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320" windowHeight="9780" activeTab="6"/>
  </bookViews>
  <sheets>
    <sheet name="1" sheetId="15" r:id="rId1"/>
    <sheet name="2" sheetId="1" r:id="rId2"/>
    <sheet name="3-a" sheetId="14" r:id="rId3"/>
    <sheet name="4" sheetId="19" r:id="rId4"/>
    <sheet name="5-a" sheetId="18" r:id="rId5"/>
    <sheet name="6-a" sheetId="9" r:id="rId6"/>
    <sheet name="6-b" sheetId="10" r:id="rId7"/>
  </sheets>
  <definedNames>
    <definedName name="_xlnm.Print_Area" localSheetId="4">'5-a'!$A$1:$D$62</definedName>
  </definedNames>
  <calcPr calcId="125725"/>
</workbook>
</file>

<file path=xl/calcChain.xml><?xml version="1.0" encoding="utf-8"?>
<calcChain xmlns="http://schemas.openxmlformats.org/spreadsheetml/2006/main">
  <c r="D116" i="15"/>
  <c r="D100"/>
  <c r="D45"/>
  <c r="D97"/>
  <c r="D98"/>
  <c r="D96"/>
  <c r="C98"/>
  <c r="C97"/>
  <c r="C96"/>
  <c r="D76"/>
  <c r="D62"/>
  <c r="D36"/>
  <c r="D20"/>
  <c r="C20"/>
  <c r="C45"/>
  <c r="D40"/>
  <c r="D39"/>
  <c r="D53" i="18"/>
  <c r="C53"/>
  <c r="D47"/>
  <c r="D59" s="1"/>
  <c r="C47"/>
  <c r="C59" s="1"/>
  <c r="D40"/>
  <c r="C40"/>
  <c r="D33"/>
  <c r="C33"/>
  <c r="D28"/>
  <c r="C28"/>
  <c r="D22"/>
  <c r="C22"/>
  <c r="D10"/>
  <c r="D39" s="1"/>
  <c r="D44" s="1"/>
  <c r="C10"/>
  <c r="C39" s="1"/>
  <c r="C44" s="1"/>
  <c r="D148" i="14"/>
  <c r="C148"/>
  <c r="D142"/>
  <c r="C142"/>
  <c r="D135"/>
  <c r="C135"/>
  <c r="D131"/>
  <c r="D156" s="1"/>
  <c r="C131"/>
  <c r="C156" s="1"/>
  <c r="C121"/>
  <c r="D116"/>
  <c r="C116"/>
  <c r="D100"/>
  <c r="C100"/>
  <c r="D95"/>
  <c r="D130" s="1"/>
  <c r="C95"/>
  <c r="C130" s="1"/>
  <c r="D84"/>
  <c r="C84"/>
  <c r="D80"/>
  <c r="C80"/>
  <c r="D77"/>
  <c r="C77"/>
  <c r="D72"/>
  <c r="D91" s="1"/>
  <c r="C72"/>
  <c r="C91" s="1"/>
  <c r="D68"/>
  <c r="C68"/>
  <c r="D62"/>
  <c r="C62"/>
  <c r="D57"/>
  <c r="C57"/>
  <c r="D51"/>
  <c r="C51"/>
  <c r="D39"/>
  <c r="C39"/>
  <c r="D32"/>
  <c r="C32"/>
  <c r="D31"/>
  <c r="C31"/>
  <c r="D24"/>
  <c r="C24"/>
  <c r="D17"/>
  <c r="D67" s="1"/>
  <c r="D92" s="1"/>
  <c r="C17"/>
  <c r="C67" s="1"/>
  <c r="D10"/>
  <c r="C10"/>
  <c r="D148" i="1"/>
  <c r="C148"/>
  <c r="D142"/>
  <c r="C142"/>
  <c r="D135"/>
  <c r="C135"/>
  <c r="D131"/>
  <c r="D156" s="1"/>
  <c r="C131"/>
  <c r="C156" s="1"/>
  <c r="C121"/>
  <c r="D116"/>
  <c r="C116"/>
  <c r="D100"/>
  <c r="C100"/>
  <c r="D95"/>
  <c r="D130" s="1"/>
  <c r="C95"/>
  <c r="C130" s="1"/>
  <c r="D84"/>
  <c r="C84"/>
  <c r="D80"/>
  <c r="C80"/>
  <c r="D77"/>
  <c r="C77"/>
  <c r="D72"/>
  <c r="C72"/>
  <c r="C91" s="1"/>
  <c r="D68"/>
  <c r="D91" s="1"/>
  <c r="C68"/>
  <c r="D62"/>
  <c r="C62"/>
  <c r="D57"/>
  <c r="C57"/>
  <c r="D51"/>
  <c r="C51"/>
  <c r="D39"/>
  <c r="C39"/>
  <c r="D32"/>
  <c r="D31" s="1"/>
  <c r="C32"/>
  <c r="C31"/>
  <c r="D24"/>
  <c r="C24"/>
  <c r="D17"/>
  <c r="C17"/>
  <c r="C67" s="1"/>
  <c r="D10"/>
  <c r="D67" s="1"/>
  <c r="C10"/>
  <c r="D8" i="15"/>
  <c r="G15" i="10"/>
  <c r="G28"/>
  <c r="D15"/>
  <c r="D16"/>
  <c r="D28" s="1"/>
  <c r="D22"/>
  <c r="C15"/>
  <c r="C16"/>
  <c r="C28" s="1"/>
  <c r="C29" s="1"/>
  <c r="C22"/>
  <c r="D22" i="9"/>
  <c r="D17"/>
  <c r="D27" s="1"/>
  <c r="D16"/>
  <c r="G16"/>
  <c r="G27"/>
  <c r="D47" i="19"/>
  <c r="D53"/>
  <c r="D10"/>
  <c r="D22"/>
  <c r="D28"/>
  <c r="D33"/>
  <c r="D40"/>
  <c r="C22"/>
  <c r="C28"/>
  <c r="C33"/>
  <c r="C40"/>
  <c r="C10"/>
  <c r="C39" s="1"/>
  <c r="C44" s="1"/>
  <c r="D95" i="15"/>
  <c r="D131"/>
  <c r="D135"/>
  <c r="D142"/>
  <c r="D148"/>
  <c r="D15"/>
  <c r="D22"/>
  <c r="D30"/>
  <c r="D29" s="1"/>
  <c r="D37"/>
  <c r="D49"/>
  <c r="D55"/>
  <c r="D60"/>
  <c r="D66"/>
  <c r="D70"/>
  <c r="D75"/>
  <c r="D78"/>
  <c r="D82"/>
  <c r="F27" i="9"/>
  <c r="C53" i="19"/>
  <c r="C47"/>
  <c r="C59" s="1"/>
  <c r="C121" i="15"/>
  <c r="C100"/>
  <c r="C148"/>
  <c r="C142"/>
  <c r="C135"/>
  <c r="C131"/>
  <c r="C116"/>
  <c r="C82"/>
  <c r="C78"/>
  <c r="C75"/>
  <c r="C70"/>
  <c r="C66"/>
  <c r="C60"/>
  <c r="C55"/>
  <c r="C49"/>
  <c r="C37"/>
  <c r="C30"/>
  <c r="C29" s="1"/>
  <c r="C22"/>
  <c r="C15"/>
  <c r="C8"/>
  <c r="F28" i="10"/>
  <c r="F15"/>
  <c r="F16" i="9"/>
  <c r="C22"/>
  <c r="C17"/>
  <c r="C27" s="1"/>
  <c r="C16"/>
  <c r="C157" i="1" l="1"/>
  <c r="C95" i="15"/>
  <c r="G28" i="9"/>
  <c r="G29" i="10"/>
  <c r="D28" i="9"/>
  <c r="D59" i="19"/>
  <c r="D39"/>
  <c r="D44" s="1"/>
  <c r="C157" i="14"/>
  <c r="D157"/>
  <c r="C92"/>
  <c r="D157" i="1"/>
  <c r="C92"/>
  <c r="D92"/>
  <c r="D156" i="15"/>
  <c r="D130"/>
  <c r="D89"/>
  <c r="D29" i="10"/>
  <c r="F29"/>
  <c r="D65" i="15"/>
  <c r="F28" i="9"/>
  <c r="C65" i="15"/>
  <c r="C89"/>
  <c r="C130"/>
  <c r="C156"/>
  <c r="D157" l="1"/>
  <c r="D90"/>
  <c r="C90"/>
  <c r="C157"/>
  <c r="C28" i="9"/>
</calcChain>
</file>

<file path=xl/sharedStrings.xml><?xml version="1.0" encoding="utf-8"?>
<sst xmlns="http://schemas.openxmlformats.org/spreadsheetml/2006/main" count="1323" uniqueCount="390">
  <si>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</si>
  <si>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</si>
  <si>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</si>
  <si>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</si>
  <si>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</si>
  <si>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</si>
  <si>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</si>
  <si>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</si>
  <si>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</si>
  <si>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</si>
  <si>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</si>
  <si>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</si>
  <si>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</si>
  <si>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</si>
  <si>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</si>
  <si>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</si>
  <si>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</si>
  <si>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</si>
  <si>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</si>
  <si>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</si>
  <si>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</si>
  <si>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</si>
  <si>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</si>
  <si>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</si>
  <si>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</si>
  <si>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</si>
  <si>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</si>
  <si>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</si>
  <si>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</si>
  <si>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</si>
  <si>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</si>
  <si>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</si>
  <si>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</si>
  <si>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</si>
  <si>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</si>
  <si>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</si>
  <si>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</si>
  <si>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</si>
  <si>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</si>
  <si>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</si>
  <si>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</si>
  <si>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</si>
  <si>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</si>
  <si>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</si>
  <si>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</si>
  <si>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</si>
  <si>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</si>
  <si>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</si>
  <si>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</si>
  <si>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</si>
  <si>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</si>
  <si>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</si>
  <si>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</si>
  <si>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</si>
  <si>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</si>
  <si>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</si>
  <si>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</si>
  <si>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</si>
  <si>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</si>
  <si>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</si>
  <si>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</si>
  <si>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</si>
  <si>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</si>
  <si>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</si>
  <si>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</si>
  <si>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</si>
  <si>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</si>
  <si>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</si>
  <si>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</si>
  <si>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</si>
  <si>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</si>
  <si>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</si>
  <si>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</si>
  <si>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</si>
  <si>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</si>
  <si>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</si>
  <si>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</si>
  <si>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</si>
  <si>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</si>
  <si>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</si>
  <si>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</si>
  <si>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</si>
  <si>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</si>
  <si>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</si>
  <si>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</si>
  <si>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</si>
  <si>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</si>
  <si>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</si>
  <si>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</si>
  <si>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</si>
  <si>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</si>
  <si>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</si>
  <si>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</si>
  <si>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</si>
  <si>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</si>
  <si>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</si>
  <si>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</si>
  <si>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</si>
  <si>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</si>
  <si>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</si>
  <si>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</si>
  <si>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</si>
  <si>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</si>
  <si>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</si>
  <si>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</si>
  <si>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</si>
  <si>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</si>
  <si>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</si>
  <si>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</si>
  <si>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</si>
  <si>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</si>
  <si>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</si>
  <si>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</si>
  <si>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</si>
  <si>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</si>
  <si>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</si>
  <si>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</si>
  <si>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</si>
  <si>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</si>
  <si>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</si>
  <si>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</si>
  <si>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</si>
  <si>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</si>
  <si>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</si>
  <si>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</si>
  <si>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</si>
  <si>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</si>
  <si>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</si>
  <si>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</si>
  <si>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</si>
  <si>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</si>
  <si>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</si>
  <si>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</si>
  <si>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</si>
  <si>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</si>
  <si>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</si>
  <si>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</si>
  <si>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</si>
  <si>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</si>
  <si>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</si>
  <si>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</si>
  <si>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</si>
  <si>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</si>
  <si>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</si>
  <si>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</si>
  <si>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</si>
  <si>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</si>
  <si>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</si>
  <si>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</si>
  <si>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</si>
  <si>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</si>
  <si>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</si>
  <si>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</si>
  <si>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</si>
  <si>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</si>
  <si>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</si>
  <si>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</si>
  <si>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</si>
  <si>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</si>
  <si>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</si>
  <si>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</si>
  <si>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</si>
  <si>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</si>
  <si>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</si>
  <si>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</si>
  <si>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</si>
  <si>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</si>
  <si>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</si>
  <si>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</si>
  <si>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</si>
  <si>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</si>
  <si>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</si>
  <si>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</si>
  <si>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</si>
  <si>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</si>
  <si>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</si>
  <si>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</si>
  <si>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</si>
  <si>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</si>
  <si>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</si>
  <si>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</si>
  <si>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</si>
  <si>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</si>
  <si>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</si>
  <si>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</si>
  <si>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</si>
  <si>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</si>
  <si>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</si>
  <si>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</si>
  <si>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</si>
  <si>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</si>
  <si>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</si>
  <si>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</si>
  <si>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</si>
  <si>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</si>
  <si>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</si>
  <si>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</si>
  <si>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</si>
  <si>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</si>
  <si>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</si>
  <si>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</si>
  <si>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</si>
  <si>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</si>
  <si>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</si>
  <si>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</si>
  <si>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</si>
  <si>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</si>
  <si>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</si>
  <si>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</si>
  <si>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</si>
  <si>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</si>
  <si>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</si>
  <si>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</si>
  <si>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</si>
  <si>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</si>
  <si>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</si>
  <si>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</si>
  <si>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</si>
  <si>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</si>
  <si>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</si>
  <si>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</si>
  <si>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</si>
  <si>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</si>
  <si>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</si>
  <si>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</si>
  <si>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</si>
  <si>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</si>
  <si>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</si>
  <si>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</si>
  <si>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</si>
  <si>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</si>
  <si>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</si>
  <si>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</si>
  <si>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</si>
  <si>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</si>
  <si>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</si>
  <si>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</si>
  <si>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</si>
  <si>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</si>
  <si>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</si>
  <si>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</si>
  <si>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</si>
  <si>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</si>
  <si>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</si>
  <si>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</si>
  <si>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</si>
  <si>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</si>
  <si>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</si>
  <si>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</si>
  <si>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</si>
  <si>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</si>
  <si>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</si>
  <si>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</si>
  <si>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</si>
  <si>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</si>
  <si>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</si>
  <si>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</si>
  <si>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</si>
  <si>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</si>
  <si>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</si>
  <si>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</si>
  <si>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</si>
  <si>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</si>
  <si>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</si>
  <si>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</si>
  <si>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</si>
  <si>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</si>
  <si>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</si>
  <si>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</si>
  <si>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</si>
  <si>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</si>
  <si>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</si>
  <si>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</si>
  <si>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</si>
  <si>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</si>
  <si>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</si>
  <si>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</si>
  <si>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</si>
  <si>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</si>
  <si>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</si>
  <si>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</si>
  <si>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</si>
  <si>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</si>
  <si>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</si>
  <si>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</si>
  <si>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</si>
  <si>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</si>
  <si>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</si>
  <si>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</si>
  <si>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</si>
  <si>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</si>
  <si>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</si>
  <si>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</si>
  <si>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</si>
  <si>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</si>
  <si>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</si>
  <si>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</si>
  <si>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</si>
  <si>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</si>
  <si>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</si>
  <si>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</si>
  <si>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</si>
  <si>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</si>
  <si>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</si>
  <si>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</si>
  <si>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</si>
  <si>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</si>
  <si>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</si>
  <si>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</si>
  <si>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</si>
  <si>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</si>
  <si>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</si>
  <si>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</si>
  <si>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</si>
  <si>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</si>
  <si>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</si>
  <si>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</si>
  <si>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</si>
  <si>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</si>
  <si>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</si>
  <si>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</si>
  <si>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</si>
  <si>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</si>
  <si>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</si>
  <si>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</si>
  <si>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</si>
  <si>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</si>
  <si>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</si>
  <si>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</si>
  <si>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</si>
  <si>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</si>
  <si>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</si>
  <si>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</si>
  <si>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</si>
  <si>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</si>
  <si>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</si>
  <si>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</si>
  <si>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</si>
  <si>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</si>
  <si>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</si>
  <si>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</si>
  <si>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</si>
  <si>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</si>
  <si>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</si>
  <si>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</si>
  <si>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</si>
  <si>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</si>
  <si>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</si>
  <si>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</si>
  <si>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</si>
  <si>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</si>
  <si>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</si>
  <si>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</si>
  <si>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</si>
  <si>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</si>
  <si>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</si>
  <si>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</si>
  <si>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</si>
  <si>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</si>
  <si>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</si>
  <si>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</si>
  <si>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</si>
  <si>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</si>
  <si>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</si>
  <si>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</si>
  <si>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</si>
  <si>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</si>
  <si>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</si>
  <si>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</si>
  <si>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</si>
  <si>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</si>
  <si>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</si>
  <si>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</si>
  <si>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</si>
  <si>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</si>
  <si>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</si>
  <si>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4. számú melléklet</t>
  </si>
  <si>
    <t>5/a. számú melléklet</t>
  </si>
  <si>
    <t>6/a. számú melléklet</t>
  </si>
  <si>
    <t>6/b. számú melléklet</t>
  </si>
  <si>
    <t>Közös önkormányzati hivatal</t>
  </si>
  <si>
    <t>Működési célú finanszírozási kiadások összesen (9.+...+18.)</t>
  </si>
  <si>
    <t>Módosított</t>
  </si>
  <si>
    <t>F</t>
  </si>
  <si>
    <t>G</t>
  </si>
  <si>
    <t xml:space="preserve"> Ft-ban</t>
  </si>
  <si>
    <t>Ft-ban</t>
  </si>
  <si>
    <t>Egyéb felhalmozási célú kiadások</t>
  </si>
  <si>
    <t>Megelőlegezett támogatás ÁH-n belül</t>
  </si>
  <si>
    <t>5/2017. (V.29.)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</si>
</sst>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1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33">
    <xf numFmtId="0" fontId="0" fillId="0" borderId="0" xfId="0"/>
    <xf numFmtId="0" fontId="3" fillId="0" borderId="0" xfId="0" applyFont="1"/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quotePrefix="1" applyFont="1" applyFill="1" applyBorder="1" applyAlignment="1" applyProtection="1">
      <alignment horizontal="right" vertical="center" inden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164" fontId="4" fillId="0" borderId="14" xfId="0" applyNumberFormat="1" applyFont="1" applyFill="1" applyBorder="1" applyAlignment="1" applyProtection="1">
      <alignment horizontal="right" vertical="center" wrapText="1" indent="1"/>
    </xf>
    <xf numFmtId="0" fontId="4" fillId="0" borderId="9" xfId="1" applyFont="1" applyFill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horizontal="left" vertical="center" wrapText="1" indent="1"/>
    </xf>
    <xf numFmtId="164" fontId="4" fillId="0" borderId="11" xfId="1" applyNumberFormat="1" applyFont="1" applyFill="1" applyBorder="1" applyAlignment="1" applyProtection="1">
      <alignment horizontal="right" vertical="center" wrapText="1" indent="1"/>
    </xf>
    <xf numFmtId="49" fontId="5" fillId="0" borderId="15" xfId="1" applyNumberFormat="1" applyFont="1" applyFill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left" wrapText="1" indent="1"/>
    </xf>
    <xf numFmtId="164" fontId="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8" xfId="1" applyNumberFormat="1" applyFont="1" applyFill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1" xfId="1" applyNumberFormat="1" applyFont="1" applyFill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left" wrapText="1" indent="1"/>
    </xf>
    <xf numFmtId="0" fontId="4" fillId="0" borderId="10" xfId="0" applyFont="1" applyBorder="1" applyAlignment="1" applyProtection="1">
      <alignment horizontal="left" vertical="center" wrapText="1" indent="1"/>
    </xf>
    <xf numFmtId="164" fontId="5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7" xfId="1" applyNumberFormat="1" applyFont="1" applyFill="1" applyBorder="1" applyAlignment="1" applyProtection="1">
      <alignment horizontal="right" vertical="center" wrapText="1" indent="1"/>
    </xf>
    <xf numFmtId="0" fontId="5" fillId="0" borderId="19" xfId="0" quotePrefix="1" applyFont="1" applyBorder="1" applyAlignment="1" applyProtection="1">
      <alignment horizontal="left" wrapText="1" indent="1"/>
    </xf>
    <xf numFmtId="0" fontId="4" fillId="0" borderId="9" xfId="0" applyFont="1" applyBorder="1" applyAlignment="1" applyProtection="1">
      <alignment horizontal="center" wrapText="1"/>
    </xf>
    <xf numFmtId="0" fontId="5" fillId="0" borderId="22" xfId="0" applyFont="1" applyBorder="1" applyAlignment="1" applyProtection="1">
      <alignment wrapText="1"/>
    </xf>
    <xf numFmtId="0" fontId="5" fillId="0" borderId="15" xfId="0" applyFont="1" applyBorder="1" applyAlignment="1" applyProtection="1">
      <alignment horizontal="center" wrapText="1"/>
    </xf>
    <xf numFmtId="0" fontId="5" fillId="0" borderId="18" xfId="0" applyFont="1" applyBorder="1" applyAlignment="1" applyProtection="1">
      <alignment horizontal="center" wrapText="1"/>
    </xf>
    <xf numFmtId="0" fontId="5" fillId="0" borderId="21" xfId="0" applyFont="1" applyBorder="1" applyAlignment="1" applyProtection="1">
      <alignment horizontal="center" wrapText="1"/>
    </xf>
    <xf numFmtId="164" fontId="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0" xfId="0" applyFont="1" applyBorder="1" applyAlignment="1" applyProtection="1">
      <alignment wrapText="1"/>
    </xf>
    <xf numFmtId="0" fontId="4" fillId="0" borderId="24" xfId="0" applyFont="1" applyBorder="1" applyAlignment="1" applyProtection="1">
      <alignment horizontal="center" wrapText="1"/>
    </xf>
    <xf numFmtId="0" fontId="4" fillId="0" borderId="25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26" xfId="0" applyFont="1" applyFill="1" applyBorder="1" applyAlignment="1" applyProtection="1">
      <alignment horizontal="center" vertical="center" wrapText="1"/>
    </xf>
    <xf numFmtId="164" fontId="4" fillId="0" borderId="27" xfId="0" applyNumberFormat="1" applyFont="1" applyFill="1" applyBorder="1" applyAlignment="1" applyProtection="1">
      <alignment horizontal="right" vertical="center" wrapText="1" indent="1"/>
    </xf>
    <xf numFmtId="0" fontId="4" fillId="0" borderId="28" xfId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vertical="center" wrapText="1"/>
    </xf>
    <xf numFmtId="164" fontId="4" fillId="0" borderId="8" xfId="1" applyNumberFormat="1" applyFont="1" applyFill="1" applyBorder="1" applyAlignment="1" applyProtection="1">
      <alignment horizontal="right" vertical="center" wrapText="1" indent="1"/>
    </xf>
    <xf numFmtId="49" fontId="5" fillId="0" borderId="29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5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9" xfId="1" applyFont="1" applyFill="1" applyBorder="1" applyAlignment="1" applyProtection="1">
      <alignment horizontal="left" vertical="center" wrapText="1" indent="1"/>
    </xf>
    <xf numFmtId="0" fontId="5" fillId="0" borderId="30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19" xfId="1" applyFont="1" applyFill="1" applyBorder="1" applyAlignment="1" applyProtection="1">
      <alignment horizontal="left" indent="6"/>
    </xf>
    <xf numFmtId="0" fontId="5" fillId="0" borderId="19" xfId="1" applyFont="1" applyFill="1" applyBorder="1" applyAlignment="1" applyProtection="1">
      <alignment horizontal="left" vertical="center" wrapText="1" indent="6"/>
    </xf>
    <xf numFmtId="49" fontId="5" fillId="0" borderId="31" xfId="1" applyNumberFormat="1" applyFont="1" applyFill="1" applyBorder="1" applyAlignment="1" applyProtection="1">
      <alignment horizontal="center" vertical="center" wrapText="1"/>
    </xf>
    <xf numFmtId="0" fontId="5" fillId="0" borderId="22" xfId="1" applyFont="1" applyFill="1" applyBorder="1" applyAlignment="1" applyProtection="1">
      <alignment horizontal="left" vertical="center" wrapText="1" indent="6"/>
    </xf>
    <xf numFmtId="49" fontId="5" fillId="0" borderId="32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4" fontId="5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0" xfId="1" applyFont="1" applyFill="1" applyBorder="1" applyAlignment="1" applyProtection="1">
      <alignment vertical="center" wrapText="1"/>
    </xf>
    <xf numFmtId="0" fontId="5" fillId="0" borderId="22" xfId="1" applyFont="1" applyFill="1" applyBorder="1" applyAlignment="1" applyProtection="1">
      <alignment horizontal="left" vertical="center" wrapText="1" indent="1"/>
    </xf>
    <xf numFmtId="0" fontId="5" fillId="0" borderId="22" xfId="0" applyFont="1" applyBorder="1" applyAlignment="1" applyProtection="1">
      <alignment horizontal="left" vertical="center" wrapText="1" indent="1"/>
    </xf>
    <xf numFmtId="0" fontId="5" fillId="0" borderId="19" xfId="0" applyFont="1" applyBorder="1" applyAlignment="1" applyProtection="1">
      <alignment horizontal="left" vertical="center" wrapText="1" indent="1"/>
    </xf>
    <xf numFmtId="0" fontId="5" fillId="0" borderId="16" xfId="1" applyFont="1" applyFill="1" applyBorder="1" applyAlignment="1" applyProtection="1">
      <alignment horizontal="left" vertical="center" wrapText="1" indent="6"/>
    </xf>
    <xf numFmtId="0" fontId="5" fillId="0" borderId="16" xfId="1" applyFont="1" applyFill="1" applyBorder="1" applyAlignment="1" applyProtection="1">
      <alignment horizontal="left" vertical="center" wrapText="1" indent="1"/>
    </xf>
    <xf numFmtId="0" fontId="5" fillId="0" borderId="35" xfId="1" applyFont="1" applyFill="1" applyBorder="1" applyAlignment="1" applyProtection="1">
      <alignment horizontal="left" vertical="center" wrapText="1" indent="1"/>
    </xf>
    <xf numFmtId="164" fontId="4" fillId="0" borderId="11" xfId="0" applyNumberFormat="1" applyFont="1" applyBorder="1" applyAlignment="1" applyProtection="1">
      <alignment horizontal="right" vertical="center" wrapText="1" indent="1"/>
    </xf>
    <xf numFmtId="49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1" xfId="0" quotePrefix="1" applyNumberFormat="1" applyFont="1" applyBorder="1" applyAlignment="1" applyProtection="1">
      <alignment horizontal="right" vertical="center" wrapText="1" indent="1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25" xfId="0" applyFont="1" applyBorder="1" applyAlignment="1" applyProtection="1">
      <alignment horizontal="left" vertical="center" wrapText="1" inden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36" xfId="0" applyFont="1" applyFill="1" applyBorder="1" applyAlignment="1" applyProtection="1">
      <alignment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0" fontId="3" fillId="0" borderId="0" xfId="0" applyFont="1" applyAlignment="1"/>
    <xf numFmtId="0" fontId="2" fillId="0" borderId="5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centerContinuous" vertical="center" wrapText="1"/>
    </xf>
    <xf numFmtId="164" fontId="4" fillId="0" borderId="10" xfId="0" applyNumberFormat="1" applyFont="1" applyFill="1" applyBorder="1" applyAlignment="1" applyProtection="1">
      <alignment horizontal="centerContinuous" vertical="center" wrapText="1"/>
    </xf>
    <xf numFmtId="164" fontId="4" fillId="0" borderId="11" xfId="0" applyNumberFormat="1" applyFont="1" applyFill="1" applyBorder="1" applyAlignment="1" applyProtection="1">
      <alignment horizontal="centerContinuous" vertical="center" wrapText="1"/>
    </xf>
    <xf numFmtId="164" fontId="4" fillId="0" borderId="9" xfId="0" applyNumberFormat="1" applyFont="1" applyFill="1" applyBorder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center" vertical="center" wrapText="1"/>
    </xf>
    <xf numFmtId="164" fontId="4" fillId="0" borderId="11" xfId="0" applyNumberFormat="1" applyFont="1" applyFill="1" applyBorder="1" applyAlignment="1" applyProtection="1">
      <alignment horizontal="center" vertical="center" wrapText="1"/>
    </xf>
    <xf numFmtId="164" fontId="4" fillId="0" borderId="39" xfId="0" applyNumberFormat="1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left" vertical="center" wrapText="1" indent="1"/>
    </xf>
    <xf numFmtId="164" fontId="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8" xfId="0" applyNumberFormat="1" applyFont="1" applyFill="1" applyBorder="1" applyAlignment="1" applyProtection="1">
      <alignment horizontal="left" vertical="center" wrapText="1" indent="1"/>
    </xf>
    <xf numFmtId="164" fontId="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42" xfId="0" applyNumberFormat="1" applyFont="1" applyFill="1" applyBorder="1" applyAlignment="1" applyProtection="1">
      <alignment horizontal="left" vertical="center" wrapText="1" indent="1"/>
    </xf>
    <xf numFmtId="164" fontId="5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9" xfId="0" applyNumberFormat="1" applyFont="1" applyFill="1" applyBorder="1" applyAlignment="1" applyProtection="1">
      <alignment horizontal="left" vertical="center" wrapText="1" indent="1"/>
    </xf>
    <xf numFmtId="164" fontId="4" fillId="0" borderId="10" xfId="0" applyNumberFormat="1" applyFont="1" applyFill="1" applyBorder="1" applyAlignment="1" applyProtection="1">
      <alignment horizontal="right" vertical="center" wrapText="1" indent="1"/>
    </xf>
    <xf numFmtId="164" fontId="5" fillId="0" borderId="31" xfId="0" applyNumberFormat="1" applyFont="1" applyFill="1" applyBorder="1" applyAlignment="1" applyProtection="1">
      <alignment horizontal="left" vertical="center" wrapText="1" indent="1"/>
    </xf>
    <xf numFmtId="164" fontId="6" fillId="0" borderId="35" xfId="0" applyNumberFormat="1" applyFont="1" applyFill="1" applyBorder="1" applyAlignment="1" applyProtection="1">
      <alignment horizontal="right" vertical="center" wrapText="1" indent="1"/>
    </xf>
    <xf numFmtId="164" fontId="6" fillId="0" borderId="19" xfId="0" applyNumberFormat="1" applyFont="1" applyFill="1" applyBorder="1" applyAlignment="1" applyProtection="1">
      <alignment horizontal="right" vertical="center" wrapText="1" indent="1"/>
    </xf>
    <xf numFmtId="164" fontId="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31" xfId="0" applyNumberFormat="1" applyFont="1" applyFill="1" applyBorder="1" applyAlignment="1" applyProtection="1">
      <alignment horizontal="left" vertical="center" wrapText="1" indent="1"/>
    </xf>
    <xf numFmtId="164" fontId="6" fillId="0" borderId="16" xfId="0" applyNumberFormat="1" applyFont="1" applyFill="1" applyBorder="1" applyAlignment="1" applyProtection="1">
      <alignment horizontal="right" vertical="center" wrapText="1" indent="1"/>
    </xf>
    <xf numFmtId="164" fontId="5" fillId="0" borderId="18" xfId="0" applyNumberFormat="1" applyFont="1" applyFill="1" applyBorder="1" applyAlignment="1" applyProtection="1">
      <alignment horizontal="left" vertical="center" wrapText="1" indent="2"/>
    </xf>
    <xf numFmtId="164" fontId="5" fillId="0" borderId="19" xfId="0" applyNumberFormat="1" applyFont="1" applyFill="1" applyBorder="1" applyAlignment="1" applyProtection="1">
      <alignment horizontal="left" vertical="center" wrapText="1" indent="2"/>
    </xf>
    <xf numFmtId="164" fontId="6" fillId="0" borderId="19" xfId="0" applyNumberFormat="1" applyFont="1" applyFill="1" applyBorder="1" applyAlignment="1" applyProtection="1">
      <alignment horizontal="left" vertical="center" wrapText="1" indent="1"/>
    </xf>
    <xf numFmtId="164" fontId="5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5" xfId="0" applyNumberFormat="1" applyFont="1" applyFill="1" applyBorder="1" applyAlignment="1" applyProtection="1">
      <alignment horizontal="left" vertical="center" wrapText="1" indent="2"/>
    </xf>
    <xf numFmtId="164" fontId="5" fillId="0" borderId="21" xfId="0" applyNumberFormat="1" applyFont="1" applyFill="1" applyBorder="1" applyAlignment="1" applyProtection="1">
      <alignment horizontal="left" vertical="center" wrapText="1" indent="2"/>
    </xf>
    <xf numFmtId="164" fontId="3" fillId="0" borderId="40" xfId="0" applyNumberFormat="1" applyFont="1" applyFill="1" applyBorder="1" applyAlignment="1" applyProtection="1">
      <alignment horizontal="center" vertical="center" wrapText="1"/>
    </xf>
    <xf numFmtId="164" fontId="3" fillId="0" borderId="41" xfId="0" applyNumberFormat="1" applyFont="1" applyFill="1" applyBorder="1" applyAlignment="1" applyProtection="1">
      <alignment horizontal="center" vertical="center" wrapText="1"/>
    </xf>
    <xf numFmtId="164" fontId="5" fillId="0" borderId="44" xfId="0" applyNumberFormat="1" applyFont="1" applyFill="1" applyBorder="1" applyAlignment="1" applyProtection="1">
      <alignment horizontal="center" vertical="center" wrapText="1"/>
    </xf>
    <xf numFmtId="164" fontId="5" fillId="0" borderId="41" xfId="0" applyNumberFormat="1" applyFont="1" applyFill="1" applyBorder="1" applyAlignment="1" applyProtection="1">
      <alignment horizontal="center" vertical="center" wrapText="1"/>
    </xf>
    <xf numFmtId="164" fontId="3" fillId="0" borderId="44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left" vertical="center" wrapText="1" indent="1"/>
    </xf>
    <xf numFmtId="49" fontId="1" fillId="0" borderId="29" xfId="0" applyNumberFormat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left" vertical="center" wrapText="1" indent="1"/>
    </xf>
    <xf numFmtId="49" fontId="1" fillId="0" borderId="18" xfId="0" applyNumberFormat="1" applyFont="1" applyFill="1" applyBorder="1" applyAlignment="1" applyProtection="1">
      <alignment horizontal="center" vertical="center" wrapText="1"/>
    </xf>
    <xf numFmtId="0" fontId="8" fillId="0" borderId="19" xfId="1" applyFont="1" applyFill="1" applyBorder="1" applyAlignment="1" applyProtection="1">
      <alignment horizontal="left" vertical="center" wrapText="1" indent="1"/>
    </xf>
    <xf numFmtId="0" fontId="8" fillId="0" borderId="35" xfId="1" applyFont="1" applyFill="1" applyBorder="1" applyAlignment="1" applyProtection="1">
      <alignment horizontal="left" vertical="center" wrapText="1" indent="1"/>
    </xf>
    <xf numFmtId="0" fontId="8" fillId="0" borderId="16" xfId="1" applyFont="1" applyFill="1" applyBorder="1" applyAlignment="1" applyProtection="1">
      <alignment horizontal="left" vertical="center" wrapText="1" inden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left" vertical="center" wrapText="1" indent="1"/>
    </xf>
    <xf numFmtId="49" fontId="1" fillId="0" borderId="15" xfId="0" applyNumberFormat="1" applyFont="1" applyFill="1" applyBorder="1" applyAlignment="1" applyProtection="1">
      <alignment horizontal="center" vertical="center" wrapText="1"/>
    </xf>
    <xf numFmtId="0" fontId="1" fillId="0" borderId="16" xfId="1" applyFont="1" applyFill="1" applyBorder="1" applyAlignment="1" applyProtection="1">
      <alignment horizontal="left" vertical="center" wrapText="1" indent="1"/>
    </xf>
    <xf numFmtId="0" fontId="1" fillId="0" borderId="19" xfId="1" applyFont="1" applyFill="1" applyBorder="1" applyAlignment="1" applyProtection="1">
      <alignment horizontal="left" vertical="center" wrapText="1" indent="1"/>
    </xf>
    <xf numFmtId="0" fontId="1" fillId="0" borderId="25" xfId="1" applyFont="1" applyFill="1" applyBorder="1" applyAlignment="1" applyProtection="1">
      <alignment horizontal="left" vertical="center" wrapText="1" indent="1"/>
    </xf>
    <xf numFmtId="164" fontId="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7" xfId="0" applyNumberFormat="1" applyFont="1" applyFill="1" applyBorder="1" applyAlignment="1" applyProtection="1">
      <alignment horizontal="right" vertical="center" wrapText="1" indent="1"/>
    </xf>
    <xf numFmtId="0" fontId="4" fillId="0" borderId="9" xfId="0" applyFont="1" applyBorder="1" applyAlignment="1" applyProtection="1">
      <alignment horizontal="center" vertical="center" wrapText="1"/>
    </xf>
    <xf numFmtId="0" fontId="9" fillId="0" borderId="36" xfId="0" applyFont="1" applyBorder="1" applyAlignment="1" applyProtection="1">
      <alignment horizontal="left" wrapText="1" indent="1"/>
    </xf>
    <xf numFmtId="164" fontId="2" fillId="0" borderId="27" xfId="0" applyNumberFormat="1" applyFont="1" applyFill="1" applyBorder="1" applyAlignment="1" applyProtection="1">
      <alignment horizontal="right" vertical="center" wrapText="1" indent="1"/>
    </xf>
    <xf numFmtId="0" fontId="8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 indent="1"/>
    </xf>
    <xf numFmtId="164" fontId="2" fillId="0" borderId="0" xfId="0" applyNumberFormat="1" applyFont="1" applyFill="1" applyBorder="1" applyAlignment="1" applyProtection="1">
      <alignment horizontal="right" vertical="center" wrapText="1" indent="1"/>
    </xf>
    <xf numFmtId="0" fontId="2" fillId="0" borderId="26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left" vertical="center" wrapText="1" indent="1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right" vertical="center" wrapText="1" indent="1"/>
    </xf>
    <xf numFmtId="0" fontId="2" fillId="0" borderId="9" xfId="0" applyFont="1" applyFill="1" applyBorder="1" applyAlignment="1" applyProtection="1">
      <alignment horizontal="left" vertical="center"/>
    </xf>
    <xf numFmtId="0" fontId="2" fillId="0" borderId="36" xfId="0" applyFont="1" applyFill="1" applyBorder="1" applyAlignment="1" applyProtection="1">
      <alignment vertical="center" wrapText="1"/>
    </xf>
    <xf numFmtId="3" fontId="2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48" xfId="0" applyFont="1" applyFill="1" applyBorder="1" applyAlignment="1" applyProtection="1">
      <alignment horizontal="center" vertical="center"/>
    </xf>
    <xf numFmtId="0" fontId="4" fillId="0" borderId="49" xfId="0" applyFont="1" applyFill="1" applyBorder="1" applyAlignment="1" applyProtection="1">
      <alignment horizontal="center" vertical="center" wrapText="1"/>
    </xf>
    <xf numFmtId="0" fontId="4" fillId="0" borderId="50" xfId="0" applyFont="1" applyFill="1" applyBorder="1" applyAlignment="1" applyProtection="1">
      <alignment horizontal="center" vertical="center" wrapText="1"/>
    </xf>
    <xf numFmtId="0" fontId="4" fillId="0" borderId="48" xfId="0" applyFont="1" applyFill="1" applyBorder="1" applyAlignment="1" applyProtection="1">
      <alignment vertical="center"/>
    </xf>
    <xf numFmtId="0" fontId="4" fillId="0" borderId="54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33" xfId="0" applyFont="1" applyFill="1" applyBorder="1" applyAlignment="1" applyProtection="1">
      <alignment vertical="center"/>
    </xf>
    <xf numFmtId="0" fontId="4" fillId="0" borderId="57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3" fontId="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54" xfId="0" applyFont="1" applyFill="1" applyBorder="1" applyAlignment="1" applyProtection="1">
      <alignment horizontal="center" vertical="center"/>
    </xf>
    <xf numFmtId="0" fontId="4" fillId="0" borderId="48" xfId="0" quotePrefix="1" applyFont="1" applyFill="1" applyBorder="1" applyAlignment="1" applyProtection="1">
      <alignment horizontal="right" vertical="center" indent="1"/>
    </xf>
    <xf numFmtId="49" fontId="4" fillId="0" borderId="47" xfId="0" applyNumberFormat="1" applyFont="1" applyFill="1" applyBorder="1" applyAlignment="1" applyProtection="1">
      <alignment horizontal="right" vertical="center" indent="1"/>
    </xf>
    <xf numFmtId="49" fontId="4" fillId="0" borderId="59" xfId="0" applyNumberFormat="1" applyFont="1" applyFill="1" applyBorder="1" applyAlignment="1" applyProtection="1">
      <alignment horizontal="right" vertical="center" indent="1"/>
    </xf>
    <xf numFmtId="164" fontId="4" fillId="0" borderId="26" xfId="0" applyNumberFormat="1" applyFont="1" applyFill="1" applyBorder="1" applyAlignment="1" applyProtection="1">
      <alignment horizontal="right" vertical="center" wrapText="1" indent="1"/>
    </xf>
    <xf numFmtId="164" fontId="4" fillId="0" borderId="56" xfId="0" applyNumberFormat="1" applyFont="1" applyFill="1" applyBorder="1" applyAlignment="1" applyProtection="1">
      <alignment horizontal="right" vertical="center" wrapText="1" indent="1"/>
    </xf>
    <xf numFmtId="3" fontId="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right" vertical="center" wrapText="1" indent="1"/>
    </xf>
    <xf numFmtId="164" fontId="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0" xfId="0" applyNumberFormat="1" applyFont="1" applyFill="1" applyBorder="1" applyAlignment="1" applyProtection="1">
      <alignment horizontal="right" vertical="center" wrapText="1" indent="1"/>
    </xf>
    <xf numFmtId="164" fontId="1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26" xfId="0" applyNumberFormat="1" applyFont="1" applyFill="1" applyBorder="1" applyAlignment="1" applyProtection="1">
      <alignment horizontal="right" vertical="center" wrapText="1" indent="1"/>
    </xf>
    <xf numFmtId="3" fontId="2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26" xfId="0" applyNumberFormat="1" applyFont="1" applyFill="1" applyBorder="1" applyAlignment="1" applyProtection="1">
      <alignment horizontal="center" vertical="center" wrapText="1"/>
    </xf>
    <xf numFmtId="164" fontId="4" fillId="0" borderId="50" xfId="1" applyNumberFormat="1" applyFont="1" applyFill="1" applyBorder="1" applyAlignment="1" applyProtection="1">
      <alignment horizontal="right" vertical="center" wrapText="1" indent="1"/>
    </xf>
    <xf numFmtId="164" fontId="5" fillId="0" borderId="51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2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1" xfId="1" applyNumberFormat="1" applyFont="1" applyFill="1" applyBorder="1" applyAlignment="1" applyProtection="1">
      <alignment horizontal="right" vertical="center" wrapText="1" indent="1"/>
    </xf>
    <xf numFmtId="164" fontId="4" fillId="0" borderId="50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9" xfId="1" applyNumberFormat="1" applyFont="1" applyFill="1" applyBorder="1" applyAlignment="1" applyProtection="1">
      <alignment horizontal="right" vertical="center" wrapText="1" indent="1"/>
    </xf>
    <xf numFmtId="164" fontId="5" fillId="0" borderId="48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4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3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0" xfId="0" applyNumberFormat="1" applyFont="1" applyBorder="1" applyAlignment="1" applyProtection="1">
      <alignment horizontal="right" vertical="center" wrapText="1" indent="1"/>
    </xf>
    <xf numFmtId="164" fontId="4" fillId="0" borderId="50" xfId="0" quotePrefix="1" applyNumberFormat="1" applyFont="1" applyBorder="1" applyAlignment="1" applyProtection="1">
      <alignment horizontal="right" vertical="center" wrapText="1" indent="1"/>
    </xf>
    <xf numFmtId="164" fontId="4" fillId="0" borderId="36" xfId="0" applyNumberFormat="1" applyFont="1" applyFill="1" applyBorder="1" applyAlignment="1" applyProtection="1">
      <alignment horizontal="centerContinuous" vertical="center" wrapText="1"/>
    </xf>
    <xf numFmtId="164" fontId="4" fillId="0" borderId="36" xfId="0" applyNumberFormat="1" applyFont="1" applyFill="1" applyBorder="1" applyAlignment="1" applyProtection="1">
      <alignment horizontal="center" vertical="center" wrapText="1"/>
    </xf>
    <xf numFmtId="164" fontId="5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7" xfId="0" applyNumberFormat="1" applyFont="1" applyFill="1" applyBorder="1" applyAlignment="1" applyProtection="1">
      <alignment horizontal="center" vertical="center" wrapText="1"/>
    </xf>
    <xf numFmtId="164" fontId="5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5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Alignment="1" applyProtection="1">
      <alignment horizontal="right"/>
    </xf>
    <xf numFmtId="164" fontId="0" fillId="0" borderId="0" xfId="0" applyNumberFormat="1"/>
    <xf numFmtId="0" fontId="4" fillId="0" borderId="47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Fill="1" applyAlignment="1" applyProtection="1">
      <alignment horizontal="right"/>
    </xf>
    <xf numFmtId="0" fontId="5" fillId="0" borderId="26" xfId="0" applyFont="1" applyFill="1" applyBorder="1" applyAlignment="1" applyProtection="1">
      <alignment horizontal="right"/>
    </xf>
    <xf numFmtId="164" fontId="4" fillId="0" borderId="37" xfId="0" applyNumberFormat="1" applyFont="1" applyFill="1" applyBorder="1" applyAlignment="1" applyProtection="1">
      <alignment horizontal="center" vertical="center" wrapText="1"/>
    </xf>
    <xf numFmtId="164" fontId="4" fillId="0" borderId="38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5" fillId="0" borderId="47" xfId="0" applyNumberFormat="1" applyFont="1" applyFill="1" applyBorder="1" applyAlignment="1" applyProtection="1">
      <alignment horizontal="right" vertical="center"/>
    </xf>
    <xf numFmtId="164" fontId="4" fillId="0" borderId="45" xfId="0" applyNumberFormat="1" applyFont="1" applyFill="1" applyBorder="1" applyAlignment="1" applyProtection="1">
      <alignment horizontal="center" vertical="center" wrapText="1"/>
    </xf>
    <xf numFmtId="164" fontId="4" fillId="0" borderId="46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8"/>
  <sheetViews>
    <sheetView zoomScaleNormal="100" workbookViewId="0">
      <selection activeCell="B4" sqref="B4"/>
    </sheetView>
  </sheetViews>
  <sheetFormatPr defaultRowHeight="15"/>
  <cols>
    <col min="1" max="1" width="9" bestFit="1" customWidth="1"/>
    <col min="2" max="2" width="63.85546875" bestFit="1" customWidth="1"/>
    <col min="3" max="3" width="15.5703125" customWidth="1"/>
    <col min="4" max="4" width="14.85546875" bestFit="1" customWidth="1"/>
  </cols>
  <sheetData>
    <row r="1" spans="1:4" ht="15.75">
      <c r="A1" s="224" t="s">
        <v>324</v>
      </c>
      <c r="B1" s="224"/>
      <c r="C1" s="224"/>
      <c r="D1" s="224"/>
    </row>
    <row r="2" spans="1:4" ht="15.75">
      <c r="A2" s="223" t="s">
        <v>389</v>
      </c>
      <c r="B2" s="223"/>
      <c r="C2" s="223"/>
      <c r="D2" s="223"/>
    </row>
    <row r="3" spans="1:4" ht="15.75">
      <c r="A3" s="79"/>
      <c r="B3" s="79"/>
      <c r="C3" s="79"/>
    </row>
    <row r="4" spans="1:4" ht="15.75">
      <c r="A4" s="119"/>
      <c r="B4" s="6"/>
      <c r="C4" s="225" t="s">
        <v>385</v>
      </c>
      <c r="D4" s="225"/>
    </row>
    <row r="5" spans="1:4" ht="16.5" thickBot="1">
      <c r="A5" s="222" t="s">
        <v>346</v>
      </c>
      <c r="B5" s="222"/>
      <c r="C5" s="222"/>
    </row>
    <row r="6" spans="1:4" ht="16.5" thickBot="1">
      <c r="A6" s="7" t="s">
        <v>344</v>
      </c>
      <c r="B6" s="8" t="s">
        <v>345</v>
      </c>
      <c r="C6" s="156" t="s">
        <v>6</v>
      </c>
      <c r="D6" s="11" t="s">
        <v>382</v>
      </c>
    </row>
    <row r="7" spans="1:4" ht="16.5" thickBot="1">
      <c r="A7" s="9" t="s">
        <v>7</v>
      </c>
      <c r="B7" s="10" t="s">
        <v>8</v>
      </c>
      <c r="C7" s="157" t="s">
        <v>9</v>
      </c>
      <c r="D7" s="11" t="s">
        <v>271</v>
      </c>
    </row>
    <row r="8" spans="1:4" ht="16.5" thickBot="1">
      <c r="A8" s="15" t="s">
        <v>11</v>
      </c>
      <c r="B8" s="16" t="s">
        <v>12</v>
      </c>
      <c r="C8" s="196">
        <f>C9+C10+C11+C12+C13+C14</f>
        <v>60120168</v>
      </c>
      <c r="D8" s="17">
        <f>D9+D10+D11+D12+D13+D14</f>
        <v>58767136</v>
      </c>
    </row>
    <row r="9" spans="1:4" ht="15.75">
      <c r="A9" s="18" t="s">
        <v>13</v>
      </c>
      <c r="B9" s="19" t="s">
        <v>14</v>
      </c>
      <c r="C9" s="197">
        <v>41883980</v>
      </c>
      <c r="D9" s="20">
        <v>41883980</v>
      </c>
    </row>
    <row r="10" spans="1:4" ht="15.75">
      <c r="A10" s="21" t="s">
        <v>15</v>
      </c>
      <c r="B10" s="22" t="s">
        <v>16</v>
      </c>
      <c r="C10" s="198"/>
      <c r="D10" s="23"/>
    </row>
    <row r="11" spans="1:4" ht="15.75">
      <c r="A11" s="21" t="s">
        <v>17</v>
      </c>
      <c r="B11" s="22" t="s">
        <v>18</v>
      </c>
      <c r="C11" s="198">
        <v>17036188</v>
      </c>
      <c r="D11" s="23">
        <v>12834148</v>
      </c>
    </row>
    <row r="12" spans="1:4" ht="15.75">
      <c r="A12" s="21" t="s">
        <v>19</v>
      </c>
      <c r="B12" s="22" t="s">
        <v>20</v>
      </c>
      <c r="C12" s="198">
        <v>1200000</v>
      </c>
      <c r="D12" s="23">
        <v>1200000</v>
      </c>
    </row>
    <row r="13" spans="1:4" ht="15.75">
      <c r="A13" s="21" t="s">
        <v>21</v>
      </c>
      <c r="B13" s="22" t="s">
        <v>22</v>
      </c>
      <c r="C13" s="198"/>
      <c r="D13" s="23">
        <v>2578608</v>
      </c>
    </row>
    <row r="14" spans="1:4" ht="16.5" thickBot="1">
      <c r="A14" s="24" t="s">
        <v>23</v>
      </c>
      <c r="B14" s="25" t="s">
        <v>24</v>
      </c>
      <c r="C14" s="198"/>
      <c r="D14" s="23">
        <v>270400</v>
      </c>
    </row>
    <row r="15" spans="1:4" ht="32.25" thickBot="1">
      <c r="A15" s="15" t="s">
        <v>25</v>
      </c>
      <c r="B15" s="26" t="s">
        <v>26</v>
      </c>
      <c r="C15" s="196">
        <f>C16+C17+C18+C19+C20</f>
        <v>54945000</v>
      </c>
      <c r="D15" s="17">
        <f>D16+D17+D18+D19+D20</f>
        <v>56439469</v>
      </c>
    </row>
    <row r="16" spans="1:4" ht="15.75">
      <c r="A16" s="18" t="s">
        <v>27</v>
      </c>
      <c r="B16" s="19" t="s">
        <v>28</v>
      </c>
      <c r="C16" s="197"/>
      <c r="D16" s="20"/>
    </row>
    <row r="17" spans="1:4" ht="15.75">
      <c r="A17" s="21" t="s">
        <v>29</v>
      </c>
      <c r="B17" s="22" t="s">
        <v>30</v>
      </c>
      <c r="C17" s="198"/>
      <c r="D17" s="23"/>
    </row>
    <row r="18" spans="1:4" ht="17.25" customHeight="1">
      <c r="A18" s="21" t="s">
        <v>31</v>
      </c>
      <c r="B18" s="22" t="s">
        <v>32</v>
      </c>
      <c r="C18" s="198"/>
      <c r="D18" s="23"/>
    </row>
    <row r="19" spans="1:4" ht="16.5" customHeight="1">
      <c r="A19" s="21" t="s">
        <v>33</v>
      </c>
      <c r="B19" s="22" t="s">
        <v>34</v>
      </c>
      <c r="C19" s="198"/>
      <c r="D19" s="23"/>
    </row>
    <row r="20" spans="1:4" ht="15.75">
      <c r="A20" s="21" t="s">
        <v>35</v>
      </c>
      <c r="B20" s="22" t="s">
        <v>36</v>
      </c>
      <c r="C20" s="198">
        <f>53550000+1395000</f>
        <v>54945000</v>
      </c>
      <c r="D20" s="23">
        <f>52448000+3991469</f>
        <v>56439469</v>
      </c>
    </row>
    <row r="21" spans="1:4" ht="16.5" thickBot="1">
      <c r="A21" s="24" t="s">
        <v>37</v>
      </c>
      <c r="B21" s="25" t="s">
        <v>38</v>
      </c>
      <c r="C21" s="199"/>
      <c r="D21" s="27"/>
    </row>
    <row r="22" spans="1:4" ht="32.25" thickBot="1">
      <c r="A22" s="15" t="s">
        <v>39</v>
      </c>
      <c r="B22" s="16" t="s">
        <v>40</v>
      </c>
      <c r="C22" s="196">
        <f>C23+C24+C25+C26+C27</f>
        <v>23258000</v>
      </c>
      <c r="D22" s="17">
        <f>D23+D24+D25+D26+D27</f>
        <v>43221722</v>
      </c>
    </row>
    <row r="23" spans="1:4" ht="15.75">
      <c r="A23" s="18" t="s">
        <v>41</v>
      </c>
      <c r="B23" s="19" t="s">
        <v>42</v>
      </c>
      <c r="C23" s="197"/>
      <c r="D23" s="20">
        <v>19963722</v>
      </c>
    </row>
    <row r="24" spans="1:4" ht="15.75">
      <c r="A24" s="21" t="s">
        <v>43</v>
      </c>
      <c r="B24" s="22" t="s">
        <v>44</v>
      </c>
      <c r="C24" s="198"/>
      <c r="D24" s="23"/>
    </row>
    <row r="25" spans="1:4" ht="31.5">
      <c r="A25" s="21" t="s">
        <v>45</v>
      </c>
      <c r="B25" s="22" t="s">
        <v>46</v>
      </c>
      <c r="C25" s="198">
        <v>23258000</v>
      </c>
      <c r="D25" s="23">
        <v>23258000</v>
      </c>
    </row>
    <row r="26" spans="1:4" ht="31.5">
      <c r="A26" s="21" t="s">
        <v>47</v>
      </c>
      <c r="B26" s="22" t="s">
        <v>48</v>
      </c>
      <c r="C26" s="198"/>
      <c r="D26" s="23"/>
    </row>
    <row r="27" spans="1:4" ht="15.75">
      <c r="A27" s="21" t="s">
        <v>49</v>
      </c>
      <c r="B27" s="22" t="s">
        <v>50</v>
      </c>
      <c r="C27" s="198"/>
      <c r="D27" s="23"/>
    </row>
    <row r="28" spans="1:4" ht="16.5" thickBot="1">
      <c r="A28" s="24" t="s">
        <v>51</v>
      </c>
      <c r="B28" s="25" t="s">
        <v>52</v>
      </c>
      <c r="C28" s="199"/>
      <c r="D28" s="27"/>
    </row>
    <row r="29" spans="1:4" ht="16.5" thickBot="1">
      <c r="A29" s="15" t="s">
        <v>53</v>
      </c>
      <c r="B29" s="16" t="s">
        <v>54</v>
      </c>
      <c r="C29" s="196">
        <f>C30+C34+C35+C36</f>
        <v>102900000</v>
      </c>
      <c r="D29" s="17">
        <f>D30+D34+D35+D36</f>
        <v>181075665</v>
      </c>
    </row>
    <row r="30" spans="1:4" ht="15.75">
      <c r="A30" s="18" t="s">
        <v>55</v>
      </c>
      <c r="B30" s="19" t="s">
        <v>56</v>
      </c>
      <c r="C30" s="200">
        <f>+C31+C32+C33</f>
        <v>101500000</v>
      </c>
      <c r="D30" s="28">
        <f>+D31+D32+D33</f>
        <v>175024876</v>
      </c>
    </row>
    <row r="31" spans="1:4" ht="15.75">
      <c r="A31" s="21" t="s">
        <v>57</v>
      </c>
      <c r="B31" s="22" t="s">
        <v>58</v>
      </c>
      <c r="C31" s="198">
        <v>1500000</v>
      </c>
      <c r="D31" s="23">
        <v>2324211</v>
      </c>
    </row>
    <row r="32" spans="1:4" ht="15.75">
      <c r="A32" s="21" t="s">
        <v>59</v>
      </c>
      <c r="B32" s="22" t="s">
        <v>60</v>
      </c>
      <c r="C32" s="198"/>
      <c r="D32" s="23"/>
    </row>
    <row r="33" spans="1:4" ht="15.75">
      <c r="A33" s="21" t="s">
        <v>61</v>
      </c>
      <c r="B33" s="29" t="s">
        <v>62</v>
      </c>
      <c r="C33" s="198">
        <v>100000000</v>
      </c>
      <c r="D33" s="23">
        <v>172700665</v>
      </c>
    </row>
    <row r="34" spans="1:4" ht="15.75">
      <c r="A34" s="21" t="s">
        <v>63</v>
      </c>
      <c r="B34" s="22" t="s">
        <v>64</v>
      </c>
      <c r="C34" s="198">
        <v>1200000</v>
      </c>
      <c r="D34" s="23">
        <v>3000789</v>
      </c>
    </row>
    <row r="35" spans="1:4" ht="15.75">
      <c r="A35" s="21" t="s">
        <v>65</v>
      </c>
      <c r="B35" s="22" t="s">
        <v>66</v>
      </c>
      <c r="C35" s="198">
        <v>0</v>
      </c>
      <c r="D35" s="23">
        <v>1100000</v>
      </c>
    </row>
    <row r="36" spans="1:4" ht="16.5" thickBot="1">
      <c r="A36" s="24" t="s">
        <v>67</v>
      </c>
      <c r="B36" s="25" t="s">
        <v>68</v>
      </c>
      <c r="C36" s="199">
        <v>200000</v>
      </c>
      <c r="D36" s="27">
        <f>1900000+50000</f>
        <v>1950000</v>
      </c>
    </row>
    <row r="37" spans="1:4" ht="16.5" thickBot="1">
      <c r="A37" s="15" t="s">
        <v>69</v>
      </c>
      <c r="B37" s="16" t="s">
        <v>70</v>
      </c>
      <c r="C37" s="196">
        <f>SUM(C38:C48)</f>
        <v>21191000</v>
      </c>
      <c r="D37" s="17">
        <f>SUM(D38:D48)</f>
        <v>29791001</v>
      </c>
    </row>
    <row r="38" spans="1:4" ht="15.75">
      <c r="A38" s="18" t="s">
        <v>71</v>
      </c>
      <c r="B38" s="19" t="s">
        <v>72</v>
      </c>
      <c r="C38" s="197">
        <v>699000</v>
      </c>
      <c r="D38" s="20">
        <v>1706202</v>
      </c>
    </row>
    <row r="39" spans="1:4" ht="15.75">
      <c r="A39" s="21" t="s">
        <v>73</v>
      </c>
      <c r="B39" s="22" t="s">
        <v>74</v>
      </c>
      <c r="C39" s="198">
        <v>30000</v>
      </c>
      <c r="D39" s="23">
        <f>1500000+69000</f>
        <v>1569000</v>
      </c>
    </row>
    <row r="40" spans="1:4" ht="15.75">
      <c r="A40" s="21" t="s">
        <v>75</v>
      </c>
      <c r="B40" s="22" t="s">
        <v>76</v>
      </c>
      <c r="C40" s="198"/>
      <c r="D40" s="23">
        <f>101000+64000</f>
        <v>165000</v>
      </c>
    </row>
    <row r="41" spans="1:4" ht="15.75">
      <c r="A41" s="21" t="s">
        <v>77</v>
      </c>
      <c r="B41" s="22" t="s">
        <v>78</v>
      </c>
      <c r="C41" s="198">
        <v>2051000</v>
      </c>
      <c r="D41" s="23">
        <v>1985000</v>
      </c>
    </row>
    <row r="42" spans="1:4" ht="15.75">
      <c r="A42" s="21" t="s">
        <v>79</v>
      </c>
      <c r="B42" s="22" t="s">
        <v>80</v>
      </c>
      <c r="C42" s="198">
        <v>14272000</v>
      </c>
      <c r="D42" s="23">
        <v>16804000</v>
      </c>
    </row>
    <row r="43" spans="1:4" ht="15.75">
      <c r="A43" s="21" t="s">
        <v>81</v>
      </c>
      <c r="B43" s="22" t="s">
        <v>82</v>
      </c>
      <c r="C43" s="198">
        <v>4068000</v>
      </c>
      <c r="D43" s="23">
        <v>6624000</v>
      </c>
    </row>
    <row r="44" spans="1:4" ht="15.75">
      <c r="A44" s="21" t="s">
        <v>83</v>
      </c>
      <c r="B44" s="22" t="s">
        <v>84</v>
      </c>
      <c r="C44" s="198"/>
      <c r="D44" s="23">
        <v>300000</v>
      </c>
    </row>
    <row r="45" spans="1:4" ht="15.75">
      <c r="A45" s="21" t="s">
        <v>85</v>
      </c>
      <c r="B45" s="22" t="s">
        <v>86</v>
      </c>
      <c r="C45" s="198">
        <f>70000+1000</f>
        <v>71000</v>
      </c>
      <c r="D45" s="23">
        <f>76824+1109</f>
        <v>77933</v>
      </c>
    </row>
    <row r="46" spans="1:4" ht="15.75">
      <c r="A46" s="21" t="s">
        <v>87</v>
      </c>
      <c r="B46" s="22" t="s">
        <v>88</v>
      </c>
      <c r="C46" s="198"/>
      <c r="D46" s="23"/>
    </row>
    <row r="47" spans="1:4" ht="15.75">
      <c r="A47" s="24" t="s">
        <v>89</v>
      </c>
      <c r="B47" s="25" t="s">
        <v>90</v>
      </c>
      <c r="C47" s="199"/>
      <c r="D47" s="27">
        <v>552887</v>
      </c>
    </row>
    <row r="48" spans="1:4" ht="16.5" thickBot="1">
      <c r="A48" s="24" t="s">
        <v>91</v>
      </c>
      <c r="B48" s="25" t="s">
        <v>92</v>
      </c>
      <c r="C48" s="199"/>
      <c r="D48" s="27">
        <v>6979</v>
      </c>
    </row>
    <row r="49" spans="1:4" ht="16.5" thickBot="1">
      <c r="A49" s="15" t="s">
        <v>93</v>
      </c>
      <c r="B49" s="16" t="s">
        <v>94</v>
      </c>
      <c r="C49" s="196">
        <f>SUM(C50:C54)</f>
        <v>0</v>
      </c>
      <c r="D49" s="17">
        <f>SUM(D50:D54)</f>
        <v>4000</v>
      </c>
    </row>
    <row r="50" spans="1:4" ht="15.75">
      <c r="A50" s="18" t="s">
        <v>95</v>
      </c>
      <c r="B50" s="19" t="s">
        <v>96</v>
      </c>
      <c r="C50" s="197"/>
      <c r="D50" s="20"/>
    </row>
    <row r="51" spans="1:4" ht="15.75">
      <c r="A51" s="21" t="s">
        <v>97</v>
      </c>
      <c r="B51" s="22" t="s">
        <v>98</v>
      </c>
      <c r="C51" s="198"/>
      <c r="D51" s="23"/>
    </row>
    <row r="52" spans="1:4" ht="15.75">
      <c r="A52" s="21" t="s">
        <v>99</v>
      </c>
      <c r="B52" s="22" t="s">
        <v>100</v>
      </c>
      <c r="C52" s="198"/>
      <c r="D52" s="23">
        <v>4000</v>
      </c>
    </row>
    <row r="53" spans="1:4" ht="15.75">
      <c r="A53" s="21" t="s">
        <v>101</v>
      </c>
      <c r="B53" s="22" t="s">
        <v>102</v>
      </c>
      <c r="C53" s="198"/>
      <c r="D53" s="23"/>
    </row>
    <row r="54" spans="1:4" ht="16.5" thickBot="1">
      <c r="A54" s="24" t="s">
        <v>103</v>
      </c>
      <c r="B54" s="25" t="s">
        <v>104</v>
      </c>
      <c r="C54" s="199"/>
      <c r="D54" s="27"/>
    </row>
    <row r="55" spans="1:4" ht="16.5" thickBot="1">
      <c r="A55" s="15" t="s">
        <v>105</v>
      </c>
      <c r="B55" s="16" t="s">
        <v>106</v>
      </c>
      <c r="C55" s="196">
        <f>SUM(C56:C58)</f>
        <v>0</v>
      </c>
      <c r="D55" s="17">
        <f>SUM(D56:D58)</f>
        <v>2489045</v>
      </c>
    </row>
    <row r="56" spans="1:4" ht="31.5">
      <c r="A56" s="18" t="s">
        <v>107</v>
      </c>
      <c r="B56" s="19" t="s">
        <v>108</v>
      </c>
      <c r="C56" s="197"/>
      <c r="D56" s="20"/>
    </row>
    <row r="57" spans="1:4" ht="31.5">
      <c r="A57" s="21" t="s">
        <v>109</v>
      </c>
      <c r="B57" s="22" t="s">
        <v>110</v>
      </c>
      <c r="C57" s="198"/>
      <c r="D57" s="23"/>
    </row>
    <row r="58" spans="1:4" ht="15.75">
      <c r="A58" s="21" t="s">
        <v>111</v>
      </c>
      <c r="B58" s="22" t="s">
        <v>112</v>
      </c>
      <c r="C58" s="198"/>
      <c r="D58" s="23">
        <v>2489045</v>
      </c>
    </row>
    <row r="59" spans="1:4" ht="16.5" thickBot="1">
      <c r="A59" s="24" t="s">
        <v>113</v>
      </c>
      <c r="B59" s="25" t="s">
        <v>114</v>
      </c>
      <c r="C59" s="199"/>
      <c r="D59" s="27"/>
    </row>
    <row r="60" spans="1:4" ht="16.5" thickBot="1">
      <c r="A60" s="15" t="s">
        <v>115</v>
      </c>
      <c r="B60" s="26" t="s">
        <v>116</v>
      </c>
      <c r="C60" s="196">
        <f>SUM(C61:C63)</f>
        <v>75000</v>
      </c>
      <c r="D60" s="17">
        <f>SUM(D61:D63)</f>
        <v>1151460</v>
      </c>
    </row>
    <row r="61" spans="1:4" ht="31.5">
      <c r="A61" s="18" t="s">
        <v>117</v>
      </c>
      <c r="B61" s="19" t="s">
        <v>118</v>
      </c>
      <c r="C61" s="198"/>
      <c r="D61" s="23"/>
    </row>
    <row r="62" spans="1:4" ht="31.5">
      <c r="A62" s="21" t="s">
        <v>119</v>
      </c>
      <c r="B62" s="22" t="s">
        <v>120</v>
      </c>
      <c r="C62" s="198">
        <v>75000</v>
      </c>
      <c r="D62" s="23">
        <f>526500+624960</f>
        <v>1151460</v>
      </c>
    </row>
    <row r="63" spans="1:4" ht="15.75">
      <c r="A63" s="21" t="s">
        <v>121</v>
      </c>
      <c r="B63" s="22" t="s">
        <v>122</v>
      </c>
      <c r="C63" s="198"/>
      <c r="D63" s="23"/>
    </row>
    <row r="64" spans="1:4" ht="16.5" thickBot="1">
      <c r="A64" s="24" t="s">
        <v>123</v>
      </c>
      <c r="B64" s="25" t="s">
        <v>124</v>
      </c>
      <c r="C64" s="198"/>
      <c r="D64" s="23"/>
    </row>
    <row r="65" spans="1:4" ht="16.5" thickBot="1">
      <c r="A65" s="15" t="s">
        <v>125</v>
      </c>
      <c r="B65" s="16" t="s">
        <v>126</v>
      </c>
      <c r="C65" s="196">
        <f>C8+C15+C22+C29+C37+C49+C55+C60</f>
        <v>262489168</v>
      </c>
      <c r="D65" s="17">
        <f>D8+D15+D22+D29+D37+D49+D55+D60</f>
        <v>372939498</v>
      </c>
    </row>
    <row r="66" spans="1:4" ht="16.5" thickBot="1">
      <c r="A66" s="30" t="s">
        <v>127</v>
      </c>
      <c r="B66" s="26" t="s">
        <v>128</v>
      </c>
      <c r="C66" s="196">
        <f>SUM(C67:C69)</f>
        <v>0</v>
      </c>
      <c r="D66" s="17">
        <f>SUM(D67:D69)</f>
        <v>0</v>
      </c>
    </row>
    <row r="67" spans="1:4" ht="15.75">
      <c r="A67" s="18" t="s">
        <v>129</v>
      </c>
      <c r="B67" s="19" t="s">
        <v>130</v>
      </c>
      <c r="C67" s="198"/>
      <c r="D67" s="23"/>
    </row>
    <row r="68" spans="1:4" ht="15.75">
      <c r="A68" s="21" t="s">
        <v>131</v>
      </c>
      <c r="B68" s="22" t="s">
        <v>132</v>
      </c>
      <c r="C68" s="198"/>
      <c r="D68" s="23"/>
    </row>
    <row r="69" spans="1:4" ht="16.5" thickBot="1">
      <c r="A69" s="24" t="s">
        <v>133</v>
      </c>
      <c r="B69" s="31" t="s">
        <v>343</v>
      </c>
      <c r="C69" s="198"/>
      <c r="D69" s="23"/>
    </row>
    <row r="70" spans="1:4" ht="16.5" thickBot="1">
      <c r="A70" s="30" t="s">
        <v>135</v>
      </c>
      <c r="B70" s="26" t="s">
        <v>136</v>
      </c>
      <c r="C70" s="196">
        <f>SUM(C71:C74)</f>
        <v>0</v>
      </c>
      <c r="D70" s="17">
        <f>SUM(D71:D74)</f>
        <v>0</v>
      </c>
    </row>
    <row r="71" spans="1:4" ht="15.75">
      <c r="A71" s="18" t="s">
        <v>137</v>
      </c>
      <c r="B71" s="19" t="s">
        <v>138</v>
      </c>
      <c r="C71" s="198"/>
      <c r="D71" s="23"/>
    </row>
    <row r="72" spans="1:4" ht="15.75">
      <c r="A72" s="21" t="s">
        <v>139</v>
      </c>
      <c r="B72" s="22" t="s">
        <v>140</v>
      </c>
      <c r="C72" s="198"/>
      <c r="D72" s="23"/>
    </row>
    <row r="73" spans="1:4" ht="15.75">
      <c r="A73" s="21" t="s">
        <v>141</v>
      </c>
      <c r="B73" s="22" t="s">
        <v>142</v>
      </c>
      <c r="C73" s="198"/>
      <c r="D73" s="23"/>
    </row>
    <row r="74" spans="1:4" ht="16.5" thickBot="1">
      <c r="A74" s="24" t="s">
        <v>143</v>
      </c>
      <c r="B74" s="25" t="s">
        <v>144</v>
      </c>
      <c r="C74" s="198"/>
      <c r="D74" s="23"/>
    </row>
    <row r="75" spans="1:4" ht="16.5" thickBot="1">
      <c r="A75" s="30" t="s">
        <v>145</v>
      </c>
      <c r="B75" s="26" t="s">
        <v>146</v>
      </c>
      <c r="C75" s="196">
        <f>SUM(C76:C77)</f>
        <v>74126000</v>
      </c>
      <c r="D75" s="17">
        <f>SUM(D76:D77)</f>
        <v>132090154</v>
      </c>
    </row>
    <row r="76" spans="1:4" ht="15.75">
      <c r="A76" s="18" t="s">
        <v>147</v>
      </c>
      <c r="B76" s="19" t="s">
        <v>148</v>
      </c>
      <c r="C76" s="198">
        <v>74126000</v>
      </c>
      <c r="D76" s="23">
        <f>122398780+9691374</f>
        <v>132090154</v>
      </c>
    </row>
    <row r="77" spans="1:4" ht="16.5" thickBot="1">
      <c r="A77" s="24" t="s">
        <v>149</v>
      </c>
      <c r="B77" s="25" t="s">
        <v>150</v>
      </c>
      <c r="C77" s="198"/>
      <c r="D77" s="23"/>
    </row>
    <row r="78" spans="1:4" ht="16.5" thickBot="1">
      <c r="A78" s="30" t="s">
        <v>151</v>
      </c>
      <c r="B78" s="26" t="s">
        <v>152</v>
      </c>
      <c r="C78" s="196">
        <f>SUM(C79:C81)</f>
        <v>0</v>
      </c>
      <c r="D78" s="17">
        <f>SUM(D79:D81)</f>
        <v>2138956</v>
      </c>
    </row>
    <row r="79" spans="1:4" ht="15.75">
      <c r="A79" s="18" t="s">
        <v>153</v>
      </c>
      <c r="B79" s="19" t="s">
        <v>154</v>
      </c>
      <c r="C79" s="198"/>
      <c r="D79" s="23">
        <v>2138956</v>
      </c>
    </row>
    <row r="80" spans="1:4" ht="15.75">
      <c r="A80" s="21" t="s">
        <v>155</v>
      </c>
      <c r="B80" s="22" t="s">
        <v>156</v>
      </c>
      <c r="C80" s="198"/>
      <c r="D80" s="23"/>
    </row>
    <row r="81" spans="1:4" ht="16.5" thickBot="1">
      <c r="A81" s="24" t="s">
        <v>157</v>
      </c>
      <c r="B81" s="25" t="s">
        <v>158</v>
      </c>
      <c r="C81" s="198"/>
      <c r="D81" s="23"/>
    </row>
    <row r="82" spans="1:4" ht="16.5" thickBot="1">
      <c r="A82" s="30" t="s">
        <v>159</v>
      </c>
      <c r="B82" s="26" t="s">
        <v>160</v>
      </c>
      <c r="C82" s="196">
        <f>SUM(C83:C86)</f>
        <v>0</v>
      </c>
      <c r="D82" s="17">
        <f>SUM(D83:D86)</f>
        <v>0</v>
      </c>
    </row>
    <row r="83" spans="1:4" ht="15.75">
      <c r="A83" s="32" t="s">
        <v>161</v>
      </c>
      <c r="B83" s="19" t="s">
        <v>162</v>
      </c>
      <c r="C83" s="198"/>
      <c r="D83" s="23"/>
    </row>
    <row r="84" spans="1:4" ht="15.75">
      <c r="A84" s="33" t="s">
        <v>163</v>
      </c>
      <c r="B84" s="22" t="s">
        <v>164</v>
      </c>
      <c r="C84" s="198"/>
      <c r="D84" s="23"/>
    </row>
    <row r="85" spans="1:4" ht="15.75">
      <c r="A85" s="33" t="s">
        <v>165</v>
      </c>
      <c r="B85" s="22" t="s">
        <v>166</v>
      </c>
      <c r="C85" s="198"/>
      <c r="D85" s="23"/>
    </row>
    <row r="86" spans="1:4" ht="16.5" thickBot="1">
      <c r="A86" s="34" t="s">
        <v>167</v>
      </c>
      <c r="B86" s="25" t="s">
        <v>168</v>
      </c>
      <c r="C86" s="198"/>
      <c r="D86" s="23"/>
    </row>
    <row r="87" spans="1:4" ht="16.5" thickBot="1">
      <c r="A87" s="30" t="s">
        <v>169</v>
      </c>
      <c r="B87" s="26" t="s">
        <v>170</v>
      </c>
      <c r="C87" s="201"/>
      <c r="D87" s="35"/>
    </row>
    <row r="88" spans="1:4" ht="16.5" thickBot="1">
      <c r="A88" s="30" t="s">
        <v>171</v>
      </c>
      <c r="B88" s="26" t="s">
        <v>172</v>
      </c>
      <c r="C88" s="201"/>
      <c r="D88" s="35"/>
    </row>
    <row r="89" spans="1:4" ht="16.5" thickBot="1">
      <c r="A89" s="30" t="s">
        <v>173</v>
      </c>
      <c r="B89" s="36" t="s">
        <v>174</v>
      </c>
      <c r="C89" s="196">
        <f>C66+C70+C75+C78+C82+C88+C87</f>
        <v>74126000</v>
      </c>
      <c r="D89" s="17">
        <f>D66+D70+D75+D78+D82+D88+D87</f>
        <v>134229110</v>
      </c>
    </row>
    <row r="90" spans="1:4" ht="16.5" thickBot="1">
      <c r="A90" s="37" t="s">
        <v>175</v>
      </c>
      <c r="B90" s="38" t="s">
        <v>176</v>
      </c>
      <c r="C90" s="196">
        <f>C65+C89</f>
        <v>336615168</v>
      </c>
      <c r="D90" s="17">
        <f>D65+D89</f>
        <v>507168608</v>
      </c>
    </row>
    <row r="91" spans="1:4" ht="15.75">
      <c r="A91" s="39"/>
      <c r="B91" s="40"/>
      <c r="C91" s="41"/>
    </row>
    <row r="92" spans="1:4" ht="16.5" thickBot="1">
      <c r="A92" s="222" t="s">
        <v>347</v>
      </c>
      <c r="B92" s="222"/>
      <c r="C92" s="222"/>
    </row>
    <row r="93" spans="1:4" ht="16.5" thickBot="1">
      <c r="A93" s="7" t="s">
        <v>344</v>
      </c>
      <c r="B93" s="8" t="s">
        <v>348</v>
      </c>
      <c r="C93" s="156" t="s">
        <v>6</v>
      </c>
      <c r="D93" s="81" t="s">
        <v>382</v>
      </c>
    </row>
    <row r="94" spans="1:4" ht="16.5" thickBot="1">
      <c r="A94" s="9" t="s">
        <v>7</v>
      </c>
      <c r="B94" s="10" t="s">
        <v>8</v>
      </c>
      <c r="C94" s="157" t="s">
        <v>9</v>
      </c>
      <c r="D94" s="11" t="s">
        <v>271</v>
      </c>
    </row>
    <row r="95" spans="1:4" ht="16.5" thickBot="1">
      <c r="A95" s="44" t="s">
        <v>11</v>
      </c>
      <c r="B95" s="45" t="s">
        <v>322</v>
      </c>
      <c r="C95" s="202">
        <f>C96+C97+C98+C99+C100+C113</f>
        <v>235153168</v>
      </c>
      <c r="D95" s="46">
        <f>D96+D97+D98+D99+D100+D113</f>
        <v>338686848</v>
      </c>
    </row>
    <row r="96" spans="1:4" ht="15.75">
      <c r="A96" s="47" t="s">
        <v>13</v>
      </c>
      <c r="B96" s="48" t="s">
        <v>178</v>
      </c>
      <c r="C96" s="203">
        <f>67103000+46229000</f>
        <v>113332000</v>
      </c>
      <c r="D96" s="49">
        <f>97844300+60607409</f>
        <v>158451709</v>
      </c>
    </row>
    <row r="97" spans="1:4" ht="15.75">
      <c r="A97" s="21" t="s">
        <v>15</v>
      </c>
      <c r="B97" s="50" t="s">
        <v>179</v>
      </c>
      <c r="C97" s="198">
        <f>13798000+12519000</f>
        <v>26317000</v>
      </c>
      <c r="D97" s="23">
        <f>20163661+15620276</f>
        <v>35783937</v>
      </c>
    </row>
    <row r="98" spans="1:4" ht="15.75">
      <c r="A98" s="21" t="s">
        <v>17</v>
      </c>
      <c r="B98" s="50" t="s">
        <v>180</v>
      </c>
      <c r="C98" s="199">
        <f>59662168+6894000</f>
        <v>66556168</v>
      </c>
      <c r="D98" s="27">
        <f>97026699+7650867</f>
        <v>104677566</v>
      </c>
    </row>
    <row r="99" spans="1:4" ht="15.75">
      <c r="A99" s="21" t="s">
        <v>19</v>
      </c>
      <c r="B99" s="51" t="s">
        <v>181</v>
      </c>
      <c r="C99" s="199">
        <v>8754000</v>
      </c>
      <c r="D99" s="27">
        <v>11562000</v>
      </c>
    </row>
    <row r="100" spans="1:4" ht="15.75">
      <c r="A100" s="21" t="s">
        <v>182</v>
      </c>
      <c r="B100" s="52" t="s">
        <v>183</v>
      </c>
      <c r="C100" s="199">
        <f>SUM(C101:C112)</f>
        <v>20194000</v>
      </c>
      <c r="D100" s="27">
        <f>SUM(D101:D112)</f>
        <v>28211636</v>
      </c>
    </row>
    <row r="101" spans="1:4" ht="15.75">
      <c r="A101" s="21" t="s">
        <v>23</v>
      </c>
      <c r="B101" s="50" t="s">
        <v>184</v>
      </c>
      <c r="C101" s="199"/>
      <c r="D101" s="27"/>
    </row>
    <row r="102" spans="1:4" ht="15.75">
      <c r="A102" s="21" t="s">
        <v>185</v>
      </c>
      <c r="B102" s="53" t="s">
        <v>186</v>
      </c>
      <c r="C102" s="199"/>
      <c r="D102" s="27"/>
    </row>
    <row r="103" spans="1:4" ht="15.75">
      <c r="A103" s="21" t="s">
        <v>187</v>
      </c>
      <c r="B103" s="53" t="s">
        <v>188</v>
      </c>
      <c r="C103" s="199"/>
      <c r="D103" s="27">
        <v>92000</v>
      </c>
    </row>
    <row r="104" spans="1:4" ht="15.75">
      <c r="A104" s="21" t="s">
        <v>189</v>
      </c>
      <c r="B104" s="53" t="s">
        <v>190</v>
      </c>
      <c r="C104" s="199"/>
      <c r="D104" s="27"/>
    </row>
    <row r="105" spans="1:4" ht="31.5">
      <c r="A105" s="21" t="s">
        <v>191</v>
      </c>
      <c r="B105" s="54" t="s">
        <v>192</v>
      </c>
      <c r="C105" s="199"/>
      <c r="D105" s="27"/>
    </row>
    <row r="106" spans="1:4" ht="31.5">
      <c r="A106" s="21" t="s">
        <v>193</v>
      </c>
      <c r="B106" s="54" t="s">
        <v>194</v>
      </c>
      <c r="C106" s="199"/>
      <c r="D106" s="27"/>
    </row>
    <row r="107" spans="1:4" ht="15.75">
      <c r="A107" s="21" t="s">
        <v>195</v>
      </c>
      <c r="B107" s="53" t="s">
        <v>196</v>
      </c>
      <c r="C107" s="199">
        <v>7481000</v>
      </c>
      <c r="D107" s="27">
        <v>6481000</v>
      </c>
    </row>
    <row r="108" spans="1:4" ht="15.75">
      <c r="A108" s="21" t="s">
        <v>197</v>
      </c>
      <c r="B108" s="53" t="s">
        <v>198</v>
      </c>
      <c r="C108" s="199"/>
      <c r="D108" s="27"/>
    </row>
    <row r="109" spans="1:4" ht="31.5">
      <c r="A109" s="21" t="s">
        <v>199</v>
      </c>
      <c r="B109" s="54" t="s">
        <v>200</v>
      </c>
      <c r="C109" s="199">
        <v>300000</v>
      </c>
      <c r="D109" s="27">
        <v>300000</v>
      </c>
    </row>
    <row r="110" spans="1:4" ht="15.75">
      <c r="A110" s="55" t="s">
        <v>201</v>
      </c>
      <c r="B110" s="56" t="s">
        <v>202</v>
      </c>
      <c r="C110" s="199"/>
      <c r="D110" s="27"/>
    </row>
    <row r="111" spans="1:4" ht="15.75">
      <c r="A111" s="21" t="s">
        <v>203</v>
      </c>
      <c r="B111" s="56" t="s">
        <v>204</v>
      </c>
      <c r="C111" s="199"/>
      <c r="D111" s="27"/>
    </row>
    <row r="112" spans="1:4" ht="31.5">
      <c r="A112" s="21" t="s">
        <v>205</v>
      </c>
      <c r="B112" s="54" t="s">
        <v>206</v>
      </c>
      <c r="C112" s="198">
        <v>12413000</v>
      </c>
      <c r="D112" s="23">
        <v>21338636</v>
      </c>
    </row>
    <row r="113" spans="1:4" ht="15.75">
      <c r="A113" s="21" t="s">
        <v>207</v>
      </c>
      <c r="B113" s="51" t="s">
        <v>208</v>
      </c>
      <c r="C113" s="198"/>
      <c r="D113" s="23"/>
    </row>
    <row r="114" spans="1:4" ht="15.75">
      <c r="A114" s="24" t="s">
        <v>209</v>
      </c>
      <c r="B114" s="50" t="s">
        <v>210</v>
      </c>
      <c r="C114" s="199"/>
      <c r="D114" s="27"/>
    </row>
    <row r="115" spans="1:4" ht="16.5" thickBot="1">
      <c r="A115" s="57" t="s">
        <v>211</v>
      </c>
      <c r="B115" s="58" t="s">
        <v>212</v>
      </c>
      <c r="C115" s="204"/>
      <c r="D115" s="59"/>
    </row>
    <row r="116" spans="1:4" ht="16.5" thickBot="1">
      <c r="A116" s="15" t="s">
        <v>25</v>
      </c>
      <c r="B116" s="60" t="s">
        <v>323</v>
      </c>
      <c r="C116" s="196">
        <f>C117+C119+C121</f>
        <v>101462000</v>
      </c>
      <c r="D116" s="17">
        <f>D117+D119+D121+D127</f>
        <v>166097206</v>
      </c>
    </row>
    <row r="117" spans="1:4" ht="15.75">
      <c r="A117" s="18" t="s">
        <v>27</v>
      </c>
      <c r="B117" s="50" t="s">
        <v>213</v>
      </c>
      <c r="C117" s="197">
        <v>26104000</v>
      </c>
      <c r="D117" s="20">
        <v>46104000</v>
      </c>
    </row>
    <row r="118" spans="1:4" ht="15.75">
      <c r="A118" s="18" t="s">
        <v>29</v>
      </c>
      <c r="B118" s="61" t="s">
        <v>214</v>
      </c>
      <c r="C118" s="197"/>
      <c r="D118" s="20"/>
    </row>
    <row r="119" spans="1:4" ht="15.75">
      <c r="A119" s="18" t="s">
        <v>31</v>
      </c>
      <c r="B119" s="61" t="s">
        <v>215</v>
      </c>
      <c r="C119" s="198">
        <v>75358000</v>
      </c>
      <c r="D119" s="23">
        <v>118423206</v>
      </c>
    </row>
    <row r="120" spans="1:4" ht="15.75">
      <c r="A120" s="18" t="s">
        <v>33</v>
      </c>
      <c r="B120" s="61" t="s">
        <v>216</v>
      </c>
      <c r="C120" s="205"/>
      <c r="D120" s="23"/>
    </row>
    <row r="121" spans="1:4" ht="15.75">
      <c r="A121" s="18" t="s">
        <v>35</v>
      </c>
      <c r="B121" s="62" t="s">
        <v>217</v>
      </c>
      <c r="C121" s="205">
        <f>SUM(C122:C129)</f>
        <v>0</v>
      </c>
      <c r="D121" s="23">
        <v>1270000</v>
      </c>
    </row>
    <row r="122" spans="1:4" ht="31.5">
      <c r="A122" s="18" t="s">
        <v>37</v>
      </c>
      <c r="B122" s="63" t="s">
        <v>218</v>
      </c>
      <c r="C122" s="205"/>
      <c r="D122" s="23"/>
    </row>
    <row r="123" spans="1:4" ht="31.5">
      <c r="A123" s="18" t="s">
        <v>219</v>
      </c>
      <c r="B123" s="64" t="s">
        <v>220</v>
      </c>
      <c r="C123" s="205"/>
      <c r="D123" s="23"/>
    </row>
    <row r="124" spans="1:4" ht="31.5">
      <c r="A124" s="18" t="s">
        <v>221</v>
      </c>
      <c r="B124" s="54" t="s">
        <v>194</v>
      </c>
      <c r="C124" s="205"/>
      <c r="D124" s="23"/>
    </row>
    <row r="125" spans="1:4" ht="15.75">
      <c r="A125" s="18" t="s">
        <v>222</v>
      </c>
      <c r="B125" s="54" t="s">
        <v>223</v>
      </c>
      <c r="C125" s="205"/>
      <c r="D125" s="23"/>
    </row>
    <row r="126" spans="1:4" ht="15.75">
      <c r="A126" s="18" t="s">
        <v>224</v>
      </c>
      <c r="B126" s="54" t="s">
        <v>225</v>
      </c>
      <c r="C126" s="205"/>
      <c r="D126" s="23"/>
    </row>
    <row r="127" spans="1:4" ht="31.5">
      <c r="A127" s="18" t="s">
        <v>226</v>
      </c>
      <c r="B127" s="54" t="s">
        <v>200</v>
      </c>
      <c r="C127" s="205"/>
      <c r="D127" s="23">
        <v>300000</v>
      </c>
    </row>
    <row r="128" spans="1:4" ht="15.75">
      <c r="A128" s="18" t="s">
        <v>227</v>
      </c>
      <c r="B128" s="54" t="s">
        <v>228</v>
      </c>
      <c r="C128" s="205"/>
      <c r="D128" s="23"/>
    </row>
    <row r="129" spans="1:4" ht="32.25" thickBot="1">
      <c r="A129" s="55" t="s">
        <v>229</v>
      </c>
      <c r="B129" s="54" t="s">
        <v>230</v>
      </c>
      <c r="C129" s="206"/>
      <c r="D129" s="27"/>
    </row>
    <row r="130" spans="1:4" ht="16.5" thickBot="1">
      <c r="A130" s="15" t="s">
        <v>39</v>
      </c>
      <c r="B130" s="16" t="s">
        <v>231</v>
      </c>
      <c r="C130" s="196">
        <f>C95+C116</f>
        <v>336615168</v>
      </c>
      <c r="D130" s="17">
        <f>D95+D116</f>
        <v>504784054</v>
      </c>
    </row>
    <row r="131" spans="1:4" ht="32.25" thickBot="1">
      <c r="A131" s="15" t="s">
        <v>232</v>
      </c>
      <c r="B131" s="16" t="s">
        <v>233</v>
      </c>
      <c r="C131" s="196">
        <f>C132+C133+C134</f>
        <v>0</v>
      </c>
      <c r="D131" s="17">
        <f>D132+D133+D134</f>
        <v>0</v>
      </c>
    </row>
    <row r="132" spans="1:4" ht="15.75">
      <c r="A132" s="18" t="s">
        <v>55</v>
      </c>
      <c r="B132" s="65" t="s">
        <v>234</v>
      </c>
      <c r="C132" s="205"/>
      <c r="D132" s="23"/>
    </row>
    <row r="133" spans="1:4" ht="15.75">
      <c r="A133" s="18" t="s">
        <v>63</v>
      </c>
      <c r="B133" s="65" t="s">
        <v>235</v>
      </c>
      <c r="C133" s="205"/>
      <c r="D133" s="23"/>
    </row>
    <row r="134" spans="1:4" ht="16.5" thickBot="1">
      <c r="A134" s="55" t="s">
        <v>65</v>
      </c>
      <c r="B134" s="66" t="s">
        <v>236</v>
      </c>
      <c r="C134" s="205"/>
      <c r="D134" s="23"/>
    </row>
    <row r="135" spans="1:4" ht="16.5" thickBot="1">
      <c r="A135" s="15" t="s">
        <v>69</v>
      </c>
      <c r="B135" s="16" t="s">
        <v>237</v>
      </c>
      <c r="C135" s="196">
        <f>C136+C137+C138+C139+C140+C141</f>
        <v>0</v>
      </c>
      <c r="D135" s="17">
        <f>D136+D137+D138+D139+D140+D141</f>
        <v>0</v>
      </c>
    </row>
    <row r="136" spans="1:4" ht="15.75">
      <c r="A136" s="18" t="s">
        <v>71</v>
      </c>
      <c r="B136" s="65" t="s">
        <v>238</v>
      </c>
      <c r="C136" s="205"/>
      <c r="D136" s="23"/>
    </row>
    <row r="137" spans="1:4" ht="15.75">
      <c r="A137" s="18" t="s">
        <v>73</v>
      </c>
      <c r="B137" s="65" t="s">
        <v>239</v>
      </c>
      <c r="C137" s="205"/>
      <c r="D137" s="23"/>
    </row>
    <row r="138" spans="1:4" ht="15.75">
      <c r="A138" s="18" t="s">
        <v>75</v>
      </c>
      <c r="B138" s="65" t="s">
        <v>240</v>
      </c>
      <c r="C138" s="205"/>
      <c r="D138" s="23"/>
    </row>
    <row r="139" spans="1:4" ht="15.75">
      <c r="A139" s="18" t="s">
        <v>77</v>
      </c>
      <c r="B139" s="65" t="s">
        <v>241</v>
      </c>
      <c r="C139" s="205"/>
      <c r="D139" s="23"/>
    </row>
    <row r="140" spans="1:4" ht="15.75">
      <c r="A140" s="18" t="s">
        <v>79</v>
      </c>
      <c r="B140" s="65" t="s">
        <v>242</v>
      </c>
      <c r="C140" s="205"/>
      <c r="D140" s="23"/>
    </row>
    <row r="141" spans="1:4" ht="16.5" thickBot="1">
      <c r="A141" s="55" t="s">
        <v>81</v>
      </c>
      <c r="B141" s="66" t="s">
        <v>243</v>
      </c>
      <c r="C141" s="205"/>
      <c r="D141" s="23"/>
    </row>
    <row r="142" spans="1:4" ht="16.5" thickBot="1">
      <c r="A142" s="15" t="s">
        <v>93</v>
      </c>
      <c r="B142" s="16" t="s">
        <v>244</v>
      </c>
      <c r="C142" s="196">
        <f>C143+C144+C146+C147+C145</f>
        <v>0</v>
      </c>
      <c r="D142" s="17">
        <f>D143+D144+D146+D147+D145</f>
        <v>2384554</v>
      </c>
    </row>
    <row r="143" spans="1:4" ht="15.75">
      <c r="A143" s="18" t="s">
        <v>95</v>
      </c>
      <c r="B143" s="65" t="s">
        <v>245</v>
      </c>
      <c r="C143" s="205"/>
      <c r="D143" s="23"/>
    </row>
    <row r="144" spans="1:4" ht="15.75">
      <c r="A144" s="18" t="s">
        <v>97</v>
      </c>
      <c r="B144" s="65" t="s">
        <v>246</v>
      </c>
      <c r="C144" s="205"/>
      <c r="D144" s="23">
        <v>2384554</v>
      </c>
    </row>
    <row r="145" spans="1:4" ht="15.75">
      <c r="A145" s="18" t="s">
        <v>99</v>
      </c>
      <c r="B145" s="65" t="s">
        <v>247</v>
      </c>
      <c r="C145" s="205"/>
      <c r="D145" s="23"/>
    </row>
    <row r="146" spans="1:4" ht="15.75">
      <c r="A146" s="18" t="s">
        <v>101</v>
      </c>
      <c r="B146" s="65" t="s">
        <v>248</v>
      </c>
      <c r="C146" s="205"/>
      <c r="D146" s="23"/>
    </row>
    <row r="147" spans="1:4" ht="16.5" thickBot="1">
      <c r="A147" s="55" t="s">
        <v>103</v>
      </c>
      <c r="B147" s="66" t="s">
        <v>249</v>
      </c>
      <c r="C147" s="205"/>
      <c r="D147" s="23"/>
    </row>
    <row r="148" spans="1:4" ht="16.5" thickBot="1">
      <c r="A148" s="15" t="s">
        <v>250</v>
      </c>
      <c r="B148" s="16" t="s">
        <v>251</v>
      </c>
      <c r="C148" s="207">
        <f>C149+C150+C151+C152+C153</f>
        <v>0</v>
      </c>
      <c r="D148" s="67">
        <f>D149+D150+D151+D152+D153</f>
        <v>0</v>
      </c>
    </row>
    <row r="149" spans="1:4" ht="15.75">
      <c r="A149" s="18" t="s">
        <v>107</v>
      </c>
      <c r="B149" s="65" t="s">
        <v>252</v>
      </c>
      <c r="C149" s="205"/>
      <c r="D149" s="23"/>
    </row>
    <row r="150" spans="1:4" ht="15.75">
      <c r="A150" s="18" t="s">
        <v>109</v>
      </c>
      <c r="B150" s="65" t="s">
        <v>253</v>
      </c>
      <c r="C150" s="205"/>
      <c r="D150" s="23"/>
    </row>
    <row r="151" spans="1:4" ht="15.75">
      <c r="A151" s="18" t="s">
        <v>111</v>
      </c>
      <c r="B151" s="65" t="s">
        <v>254</v>
      </c>
      <c r="C151" s="205"/>
      <c r="D151" s="23"/>
    </row>
    <row r="152" spans="1:4" ht="31.5">
      <c r="A152" s="18" t="s">
        <v>113</v>
      </c>
      <c r="B152" s="65" t="s">
        <v>255</v>
      </c>
      <c r="C152" s="205"/>
      <c r="D152" s="23"/>
    </row>
    <row r="153" spans="1:4" ht="16.5" thickBot="1">
      <c r="A153" s="55" t="s">
        <v>256</v>
      </c>
      <c r="B153" s="66" t="s">
        <v>257</v>
      </c>
      <c r="C153" s="206"/>
      <c r="D153" s="27"/>
    </row>
    <row r="154" spans="1:4" ht="16.5" thickBot="1">
      <c r="A154" s="68" t="s">
        <v>115</v>
      </c>
      <c r="B154" s="16" t="s">
        <v>258</v>
      </c>
      <c r="C154" s="207"/>
      <c r="D154" s="67"/>
    </row>
    <row r="155" spans="1:4" ht="16.5" thickBot="1">
      <c r="A155" s="68" t="s">
        <v>125</v>
      </c>
      <c r="B155" s="16" t="s">
        <v>259</v>
      </c>
      <c r="C155" s="207"/>
      <c r="D155" s="67"/>
    </row>
    <row r="156" spans="1:4" ht="16.5" thickBot="1">
      <c r="A156" s="15" t="s">
        <v>260</v>
      </c>
      <c r="B156" s="16" t="s">
        <v>261</v>
      </c>
      <c r="C156" s="208">
        <f>C131+C135+C142+C148+C154+C155</f>
        <v>0</v>
      </c>
      <c r="D156" s="69">
        <f>D131+D135+D142+D148+D154+D155</f>
        <v>2384554</v>
      </c>
    </row>
    <row r="157" spans="1:4" ht="16.5" thickBot="1">
      <c r="A157" s="70" t="s">
        <v>262</v>
      </c>
      <c r="B157" s="71" t="s">
        <v>263</v>
      </c>
      <c r="C157" s="208">
        <f>C130+C156</f>
        <v>336615168</v>
      </c>
      <c r="D157" s="69">
        <f>D130+D156</f>
        <v>507168608</v>
      </c>
    </row>
    <row r="158" spans="1:4" ht="15.75">
      <c r="A158" s="72"/>
      <c r="B158" s="73"/>
      <c r="C158" s="74"/>
    </row>
  </sheetData>
  <mergeCells count="5">
    <mergeCell ref="A5:C5"/>
    <mergeCell ref="A92:C92"/>
    <mergeCell ref="A2:D2"/>
    <mergeCell ref="A1:D1"/>
    <mergeCell ref="C4:D4"/>
  </mergeCells>
  <pageMargins left="0.31496062992125984" right="0.31496062992125984" top="0.35433070866141736" bottom="0.35433070866141736" header="0.31496062992125984" footer="0.31496062992125984"/>
  <pageSetup paperSize="9" scale="94" orientation="portrait" r:id="rId1"/>
  <rowBreaks count="3" manualBreakCount="3">
    <brk id="48" max="16383" man="1"/>
    <brk id="90" max="16383" man="1"/>
    <brk id="1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I160"/>
  <sheetViews>
    <sheetView zoomScaleNormal="100" workbookViewId="0">
      <selection activeCell="B4" sqref="B4"/>
    </sheetView>
  </sheetViews>
  <sheetFormatPr defaultRowHeight="15"/>
  <cols>
    <col min="1" max="1" width="14" customWidth="1"/>
    <col min="2" max="2" width="67.5703125" bestFit="1" customWidth="1"/>
    <col min="3" max="3" width="15.42578125" customWidth="1"/>
    <col min="4" max="4" width="15.5703125" customWidth="1"/>
  </cols>
  <sheetData>
    <row r="1" spans="1:35" ht="15.75">
      <c r="A1" s="224" t="s">
        <v>325</v>
      </c>
      <c r="B1" s="224"/>
      <c r="C1" s="224"/>
      <c r="D1" s="224"/>
      <c r="E1" s="79"/>
    </row>
    <row r="2" spans="1:35" ht="15.75">
      <c r="A2" s="223" t="s">
        <v>389</v>
      </c>
      <c r="B2" s="223"/>
      <c r="C2" s="223"/>
      <c r="D2" s="223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6.5" thickBot="1">
      <c r="A3" s="79"/>
      <c r="B3" s="79"/>
      <c r="C3" s="79"/>
      <c r="D3" s="79"/>
    </row>
    <row r="4" spans="1:35" ht="15.75">
      <c r="A4" s="2" t="s">
        <v>0</v>
      </c>
      <c r="B4" s="155" t="s">
        <v>1</v>
      </c>
      <c r="C4" s="158"/>
      <c r="D4" s="160"/>
    </row>
    <row r="5" spans="1:35" ht="40.5" customHeight="1" thickBot="1">
      <c r="A5" s="82" t="s">
        <v>2</v>
      </c>
      <c r="B5" s="166" t="s">
        <v>3</v>
      </c>
      <c r="C5" s="159"/>
      <c r="D5" s="161"/>
    </row>
    <row r="6" spans="1:35" ht="16.5" thickBot="1">
      <c r="A6" s="119"/>
      <c r="B6" s="6"/>
      <c r="C6" s="6"/>
      <c r="D6" s="220" t="s">
        <v>386</v>
      </c>
    </row>
    <row r="7" spans="1:35" ht="16.5" thickBot="1">
      <c r="A7" s="7" t="s">
        <v>4</v>
      </c>
      <c r="B7" s="8" t="s">
        <v>5</v>
      </c>
      <c r="C7" s="8" t="s">
        <v>6</v>
      </c>
      <c r="D7" s="162" t="s">
        <v>382</v>
      </c>
    </row>
    <row r="8" spans="1:35" ht="16.5" thickBot="1">
      <c r="A8" s="9" t="s">
        <v>7</v>
      </c>
      <c r="B8" s="10" t="s">
        <v>8</v>
      </c>
      <c r="C8" s="10" t="s">
        <v>9</v>
      </c>
      <c r="D8" s="163" t="s">
        <v>271</v>
      </c>
    </row>
    <row r="9" spans="1:35" ht="16.5" thickBot="1">
      <c r="A9" s="12"/>
      <c r="B9" s="13" t="s">
        <v>10</v>
      </c>
      <c r="C9" s="170"/>
      <c r="D9" s="14"/>
    </row>
    <row r="10" spans="1:35" ht="16.5" thickBot="1">
      <c r="A10" s="15" t="s">
        <v>11</v>
      </c>
      <c r="B10" s="16" t="s">
        <v>12</v>
      </c>
      <c r="C10" s="196">
        <f>C11+C12+C13+C14+C15+C16</f>
        <v>60120168</v>
      </c>
      <c r="D10" s="196">
        <f>D11+D12+D13+D14+D15+D16</f>
        <v>58767136</v>
      </c>
    </row>
    <row r="11" spans="1:35" ht="15.75">
      <c r="A11" s="18" t="s">
        <v>13</v>
      </c>
      <c r="B11" s="19" t="s">
        <v>14</v>
      </c>
      <c r="C11" s="197">
        <v>41883980</v>
      </c>
      <c r="D11" s="20">
        <v>41883980</v>
      </c>
    </row>
    <row r="12" spans="1:35" ht="15.75">
      <c r="A12" s="21" t="s">
        <v>15</v>
      </c>
      <c r="B12" s="22" t="s">
        <v>16</v>
      </c>
      <c r="C12" s="198"/>
      <c r="D12" s="23"/>
    </row>
    <row r="13" spans="1:35" ht="18" customHeight="1">
      <c r="A13" s="21" t="s">
        <v>17</v>
      </c>
      <c r="B13" s="22" t="s">
        <v>18</v>
      </c>
      <c r="C13" s="198">
        <v>17036188</v>
      </c>
      <c r="D13" s="23">
        <v>12834148</v>
      </c>
    </row>
    <row r="14" spans="1:35" ht="15.75">
      <c r="A14" s="21" t="s">
        <v>19</v>
      </c>
      <c r="B14" s="22" t="s">
        <v>20</v>
      </c>
      <c r="C14" s="198">
        <v>1200000</v>
      </c>
      <c r="D14" s="23">
        <v>1200000</v>
      </c>
    </row>
    <row r="15" spans="1:35" ht="15.75">
      <c r="A15" s="21" t="s">
        <v>21</v>
      </c>
      <c r="B15" s="22" t="s">
        <v>22</v>
      </c>
      <c r="C15" s="198"/>
      <c r="D15" s="23">
        <v>2578608</v>
      </c>
    </row>
    <row r="16" spans="1:35" ht="16.5" thickBot="1">
      <c r="A16" s="24" t="s">
        <v>23</v>
      </c>
      <c r="B16" s="25" t="s">
        <v>24</v>
      </c>
      <c r="C16" s="198"/>
      <c r="D16" s="23">
        <v>270400</v>
      </c>
    </row>
    <row r="17" spans="1:4" ht="32.25" thickBot="1">
      <c r="A17" s="15" t="s">
        <v>25</v>
      </c>
      <c r="B17" s="26" t="s">
        <v>26</v>
      </c>
      <c r="C17" s="196">
        <f>C18+C19+C20+C21+C22</f>
        <v>53550000</v>
      </c>
      <c r="D17" s="17">
        <f>D18+D19+D20+D21+D22</f>
        <v>52448000</v>
      </c>
    </row>
    <row r="18" spans="1:4" ht="15.75">
      <c r="A18" s="18" t="s">
        <v>27</v>
      </c>
      <c r="B18" s="19" t="s">
        <v>28</v>
      </c>
      <c r="C18" s="197"/>
      <c r="D18" s="20"/>
    </row>
    <row r="19" spans="1:4" ht="15.75">
      <c r="A19" s="21" t="s">
        <v>29</v>
      </c>
      <c r="B19" s="22" t="s">
        <v>30</v>
      </c>
      <c r="C19" s="198"/>
      <c r="D19" s="23"/>
    </row>
    <row r="20" spans="1:4" ht="15.75" customHeight="1">
      <c r="A20" s="21" t="s">
        <v>31</v>
      </c>
      <c r="B20" s="22" t="s">
        <v>32</v>
      </c>
      <c r="C20" s="198"/>
      <c r="D20" s="23"/>
    </row>
    <row r="21" spans="1:4" ht="17.25" customHeight="1">
      <c r="A21" s="21" t="s">
        <v>33</v>
      </c>
      <c r="B21" s="22" t="s">
        <v>34</v>
      </c>
      <c r="C21" s="198"/>
      <c r="D21" s="23"/>
    </row>
    <row r="22" spans="1:4" ht="15.75">
      <c r="A22" s="21" t="s">
        <v>35</v>
      </c>
      <c r="B22" s="22" t="s">
        <v>36</v>
      </c>
      <c r="C22" s="198">
        <v>53550000</v>
      </c>
      <c r="D22" s="23">
        <v>52448000</v>
      </c>
    </row>
    <row r="23" spans="1:4" ht="16.5" thickBot="1">
      <c r="A23" s="24" t="s">
        <v>37</v>
      </c>
      <c r="B23" s="25" t="s">
        <v>38</v>
      </c>
      <c r="C23" s="199"/>
      <c r="D23" s="27"/>
    </row>
    <row r="24" spans="1:4" ht="32.25" thickBot="1">
      <c r="A24" s="15" t="s">
        <v>39</v>
      </c>
      <c r="B24" s="16" t="s">
        <v>40</v>
      </c>
      <c r="C24" s="196">
        <f>C25+C26+C27+C28+C29</f>
        <v>23258000</v>
      </c>
      <c r="D24" s="17">
        <f>D25+D26+D27+D28+D29</f>
        <v>43221722</v>
      </c>
    </row>
    <row r="25" spans="1:4" ht="15.75">
      <c r="A25" s="18" t="s">
        <v>41</v>
      </c>
      <c r="B25" s="19" t="s">
        <v>42</v>
      </c>
      <c r="C25" s="197"/>
      <c r="D25" s="20">
        <v>19963722</v>
      </c>
    </row>
    <row r="26" spans="1:4" ht="15.75">
      <c r="A26" s="21" t="s">
        <v>43</v>
      </c>
      <c r="B26" s="22" t="s">
        <v>44</v>
      </c>
      <c r="C26" s="198"/>
      <c r="D26" s="23"/>
    </row>
    <row r="27" spans="1:4" ht="15.75">
      <c r="A27" s="21" t="s">
        <v>45</v>
      </c>
      <c r="B27" s="22" t="s">
        <v>46</v>
      </c>
      <c r="C27" s="198">
        <v>23258000</v>
      </c>
      <c r="D27" s="23">
        <v>23258000</v>
      </c>
    </row>
    <row r="28" spans="1:4" ht="15.75">
      <c r="A28" s="21" t="s">
        <v>47</v>
      </c>
      <c r="B28" s="22" t="s">
        <v>48</v>
      </c>
      <c r="C28" s="198"/>
      <c r="D28" s="23"/>
    </row>
    <row r="29" spans="1:4" ht="15.75">
      <c r="A29" s="21" t="s">
        <v>49</v>
      </c>
      <c r="B29" s="22" t="s">
        <v>50</v>
      </c>
      <c r="C29" s="198"/>
      <c r="D29" s="23"/>
    </row>
    <row r="30" spans="1:4" ht="16.5" thickBot="1">
      <c r="A30" s="24" t="s">
        <v>51</v>
      </c>
      <c r="B30" s="25" t="s">
        <v>52</v>
      </c>
      <c r="C30" s="199"/>
      <c r="D30" s="27"/>
    </row>
    <row r="31" spans="1:4" ht="16.5" thickBot="1">
      <c r="A31" s="15" t="s">
        <v>53</v>
      </c>
      <c r="B31" s="16" t="s">
        <v>54</v>
      </c>
      <c r="C31" s="196">
        <f>C32+C36+C37+C38</f>
        <v>102900000</v>
      </c>
      <c r="D31" s="17">
        <f>D32+D36+D37+D38</f>
        <v>181025665</v>
      </c>
    </row>
    <row r="32" spans="1:4" ht="15.75">
      <c r="A32" s="18" t="s">
        <v>55</v>
      </c>
      <c r="B32" s="19" t="s">
        <v>56</v>
      </c>
      <c r="C32" s="200">
        <f>+C33+C34+C35</f>
        <v>101500000</v>
      </c>
      <c r="D32" s="28">
        <f>+D33+D34+D35</f>
        <v>175024876</v>
      </c>
    </row>
    <row r="33" spans="1:4" ht="15.75">
      <c r="A33" s="21" t="s">
        <v>57</v>
      </c>
      <c r="B33" s="22" t="s">
        <v>58</v>
      </c>
      <c r="C33" s="198">
        <v>1500000</v>
      </c>
      <c r="D33" s="23">
        <v>2324211</v>
      </c>
    </row>
    <row r="34" spans="1:4" ht="15.75">
      <c r="A34" s="21" t="s">
        <v>59</v>
      </c>
      <c r="B34" s="22" t="s">
        <v>60</v>
      </c>
      <c r="C34" s="198"/>
      <c r="D34" s="23"/>
    </row>
    <row r="35" spans="1:4" ht="15.75">
      <c r="A35" s="21" t="s">
        <v>61</v>
      </c>
      <c r="B35" s="29" t="s">
        <v>62</v>
      </c>
      <c r="C35" s="198">
        <v>100000000</v>
      </c>
      <c r="D35" s="23">
        <v>172700665</v>
      </c>
    </row>
    <row r="36" spans="1:4" ht="15.75">
      <c r="A36" s="21" t="s">
        <v>63</v>
      </c>
      <c r="B36" s="22" t="s">
        <v>64</v>
      </c>
      <c r="C36" s="198">
        <v>1200000</v>
      </c>
      <c r="D36" s="23">
        <v>3000789</v>
      </c>
    </row>
    <row r="37" spans="1:4" ht="15.75">
      <c r="A37" s="21" t="s">
        <v>65</v>
      </c>
      <c r="B37" s="22" t="s">
        <v>66</v>
      </c>
      <c r="C37" s="198">
        <v>0</v>
      </c>
      <c r="D37" s="23">
        <v>1100000</v>
      </c>
    </row>
    <row r="38" spans="1:4" ht="16.5" thickBot="1">
      <c r="A38" s="24" t="s">
        <v>67</v>
      </c>
      <c r="B38" s="25" t="s">
        <v>68</v>
      </c>
      <c r="C38" s="199">
        <v>200000</v>
      </c>
      <c r="D38" s="27">
        <v>1900000</v>
      </c>
    </row>
    <row r="39" spans="1:4" ht="16.5" thickBot="1">
      <c r="A39" s="15" t="s">
        <v>69</v>
      </c>
      <c r="B39" s="16" t="s">
        <v>70</v>
      </c>
      <c r="C39" s="196">
        <f>SUM(C40:C50)</f>
        <v>21160000</v>
      </c>
      <c r="D39" s="17">
        <f>SUM(D40:D50)</f>
        <v>29656892</v>
      </c>
    </row>
    <row r="40" spans="1:4" ht="15.75">
      <c r="A40" s="18" t="s">
        <v>71</v>
      </c>
      <c r="B40" s="19" t="s">
        <v>72</v>
      </c>
      <c r="C40" s="197">
        <v>699000</v>
      </c>
      <c r="D40" s="20">
        <v>1706202</v>
      </c>
    </row>
    <row r="41" spans="1:4" ht="15.75">
      <c r="A41" s="21" t="s">
        <v>73</v>
      </c>
      <c r="B41" s="22" t="s">
        <v>74</v>
      </c>
      <c r="C41" s="198"/>
      <c r="D41" s="23">
        <v>1500000</v>
      </c>
    </row>
    <row r="42" spans="1:4" ht="15.75">
      <c r="A42" s="21" t="s">
        <v>75</v>
      </c>
      <c r="B42" s="22" t="s">
        <v>76</v>
      </c>
      <c r="C42" s="198"/>
      <c r="D42" s="23">
        <v>101000</v>
      </c>
    </row>
    <row r="43" spans="1:4" ht="15.75">
      <c r="A43" s="21" t="s">
        <v>77</v>
      </c>
      <c r="B43" s="22" t="s">
        <v>78</v>
      </c>
      <c r="C43" s="198">
        <v>2051000</v>
      </c>
      <c r="D43" s="23">
        <v>1985000</v>
      </c>
    </row>
    <row r="44" spans="1:4" ht="15.75">
      <c r="A44" s="21" t="s">
        <v>79</v>
      </c>
      <c r="B44" s="22" t="s">
        <v>80</v>
      </c>
      <c r="C44" s="198">
        <v>14272000</v>
      </c>
      <c r="D44" s="23">
        <v>16804000</v>
      </c>
    </row>
    <row r="45" spans="1:4" ht="15.75">
      <c r="A45" s="21" t="s">
        <v>81</v>
      </c>
      <c r="B45" s="22" t="s">
        <v>82</v>
      </c>
      <c r="C45" s="198">
        <v>4068000</v>
      </c>
      <c r="D45" s="23">
        <v>6624000</v>
      </c>
    </row>
    <row r="46" spans="1:4" ht="15.75">
      <c r="A46" s="21" t="s">
        <v>83</v>
      </c>
      <c r="B46" s="22" t="s">
        <v>84</v>
      </c>
      <c r="C46" s="198"/>
      <c r="D46" s="23">
        <v>300000</v>
      </c>
    </row>
    <row r="47" spans="1:4" ht="15.75">
      <c r="A47" s="21" t="s">
        <v>85</v>
      </c>
      <c r="B47" s="22" t="s">
        <v>86</v>
      </c>
      <c r="C47" s="198">
        <v>70000</v>
      </c>
      <c r="D47" s="23">
        <v>76824</v>
      </c>
    </row>
    <row r="48" spans="1:4" ht="15.75">
      <c r="A48" s="21" t="s">
        <v>87</v>
      </c>
      <c r="B48" s="22" t="s">
        <v>88</v>
      </c>
      <c r="C48" s="198"/>
      <c r="D48" s="23"/>
    </row>
    <row r="49" spans="1:4" ht="15.75">
      <c r="A49" s="24" t="s">
        <v>89</v>
      </c>
      <c r="B49" s="25" t="s">
        <v>90</v>
      </c>
      <c r="C49" s="199"/>
      <c r="D49" s="27">
        <v>552887</v>
      </c>
    </row>
    <row r="50" spans="1:4" ht="16.5" thickBot="1">
      <c r="A50" s="24" t="s">
        <v>91</v>
      </c>
      <c r="B50" s="25" t="s">
        <v>92</v>
      </c>
      <c r="C50" s="199"/>
      <c r="D50" s="27">
        <v>6979</v>
      </c>
    </row>
    <row r="51" spans="1:4" ht="16.5" thickBot="1">
      <c r="A51" s="15" t="s">
        <v>93</v>
      </c>
      <c r="B51" s="16" t="s">
        <v>94</v>
      </c>
      <c r="C51" s="196">
        <f>SUM(C52:C56)</f>
        <v>0</v>
      </c>
      <c r="D51" s="17">
        <f>SUM(D52:D56)</f>
        <v>4000</v>
      </c>
    </row>
    <row r="52" spans="1:4" ht="15.75">
      <c r="A52" s="18" t="s">
        <v>95</v>
      </c>
      <c r="B52" s="19" t="s">
        <v>96</v>
      </c>
      <c r="C52" s="197"/>
      <c r="D52" s="20"/>
    </row>
    <row r="53" spans="1:4" ht="15.75">
      <c r="A53" s="21" t="s">
        <v>97</v>
      </c>
      <c r="B53" s="22" t="s">
        <v>98</v>
      </c>
      <c r="C53" s="198"/>
      <c r="D53" s="23"/>
    </row>
    <row r="54" spans="1:4" ht="15.75">
      <c r="A54" s="21" t="s">
        <v>99</v>
      </c>
      <c r="B54" s="22" t="s">
        <v>100</v>
      </c>
      <c r="C54" s="198"/>
      <c r="D54" s="23">
        <v>4000</v>
      </c>
    </row>
    <row r="55" spans="1:4" ht="15.75">
      <c r="A55" s="21" t="s">
        <v>101</v>
      </c>
      <c r="B55" s="22" t="s">
        <v>102</v>
      </c>
      <c r="C55" s="198"/>
      <c r="D55" s="23"/>
    </row>
    <row r="56" spans="1:4" ht="16.5" thickBot="1">
      <c r="A56" s="24" t="s">
        <v>103</v>
      </c>
      <c r="B56" s="25" t="s">
        <v>104</v>
      </c>
      <c r="C56" s="199"/>
      <c r="D56" s="27"/>
    </row>
    <row r="57" spans="1:4" ht="16.5" thickBot="1">
      <c r="A57" s="15" t="s">
        <v>105</v>
      </c>
      <c r="B57" s="16" t="s">
        <v>106</v>
      </c>
      <c r="C57" s="196">
        <f>SUM(C58:C60)</f>
        <v>0</v>
      </c>
      <c r="D57" s="17">
        <f>SUM(D58:D60)</f>
        <v>2489045</v>
      </c>
    </row>
    <row r="58" spans="1:4" ht="14.25" customHeight="1">
      <c r="A58" s="18" t="s">
        <v>107</v>
      </c>
      <c r="B58" s="19" t="s">
        <v>108</v>
      </c>
      <c r="C58" s="197"/>
      <c r="D58" s="20"/>
    </row>
    <row r="59" spans="1:4" ht="31.5">
      <c r="A59" s="21" t="s">
        <v>109</v>
      </c>
      <c r="B59" s="22" t="s">
        <v>110</v>
      </c>
      <c r="C59" s="198"/>
      <c r="D59" s="23"/>
    </row>
    <row r="60" spans="1:4" ht="15.75">
      <c r="A60" s="21" t="s">
        <v>111</v>
      </c>
      <c r="B60" s="22" t="s">
        <v>112</v>
      </c>
      <c r="C60" s="198"/>
      <c r="D60" s="23">
        <v>2489045</v>
      </c>
    </row>
    <row r="61" spans="1:4" ht="16.5" thickBot="1">
      <c r="A61" s="24" t="s">
        <v>113</v>
      </c>
      <c r="B61" s="25" t="s">
        <v>114</v>
      </c>
      <c r="C61" s="199"/>
      <c r="D61" s="27"/>
    </row>
    <row r="62" spans="1:4" ht="16.5" thickBot="1">
      <c r="A62" s="15" t="s">
        <v>115</v>
      </c>
      <c r="B62" s="26" t="s">
        <v>116</v>
      </c>
      <c r="C62" s="196">
        <f>SUM(C63:C65)</f>
        <v>0</v>
      </c>
      <c r="D62" s="17">
        <f>SUM(D63:D65)</f>
        <v>526500</v>
      </c>
    </row>
    <row r="63" spans="1:4" ht="15" customHeight="1">
      <c r="A63" s="18" t="s">
        <v>117</v>
      </c>
      <c r="B63" s="19" t="s">
        <v>118</v>
      </c>
      <c r="C63" s="198"/>
      <c r="D63" s="23"/>
    </row>
    <row r="64" spans="1:4" ht="31.5">
      <c r="A64" s="21" t="s">
        <v>119</v>
      </c>
      <c r="B64" s="22" t="s">
        <v>120</v>
      </c>
      <c r="C64" s="198"/>
      <c r="D64" s="23">
        <v>526500</v>
      </c>
    </row>
    <row r="65" spans="1:4" ht="15.75">
      <c r="A65" s="21" t="s">
        <v>121</v>
      </c>
      <c r="B65" s="22" t="s">
        <v>122</v>
      </c>
      <c r="C65" s="198"/>
      <c r="D65" s="23"/>
    </row>
    <row r="66" spans="1:4" ht="16.5" thickBot="1">
      <c r="A66" s="24" t="s">
        <v>123</v>
      </c>
      <c r="B66" s="25" t="s">
        <v>124</v>
      </c>
      <c r="C66" s="198"/>
      <c r="D66" s="23"/>
    </row>
    <row r="67" spans="1:4" ht="16.5" thickBot="1">
      <c r="A67" s="15" t="s">
        <v>125</v>
      </c>
      <c r="B67" s="16" t="s">
        <v>126</v>
      </c>
      <c r="C67" s="196">
        <f>C10+C17+C24+C31+C39+C51+C57+C62</f>
        <v>260988168</v>
      </c>
      <c r="D67" s="17">
        <f>D10+D17+D24+D31+D39+D51+D57+D62</f>
        <v>368138960</v>
      </c>
    </row>
    <row r="68" spans="1:4" ht="16.5" thickBot="1">
      <c r="A68" s="30" t="s">
        <v>127</v>
      </c>
      <c r="B68" s="26" t="s">
        <v>128</v>
      </c>
      <c r="C68" s="196">
        <f>SUM(C69:C71)</f>
        <v>0</v>
      </c>
      <c r="D68" s="17">
        <f>SUM(D69:D71)</f>
        <v>0</v>
      </c>
    </row>
    <row r="69" spans="1:4" ht="15.75">
      <c r="A69" s="18" t="s">
        <v>129</v>
      </c>
      <c r="B69" s="19" t="s">
        <v>130</v>
      </c>
      <c r="C69" s="198"/>
      <c r="D69" s="23"/>
    </row>
    <row r="70" spans="1:4" ht="15.75">
      <c r="A70" s="21" t="s">
        <v>131</v>
      </c>
      <c r="B70" s="22" t="s">
        <v>132</v>
      </c>
      <c r="C70" s="198"/>
      <c r="D70" s="23"/>
    </row>
    <row r="71" spans="1:4" ht="16.5" thickBot="1">
      <c r="A71" s="24" t="s">
        <v>133</v>
      </c>
      <c r="B71" s="31" t="s">
        <v>343</v>
      </c>
      <c r="C71" s="198"/>
      <c r="D71" s="23"/>
    </row>
    <row r="72" spans="1:4" ht="16.5" thickBot="1">
      <c r="A72" s="30" t="s">
        <v>135</v>
      </c>
      <c r="B72" s="26" t="s">
        <v>136</v>
      </c>
      <c r="C72" s="196">
        <f>SUM(C73:C76)</f>
        <v>0</v>
      </c>
      <c r="D72" s="17">
        <f>SUM(D73:D76)</f>
        <v>0</v>
      </c>
    </row>
    <row r="73" spans="1:4" ht="15.75">
      <c r="A73" s="18" t="s">
        <v>137</v>
      </c>
      <c r="B73" s="19" t="s">
        <v>138</v>
      </c>
      <c r="C73" s="198"/>
      <c r="D73" s="23"/>
    </row>
    <row r="74" spans="1:4" ht="15.75">
      <c r="A74" s="21" t="s">
        <v>139</v>
      </c>
      <c r="B74" s="22" t="s">
        <v>140</v>
      </c>
      <c r="C74" s="198"/>
      <c r="D74" s="23"/>
    </row>
    <row r="75" spans="1:4" ht="15.75">
      <c r="A75" s="21" t="s">
        <v>141</v>
      </c>
      <c r="B75" s="22" t="s">
        <v>142</v>
      </c>
      <c r="C75" s="198"/>
      <c r="D75" s="23"/>
    </row>
    <row r="76" spans="1:4" ht="16.5" thickBot="1">
      <c r="A76" s="24" t="s">
        <v>143</v>
      </c>
      <c r="B76" s="25" t="s">
        <v>144</v>
      </c>
      <c r="C76" s="198"/>
      <c r="D76" s="23"/>
    </row>
    <row r="77" spans="1:4" ht="16.5" thickBot="1">
      <c r="A77" s="30" t="s">
        <v>145</v>
      </c>
      <c r="B77" s="26" t="s">
        <v>146</v>
      </c>
      <c r="C77" s="196">
        <f>SUM(C78:C79)</f>
        <v>74126000</v>
      </c>
      <c r="D77" s="17">
        <f>SUM(D78:D79)</f>
        <v>122398780</v>
      </c>
    </row>
    <row r="78" spans="1:4" ht="15.75">
      <c r="A78" s="18" t="s">
        <v>147</v>
      </c>
      <c r="B78" s="19" t="s">
        <v>148</v>
      </c>
      <c r="C78" s="198">
        <v>74126000</v>
      </c>
      <c r="D78" s="23">
        <v>122398780</v>
      </c>
    </row>
    <row r="79" spans="1:4" ht="16.5" thickBot="1">
      <c r="A79" s="24" t="s">
        <v>149</v>
      </c>
      <c r="B79" s="25" t="s">
        <v>150</v>
      </c>
      <c r="C79" s="198"/>
      <c r="D79" s="23"/>
    </row>
    <row r="80" spans="1:4" ht="16.5" thickBot="1">
      <c r="A80" s="30" t="s">
        <v>151</v>
      </c>
      <c r="B80" s="26" t="s">
        <v>152</v>
      </c>
      <c r="C80" s="196">
        <f>SUM(C81:C83)</f>
        <v>0</v>
      </c>
      <c r="D80" s="17">
        <f>SUM(D81:D83)</f>
        <v>2138956</v>
      </c>
    </row>
    <row r="81" spans="1:4" ht="15.75">
      <c r="A81" s="18" t="s">
        <v>153</v>
      </c>
      <c r="B81" s="19" t="s">
        <v>154</v>
      </c>
      <c r="C81" s="198"/>
      <c r="D81" s="23">
        <v>2138956</v>
      </c>
    </row>
    <row r="82" spans="1:4" ht="15.75">
      <c r="A82" s="21" t="s">
        <v>155</v>
      </c>
      <c r="B82" s="22" t="s">
        <v>156</v>
      </c>
      <c r="C82" s="198"/>
      <c r="D82" s="23"/>
    </row>
    <row r="83" spans="1:4" ht="16.5" thickBot="1">
      <c r="A83" s="24" t="s">
        <v>157</v>
      </c>
      <c r="B83" s="25" t="s">
        <v>158</v>
      </c>
      <c r="C83" s="198"/>
      <c r="D83" s="23"/>
    </row>
    <row r="84" spans="1:4" ht="16.5" thickBot="1">
      <c r="A84" s="30" t="s">
        <v>159</v>
      </c>
      <c r="B84" s="26" t="s">
        <v>160</v>
      </c>
      <c r="C84" s="196">
        <f>SUM(C85:C88)</f>
        <v>0</v>
      </c>
      <c r="D84" s="17">
        <f>SUM(D85:D88)</f>
        <v>0</v>
      </c>
    </row>
    <row r="85" spans="1:4" ht="18" customHeight="1">
      <c r="A85" s="32" t="s">
        <v>161</v>
      </c>
      <c r="B85" s="19" t="s">
        <v>162</v>
      </c>
      <c r="C85" s="198"/>
      <c r="D85" s="23"/>
    </row>
    <row r="86" spans="1:4" ht="18" customHeight="1">
      <c r="A86" s="33" t="s">
        <v>163</v>
      </c>
      <c r="B86" s="22" t="s">
        <v>164</v>
      </c>
      <c r="C86" s="198"/>
      <c r="D86" s="23"/>
    </row>
    <row r="87" spans="1:4" ht="20.25" customHeight="1">
      <c r="A87" s="33" t="s">
        <v>165</v>
      </c>
      <c r="B87" s="22" t="s">
        <v>166</v>
      </c>
      <c r="C87" s="198"/>
      <c r="D87" s="23"/>
    </row>
    <row r="88" spans="1:4" ht="17.25" customHeight="1" thickBot="1">
      <c r="A88" s="34" t="s">
        <v>167</v>
      </c>
      <c r="B88" s="25" t="s">
        <v>168</v>
      </c>
      <c r="C88" s="198"/>
      <c r="D88" s="23"/>
    </row>
    <row r="89" spans="1:4" ht="16.5" thickBot="1">
      <c r="A89" s="30" t="s">
        <v>169</v>
      </c>
      <c r="B89" s="26" t="s">
        <v>170</v>
      </c>
      <c r="C89" s="201"/>
      <c r="D89" s="35"/>
    </row>
    <row r="90" spans="1:4" ht="16.5" thickBot="1">
      <c r="A90" s="30" t="s">
        <v>171</v>
      </c>
      <c r="B90" s="26" t="s">
        <v>172</v>
      </c>
      <c r="C90" s="201"/>
      <c r="D90" s="35"/>
    </row>
    <row r="91" spans="1:4" ht="16.5" thickBot="1">
      <c r="A91" s="30" t="s">
        <v>173</v>
      </c>
      <c r="B91" s="36" t="s">
        <v>174</v>
      </c>
      <c r="C91" s="196">
        <f>C68+C72+C77+C80+C84+C90+C89</f>
        <v>74126000</v>
      </c>
      <c r="D91" s="17">
        <f>D68+D72+D77+D80+D84+D90+D89</f>
        <v>124537736</v>
      </c>
    </row>
    <row r="92" spans="1:4" ht="16.5" thickBot="1">
      <c r="A92" s="37" t="s">
        <v>175</v>
      </c>
      <c r="B92" s="38" t="s">
        <v>176</v>
      </c>
      <c r="C92" s="196">
        <f>C67+C91</f>
        <v>335114168</v>
      </c>
      <c r="D92" s="17">
        <f>D67+D91</f>
        <v>492676696</v>
      </c>
    </row>
    <row r="93" spans="1:4" ht="16.5" thickBot="1">
      <c r="A93" s="39"/>
      <c r="B93" s="40"/>
      <c r="C93" s="41"/>
      <c r="D93" s="41"/>
    </row>
    <row r="94" spans="1:4" ht="16.5" thickBot="1">
      <c r="A94" s="7"/>
      <c r="B94" s="42" t="s">
        <v>177</v>
      </c>
      <c r="C94" s="170"/>
      <c r="D94" s="43"/>
    </row>
    <row r="95" spans="1:4" ht="16.5" thickBot="1">
      <c r="A95" s="44" t="s">
        <v>11</v>
      </c>
      <c r="B95" s="45" t="s">
        <v>322</v>
      </c>
      <c r="C95" s="202">
        <f>C96+C97+C98+C99+C100+C113</f>
        <v>169211168</v>
      </c>
      <c r="D95" s="46">
        <f>D96+D97+D98+D99+D100+D113</f>
        <v>254508296</v>
      </c>
    </row>
    <row r="96" spans="1:4" ht="15.75">
      <c r="A96" s="47" t="s">
        <v>13</v>
      </c>
      <c r="B96" s="48" t="s">
        <v>178</v>
      </c>
      <c r="C96" s="203">
        <v>67103000</v>
      </c>
      <c r="D96" s="49">
        <v>97844300</v>
      </c>
    </row>
    <row r="97" spans="1:4" ht="15.75">
      <c r="A97" s="21" t="s">
        <v>15</v>
      </c>
      <c r="B97" s="50" t="s">
        <v>179</v>
      </c>
      <c r="C97" s="198">
        <v>13798000</v>
      </c>
      <c r="D97" s="23">
        <v>20163661</v>
      </c>
    </row>
    <row r="98" spans="1:4" ht="15.75">
      <c r="A98" s="21" t="s">
        <v>17</v>
      </c>
      <c r="B98" s="50" t="s">
        <v>180</v>
      </c>
      <c r="C98" s="199">
        <v>59662168</v>
      </c>
      <c r="D98" s="27">
        <v>97026699</v>
      </c>
    </row>
    <row r="99" spans="1:4" ht="15.75">
      <c r="A99" s="21" t="s">
        <v>19</v>
      </c>
      <c r="B99" s="51" t="s">
        <v>181</v>
      </c>
      <c r="C99" s="199">
        <v>8754000</v>
      </c>
      <c r="D99" s="27">
        <v>11562000</v>
      </c>
    </row>
    <row r="100" spans="1:4" ht="15.75">
      <c r="A100" s="21" t="s">
        <v>182</v>
      </c>
      <c r="B100" s="52" t="s">
        <v>183</v>
      </c>
      <c r="C100" s="199">
        <f>SUM(C101:C112)</f>
        <v>19894000</v>
      </c>
      <c r="D100" s="27">
        <f>SUM(D101:D112)</f>
        <v>27911636</v>
      </c>
    </row>
    <row r="101" spans="1:4" ht="15.75">
      <c r="A101" s="21" t="s">
        <v>23</v>
      </c>
      <c r="B101" s="50" t="s">
        <v>184</v>
      </c>
      <c r="C101" s="199"/>
      <c r="D101" s="27"/>
    </row>
    <row r="102" spans="1:4" ht="15.75">
      <c r="A102" s="21" t="s">
        <v>185</v>
      </c>
      <c r="B102" s="53" t="s">
        <v>186</v>
      </c>
      <c r="C102" s="199"/>
      <c r="D102" s="27"/>
    </row>
    <row r="103" spans="1:4" ht="15.75">
      <c r="A103" s="21" t="s">
        <v>187</v>
      </c>
      <c r="B103" s="53" t="s">
        <v>188</v>
      </c>
      <c r="C103" s="199"/>
      <c r="D103" s="27">
        <v>92000</v>
      </c>
    </row>
    <row r="104" spans="1:4" ht="15.75">
      <c r="A104" s="21" t="s">
        <v>189</v>
      </c>
      <c r="B104" s="53" t="s">
        <v>190</v>
      </c>
      <c r="C104" s="199"/>
      <c r="D104" s="27"/>
    </row>
    <row r="105" spans="1:4" ht="17.25" customHeight="1">
      <c r="A105" s="21" t="s">
        <v>191</v>
      </c>
      <c r="B105" s="54" t="s">
        <v>192</v>
      </c>
      <c r="C105" s="199"/>
      <c r="D105" s="27"/>
    </row>
    <row r="106" spans="1:4" ht="33.75" customHeight="1">
      <c r="A106" s="21" t="s">
        <v>193</v>
      </c>
      <c r="B106" s="54" t="s">
        <v>194</v>
      </c>
      <c r="C106" s="199"/>
      <c r="D106" s="27"/>
    </row>
    <row r="107" spans="1:4" ht="15.75">
      <c r="A107" s="21" t="s">
        <v>195</v>
      </c>
      <c r="B107" s="53" t="s">
        <v>196</v>
      </c>
      <c r="C107" s="199">
        <v>7481000</v>
      </c>
      <c r="D107" s="27">
        <v>6481000</v>
      </c>
    </row>
    <row r="108" spans="1:4" ht="15.75">
      <c r="A108" s="21" t="s">
        <v>197</v>
      </c>
      <c r="B108" s="53" t="s">
        <v>198</v>
      </c>
      <c r="C108" s="199"/>
      <c r="D108" s="27"/>
    </row>
    <row r="109" spans="1:4" ht="31.5">
      <c r="A109" s="21" t="s">
        <v>199</v>
      </c>
      <c r="B109" s="54" t="s">
        <v>200</v>
      </c>
      <c r="C109" s="199"/>
      <c r="D109" s="27"/>
    </row>
    <row r="110" spans="1:4" ht="15.75">
      <c r="A110" s="55" t="s">
        <v>201</v>
      </c>
      <c r="B110" s="56" t="s">
        <v>202</v>
      </c>
      <c r="C110" s="199"/>
      <c r="D110" s="27"/>
    </row>
    <row r="111" spans="1:4" ht="15.75">
      <c r="A111" s="21" t="s">
        <v>203</v>
      </c>
      <c r="B111" s="56" t="s">
        <v>204</v>
      </c>
      <c r="C111" s="199"/>
      <c r="D111" s="27"/>
    </row>
    <row r="112" spans="1:4" ht="15.75">
      <c r="A112" s="21" t="s">
        <v>205</v>
      </c>
      <c r="B112" s="54" t="s">
        <v>206</v>
      </c>
      <c r="C112" s="198">
        <v>12413000</v>
      </c>
      <c r="D112" s="23">
        <v>21338636</v>
      </c>
    </row>
    <row r="113" spans="1:4" ht="15.75">
      <c r="A113" s="21" t="s">
        <v>207</v>
      </c>
      <c r="B113" s="51" t="s">
        <v>208</v>
      </c>
      <c r="C113" s="198"/>
      <c r="D113" s="23"/>
    </row>
    <row r="114" spans="1:4" ht="15.75">
      <c r="A114" s="24" t="s">
        <v>209</v>
      </c>
      <c r="B114" s="50" t="s">
        <v>210</v>
      </c>
      <c r="C114" s="199"/>
      <c r="D114" s="27"/>
    </row>
    <row r="115" spans="1:4" ht="16.5" thickBot="1">
      <c r="A115" s="57" t="s">
        <v>211</v>
      </c>
      <c r="B115" s="58" t="s">
        <v>212</v>
      </c>
      <c r="C115" s="204"/>
      <c r="D115" s="59"/>
    </row>
    <row r="116" spans="1:4" ht="16.5" thickBot="1">
      <c r="A116" s="15" t="s">
        <v>25</v>
      </c>
      <c r="B116" s="60" t="s">
        <v>323</v>
      </c>
      <c r="C116" s="196">
        <f>C117+C119+C121</f>
        <v>101462000</v>
      </c>
      <c r="D116" s="17">
        <f>D117+D119+D121</f>
        <v>165797206</v>
      </c>
    </row>
    <row r="117" spans="1:4" ht="15.75">
      <c r="A117" s="18" t="s">
        <v>27</v>
      </c>
      <c r="B117" s="50" t="s">
        <v>213</v>
      </c>
      <c r="C117" s="197">
        <v>26104000</v>
      </c>
      <c r="D117" s="20">
        <v>46104000</v>
      </c>
    </row>
    <row r="118" spans="1:4" ht="15.75">
      <c r="A118" s="18" t="s">
        <v>29</v>
      </c>
      <c r="B118" s="61" t="s">
        <v>214</v>
      </c>
      <c r="C118" s="197"/>
      <c r="D118" s="20"/>
    </row>
    <row r="119" spans="1:4" ht="15.75">
      <c r="A119" s="18" t="s">
        <v>31</v>
      </c>
      <c r="B119" s="61" t="s">
        <v>215</v>
      </c>
      <c r="C119" s="198">
        <v>75358000</v>
      </c>
      <c r="D119" s="23">
        <v>118423206</v>
      </c>
    </row>
    <row r="120" spans="1:4" ht="15.75">
      <c r="A120" s="18" t="s">
        <v>33</v>
      </c>
      <c r="B120" s="61" t="s">
        <v>216</v>
      </c>
      <c r="C120" s="205"/>
      <c r="D120" s="23"/>
    </row>
    <row r="121" spans="1:4" ht="15.75">
      <c r="A121" s="18" t="s">
        <v>35</v>
      </c>
      <c r="B121" s="62" t="s">
        <v>217</v>
      </c>
      <c r="C121" s="205">
        <f>SUM(C122:C129)</f>
        <v>0</v>
      </c>
      <c r="D121" s="23">
        <v>1270000</v>
      </c>
    </row>
    <row r="122" spans="1:4" ht="15.75">
      <c r="A122" s="18" t="s">
        <v>37</v>
      </c>
      <c r="B122" s="63" t="s">
        <v>218</v>
      </c>
      <c r="C122" s="205"/>
      <c r="D122" s="23"/>
    </row>
    <row r="123" spans="1:4" ht="31.5">
      <c r="A123" s="18" t="s">
        <v>219</v>
      </c>
      <c r="B123" s="64" t="s">
        <v>220</v>
      </c>
      <c r="C123" s="205"/>
      <c r="D123" s="23"/>
    </row>
    <row r="124" spans="1:4" ht="31.5">
      <c r="A124" s="18" t="s">
        <v>221</v>
      </c>
      <c r="B124" s="54" t="s">
        <v>194</v>
      </c>
      <c r="C124" s="205"/>
      <c r="D124" s="23"/>
    </row>
    <row r="125" spans="1:4" ht="15.75">
      <c r="A125" s="18" t="s">
        <v>222</v>
      </c>
      <c r="B125" s="54" t="s">
        <v>223</v>
      </c>
      <c r="C125" s="205"/>
      <c r="D125" s="23"/>
    </row>
    <row r="126" spans="1:4" ht="15.75">
      <c r="A126" s="18" t="s">
        <v>224</v>
      </c>
      <c r="B126" s="54" t="s">
        <v>225</v>
      </c>
      <c r="C126" s="205"/>
      <c r="D126" s="23"/>
    </row>
    <row r="127" spans="1:4" ht="31.5">
      <c r="A127" s="18" t="s">
        <v>226</v>
      </c>
      <c r="B127" s="54" t="s">
        <v>200</v>
      </c>
      <c r="C127" s="205"/>
      <c r="D127" s="23"/>
    </row>
    <row r="128" spans="1:4" ht="15.75">
      <c r="A128" s="18" t="s">
        <v>227</v>
      </c>
      <c r="B128" s="54" t="s">
        <v>228</v>
      </c>
      <c r="C128" s="205"/>
      <c r="D128" s="23"/>
    </row>
    <row r="129" spans="1:4" ht="16.5" thickBot="1">
      <c r="A129" s="55" t="s">
        <v>229</v>
      </c>
      <c r="B129" s="54" t="s">
        <v>230</v>
      </c>
      <c r="C129" s="206"/>
      <c r="D129" s="27"/>
    </row>
    <row r="130" spans="1:4" ht="16.5" thickBot="1">
      <c r="A130" s="15" t="s">
        <v>39</v>
      </c>
      <c r="B130" s="16" t="s">
        <v>231</v>
      </c>
      <c r="C130" s="196">
        <f>C95+C116</f>
        <v>270673168</v>
      </c>
      <c r="D130" s="17">
        <f>D95+D116</f>
        <v>420305502</v>
      </c>
    </row>
    <row r="131" spans="1:4" ht="16.5" thickBot="1">
      <c r="A131" s="15" t="s">
        <v>232</v>
      </c>
      <c r="B131" s="16" t="s">
        <v>233</v>
      </c>
      <c r="C131" s="196">
        <f>C132+C133+C134</f>
        <v>0</v>
      </c>
      <c r="D131" s="17">
        <f>D132+D133+D134</f>
        <v>0</v>
      </c>
    </row>
    <row r="132" spans="1:4" ht="15.75">
      <c r="A132" s="18" t="s">
        <v>55</v>
      </c>
      <c r="B132" s="65" t="s">
        <v>234</v>
      </c>
      <c r="C132" s="205"/>
      <c r="D132" s="23"/>
    </row>
    <row r="133" spans="1:4" ht="15.75">
      <c r="A133" s="18" t="s">
        <v>63</v>
      </c>
      <c r="B133" s="65" t="s">
        <v>235</v>
      </c>
      <c r="C133" s="205"/>
      <c r="D133" s="23"/>
    </row>
    <row r="134" spans="1:4" ht="16.5" thickBot="1">
      <c r="A134" s="55" t="s">
        <v>65</v>
      </c>
      <c r="B134" s="66" t="s">
        <v>236</v>
      </c>
      <c r="C134" s="205"/>
      <c r="D134" s="23"/>
    </row>
    <row r="135" spans="1:4" ht="16.5" thickBot="1">
      <c r="A135" s="15" t="s">
        <v>69</v>
      </c>
      <c r="B135" s="16" t="s">
        <v>237</v>
      </c>
      <c r="C135" s="196">
        <f>C136+C137+C138+C139+C140+C141</f>
        <v>0</v>
      </c>
      <c r="D135" s="17">
        <f>D136+D137+D138+D139+D140+D141</f>
        <v>0</v>
      </c>
    </row>
    <row r="136" spans="1:4" ht="15.75">
      <c r="A136" s="18" t="s">
        <v>71</v>
      </c>
      <c r="B136" s="65" t="s">
        <v>238</v>
      </c>
      <c r="C136" s="205"/>
      <c r="D136" s="23"/>
    </row>
    <row r="137" spans="1:4" ht="15.75">
      <c r="A137" s="18" t="s">
        <v>73</v>
      </c>
      <c r="B137" s="65" t="s">
        <v>239</v>
      </c>
      <c r="C137" s="205"/>
      <c r="D137" s="23"/>
    </row>
    <row r="138" spans="1:4" ht="15.75">
      <c r="A138" s="18" t="s">
        <v>75</v>
      </c>
      <c r="B138" s="65" t="s">
        <v>240</v>
      </c>
      <c r="C138" s="205"/>
      <c r="D138" s="23"/>
    </row>
    <row r="139" spans="1:4" ht="15.75">
      <c r="A139" s="18" t="s">
        <v>77</v>
      </c>
      <c r="B139" s="65" t="s">
        <v>241</v>
      </c>
      <c r="C139" s="205"/>
      <c r="D139" s="23"/>
    </row>
    <row r="140" spans="1:4" ht="15.75">
      <c r="A140" s="18" t="s">
        <v>79</v>
      </c>
      <c r="B140" s="65" t="s">
        <v>242</v>
      </c>
      <c r="C140" s="205"/>
      <c r="D140" s="23"/>
    </row>
    <row r="141" spans="1:4" ht="16.5" thickBot="1">
      <c r="A141" s="55" t="s">
        <v>81</v>
      </c>
      <c r="B141" s="66" t="s">
        <v>243</v>
      </c>
      <c r="C141" s="205"/>
      <c r="D141" s="23"/>
    </row>
    <row r="142" spans="1:4" ht="16.5" thickBot="1">
      <c r="A142" s="15" t="s">
        <v>93</v>
      </c>
      <c r="B142" s="16" t="s">
        <v>244</v>
      </c>
      <c r="C142" s="196">
        <f>C143+C144+C146+C147+C145</f>
        <v>64441000</v>
      </c>
      <c r="D142" s="17">
        <f>D143+D144+D146+D147+D145</f>
        <v>72371194</v>
      </c>
    </row>
    <row r="143" spans="1:4" ht="15.75">
      <c r="A143" s="18" t="s">
        <v>95</v>
      </c>
      <c r="B143" s="65" t="s">
        <v>245</v>
      </c>
      <c r="C143" s="205"/>
      <c r="D143" s="23"/>
    </row>
    <row r="144" spans="1:4" ht="15.75">
      <c r="A144" s="18" t="s">
        <v>97</v>
      </c>
      <c r="B144" s="65" t="s">
        <v>246</v>
      </c>
      <c r="C144" s="205"/>
      <c r="D144" s="23">
        <v>2384554</v>
      </c>
    </row>
    <row r="145" spans="1:4" ht="15.75">
      <c r="A145" s="18" t="s">
        <v>99</v>
      </c>
      <c r="B145" s="65" t="s">
        <v>247</v>
      </c>
      <c r="C145" s="205">
        <v>64441000</v>
      </c>
      <c r="D145" s="23">
        <v>69986640</v>
      </c>
    </row>
    <row r="146" spans="1:4" ht="15.75">
      <c r="A146" s="18" t="s">
        <v>101</v>
      </c>
      <c r="B146" s="65" t="s">
        <v>248</v>
      </c>
      <c r="C146" s="205"/>
      <c r="D146" s="23"/>
    </row>
    <row r="147" spans="1:4" ht="16.5" thickBot="1">
      <c r="A147" s="55" t="s">
        <v>103</v>
      </c>
      <c r="B147" s="66" t="s">
        <v>249</v>
      </c>
      <c r="C147" s="205"/>
      <c r="D147" s="23"/>
    </row>
    <row r="148" spans="1:4" ht="16.5" thickBot="1">
      <c r="A148" s="15" t="s">
        <v>250</v>
      </c>
      <c r="B148" s="16" t="s">
        <v>251</v>
      </c>
      <c r="C148" s="207">
        <f>C149+C150+C151+C152+C153</f>
        <v>0</v>
      </c>
      <c r="D148" s="67">
        <f>D149+D150+D151+D152+D153</f>
        <v>0</v>
      </c>
    </row>
    <row r="149" spans="1:4" ht="15.75">
      <c r="A149" s="18" t="s">
        <v>107</v>
      </c>
      <c r="B149" s="65" t="s">
        <v>252</v>
      </c>
      <c r="C149" s="205"/>
      <c r="D149" s="23"/>
    </row>
    <row r="150" spans="1:4" ht="15.75">
      <c r="A150" s="18" t="s">
        <v>109</v>
      </c>
      <c r="B150" s="65" t="s">
        <v>253</v>
      </c>
      <c r="C150" s="205"/>
      <c r="D150" s="23"/>
    </row>
    <row r="151" spans="1:4" ht="15.75">
      <c r="A151" s="18" t="s">
        <v>111</v>
      </c>
      <c r="B151" s="65" t="s">
        <v>254</v>
      </c>
      <c r="C151" s="205"/>
      <c r="D151" s="23"/>
    </row>
    <row r="152" spans="1:4" ht="31.5">
      <c r="A152" s="18" t="s">
        <v>113</v>
      </c>
      <c r="B152" s="65" t="s">
        <v>255</v>
      </c>
      <c r="C152" s="205"/>
      <c r="D152" s="23"/>
    </row>
    <row r="153" spans="1:4" ht="16.5" thickBot="1">
      <c r="A153" s="55" t="s">
        <v>256</v>
      </c>
      <c r="B153" s="66" t="s">
        <v>257</v>
      </c>
      <c r="C153" s="206"/>
      <c r="D153" s="27"/>
    </row>
    <row r="154" spans="1:4" ht="16.5" thickBot="1">
      <c r="A154" s="68" t="s">
        <v>115</v>
      </c>
      <c r="B154" s="16" t="s">
        <v>258</v>
      </c>
      <c r="C154" s="207"/>
      <c r="D154" s="67"/>
    </row>
    <row r="155" spans="1:4" ht="16.5" thickBot="1">
      <c r="A155" s="68" t="s">
        <v>125</v>
      </c>
      <c r="B155" s="16" t="s">
        <v>259</v>
      </c>
      <c r="C155" s="207"/>
      <c r="D155" s="67"/>
    </row>
    <row r="156" spans="1:4" ht="16.5" thickBot="1">
      <c r="A156" s="15" t="s">
        <v>260</v>
      </c>
      <c r="B156" s="16" t="s">
        <v>261</v>
      </c>
      <c r="C156" s="208">
        <f>C131+C135+C142+C148+C154+C155</f>
        <v>64441000</v>
      </c>
      <c r="D156" s="69">
        <f>D131+D135+D142+D148+D154+D155</f>
        <v>72371194</v>
      </c>
    </row>
    <row r="157" spans="1:4" ht="16.5" thickBot="1">
      <c r="A157" s="70" t="s">
        <v>262</v>
      </c>
      <c r="B157" s="71" t="s">
        <v>263</v>
      </c>
      <c r="C157" s="208">
        <f>C130+C156</f>
        <v>335114168</v>
      </c>
      <c r="D157" s="69">
        <f>D130+D156</f>
        <v>492676696</v>
      </c>
    </row>
    <row r="158" spans="1:4" ht="16.5" thickBot="1">
      <c r="A158" s="72"/>
      <c r="B158" s="73"/>
      <c r="C158" s="74"/>
      <c r="D158" s="74"/>
    </row>
    <row r="159" spans="1:4" ht="16.5" thickBot="1">
      <c r="A159" s="75" t="s">
        <v>264</v>
      </c>
      <c r="B159" s="76"/>
      <c r="C159" s="165">
        <v>61</v>
      </c>
      <c r="D159" s="164">
        <v>54</v>
      </c>
    </row>
    <row r="160" spans="1:4" ht="16.5" thickBot="1">
      <c r="A160" s="75" t="s">
        <v>265</v>
      </c>
      <c r="B160" s="76"/>
      <c r="C160" s="165">
        <v>46</v>
      </c>
      <c r="D160" s="164">
        <v>40</v>
      </c>
    </row>
  </sheetData>
  <mergeCells count="2">
    <mergeCell ref="A2:D2"/>
    <mergeCell ref="A1:D1"/>
  </mergeCells>
  <pageMargins left="0.31496062992125984" right="0.31496062992125984" top="0.35433070866141736" bottom="0.35433070866141736" header="0.31496062992125984" footer="0.31496062992125984"/>
  <pageSetup paperSize="9" scale="86" orientation="portrait" r:id="rId1"/>
  <rowBreaks count="3" manualBreakCount="3">
    <brk id="50" max="16383" man="1"/>
    <brk id="93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D160"/>
  <sheetViews>
    <sheetView zoomScaleNormal="100" workbookViewId="0">
      <selection activeCell="G5" sqref="G5"/>
    </sheetView>
  </sheetViews>
  <sheetFormatPr defaultRowHeight="15"/>
  <cols>
    <col min="1" max="1" width="14.28515625" customWidth="1"/>
    <col min="2" max="2" width="63.7109375" customWidth="1"/>
    <col min="3" max="3" width="15.140625" customWidth="1"/>
    <col min="4" max="4" width="14.7109375" customWidth="1"/>
  </cols>
  <sheetData>
    <row r="1" spans="1:4" ht="15.75">
      <c r="A1" s="224" t="s">
        <v>349</v>
      </c>
      <c r="B1" s="224"/>
      <c r="C1" s="224"/>
      <c r="D1" s="224"/>
    </row>
    <row r="2" spans="1:4" ht="15.75">
      <c r="A2" s="223" t="s">
        <v>389</v>
      </c>
      <c r="B2" s="223"/>
      <c r="C2" s="223"/>
      <c r="D2" s="223"/>
    </row>
    <row r="3" spans="1:4" ht="16.5" thickBot="1">
      <c r="A3" s="79"/>
      <c r="B3" s="79"/>
      <c r="C3" s="79"/>
    </row>
    <row r="4" spans="1:4" ht="15.75">
      <c r="A4" s="2" t="s">
        <v>0</v>
      </c>
      <c r="B4" s="3" t="s">
        <v>1</v>
      </c>
      <c r="C4" s="167"/>
      <c r="D4" s="4"/>
    </row>
    <row r="5" spans="1:4" ht="32.25" thickBot="1">
      <c r="A5" s="82" t="s">
        <v>2</v>
      </c>
      <c r="B5" s="80" t="s">
        <v>269</v>
      </c>
      <c r="C5" s="168"/>
      <c r="D5" s="169"/>
    </row>
    <row r="6" spans="1:4" ht="16.5" thickBot="1">
      <c r="A6" s="119"/>
      <c r="B6" s="6"/>
      <c r="C6" s="226" t="s">
        <v>385</v>
      </c>
      <c r="D6" s="226"/>
    </row>
    <row r="7" spans="1:4" ht="16.5" thickBot="1">
      <c r="A7" s="7" t="s">
        <v>4</v>
      </c>
      <c r="B7" s="8" t="s">
        <v>5</v>
      </c>
      <c r="C7" s="156" t="s">
        <v>6</v>
      </c>
      <c r="D7" s="81" t="s">
        <v>382</v>
      </c>
    </row>
    <row r="8" spans="1:4" ht="16.5" thickBot="1">
      <c r="A8" s="9" t="s">
        <v>7</v>
      </c>
      <c r="B8" s="10" t="s">
        <v>8</v>
      </c>
      <c r="C8" s="157" t="s">
        <v>9</v>
      </c>
      <c r="D8" s="11" t="s">
        <v>271</v>
      </c>
    </row>
    <row r="9" spans="1:4" ht="16.5" thickBot="1">
      <c r="A9" s="12"/>
      <c r="B9" s="13" t="s">
        <v>10</v>
      </c>
      <c r="C9" s="170"/>
      <c r="D9" s="171"/>
    </row>
    <row r="10" spans="1:4" ht="16.5" thickBot="1">
      <c r="A10" s="15" t="s">
        <v>11</v>
      </c>
      <c r="B10" s="16" t="s">
        <v>12</v>
      </c>
      <c r="C10" s="196">
        <f>C11+C12+C13+C14+C15+C16</f>
        <v>60120168</v>
      </c>
      <c r="D10" s="196">
        <f>D11+D12+D13+D14+D15+D16</f>
        <v>58767136</v>
      </c>
    </row>
    <row r="11" spans="1:4" ht="15.75">
      <c r="A11" s="18" t="s">
        <v>13</v>
      </c>
      <c r="B11" s="19" t="s">
        <v>14</v>
      </c>
      <c r="C11" s="197">
        <v>41883980</v>
      </c>
      <c r="D11" s="20">
        <v>41883980</v>
      </c>
    </row>
    <row r="12" spans="1:4" ht="17.25" customHeight="1">
      <c r="A12" s="21" t="s">
        <v>15</v>
      </c>
      <c r="B12" s="22" t="s">
        <v>16</v>
      </c>
      <c r="C12" s="198"/>
      <c r="D12" s="23"/>
    </row>
    <row r="13" spans="1:4" ht="15.75">
      <c r="A13" s="21" t="s">
        <v>17</v>
      </c>
      <c r="B13" s="22" t="s">
        <v>18</v>
      </c>
      <c r="C13" s="198">
        <v>17036188</v>
      </c>
      <c r="D13" s="23">
        <v>12834148</v>
      </c>
    </row>
    <row r="14" spans="1:4" ht="15.75">
      <c r="A14" s="21" t="s">
        <v>19</v>
      </c>
      <c r="B14" s="22" t="s">
        <v>20</v>
      </c>
      <c r="C14" s="198">
        <v>1200000</v>
      </c>
      <c r="D14" s="23">
        <v>1200000</v>
      </c>
    </row>
    <row r="15" spans="1:4" ht="15.75">
      <c r="A15" s="21" t="s">
        <v>21</v>
      </c>
      <c r="B15" s="22" t="s">
        <v>22</v>
      </c>
      <c r="C15" s="198"/>
      <c r="D15" s="23">
        <v>2578608</v>
      </c>
    </row>
    <row r="16" spans="1:4" ht="16.5" thickBot="1">
      <c r="A16" s="24" t="s">
        <v>23</v>
      </c>
      <c r="B16" s="25" t="s">
        <v>24</v>
      </c>
      <c r="C16" s="198"/>
      <c r="D16" s="23">
        <v>270400</v>
      </c>
    </row>
    <row r="17" spans="1:4" ht="32.25" thickBot="1">
      <c r="A17" s="15" t="s">
        <v>25</v>
      </c>
      <c r="B17" s="26" t="s">
        <v>26</v>
      </c>
      <c r="C17" s="196">
        <f>C18+C19+C20+C21+C22</f>
        <v>53550000</v>
      </c>
      <c r="D17" s="17">
        <f>D18+D19+D20+D21+D22</f>
        <v>52448000</v>
      </c>
    </row>
    <row r="18" spans="1:4" ht="15.75">
      <c r="A18" s="18" t="s">
        <v>27</v>
      </c>
      <c r="B18" s="19" t="s">
        <v>28</v>
      </c>
      <c r="C18" s="197"/>
      <c r="D18" s="20"/>
    </row>
    <row r="19" spans="1:4" ht="18" customHeight="1">
      <c r="A19" s="21" t="s">
        <v>29</v>
      </c>
      <c r="B19" s="22" t="s">
        <v>30</v>
      </c>
      <c r="C19" s="198"/>
      <c r="D19" s="23"/>
    </row>
    <row r="20" spans="1:4" ht="15.75">
      <c r="A20" s="21" t="s">
        <v>31</v>
      </c>
      <c r="B20" s="22" t="s">
        <v>32</v>
      </c>
      <c r="C20" s="198"/>
      <c r="D20" s="23"/>
    </row>
    <row r="21" spans="1:4" ht="15.75">
      <c r="A21" s="21" t="s">
        <v>33</v>
      </c>
      <c r="B21" s="22" t="s">
        <v>34</v>
      </c>
      <c r="C21" s="198"/>
      <c r="D21" s="23"/>
    </row>
    <row r="22" spans="1:4" ht="15.75">
      <c r="A22" s="21" t="s">
        <v>35</v>
      </c>
      <c r="B22" s="22" t="s">
        <v>36</v>
      </c>
      <c r="C22" s="198">
        <v>53550000</v>
      </c>
      <c r="D22" s="23">
        <v>52448000</v>
      </c>
    </row>
    <row r="23" spans="1:4" ht="16.5" thickBot="1">
      <c r="A23" s="24" t="s">
        <v>37</v>
      </c>
      <c r="B23" s="25" t="s">
        <v>38</v>
      </c>
      <c r="C23" s="199"/>
      <c r="D23" s="27"/>
    </row>
    <row r="24" spans="1:4" ht="32.25" thickBot="1">
      <c r="A24" s="15" t="s">
        <v>39</v>
      </c>
      <c r="B24" s="16" t="s">
        <v>40</v>
      </c>
      <c r="C24" s="196">
        <f>C25+C26+C27+C28+C29</f>
        <v>23258000</v>
      </c>
      <c r="D24" s="17">
        <f>D25+D26+D27+D28+D29</f>
        <v>43221722</v>
      </c>
    </row>
    <row r="25" spans="1:4" ht="15.75">
      <c r="A25" s="18" t="s">
        <v>41</v>
      </c>
      <c r="B25" s="19" t="s">
        <v>42</v>
      </c>
      <c r="C25" s="197"/>
      <c r="D25" s="20">
        <v>19963722</v>
      </c>
    </row>
    <row r="26" spans="1:4" ht="15.75">
      <c r="A26" s="21" t="s">
        <v>43</v>
      </c>
      <c r="B26" s="22" t="s">
        <v>44</v>
      </c>
      <c r="C26" s="198"/>
      <c r="D26" s="23"/>
    </row>
    <row r="27" spans="1:4" ht="31.5">
      <c r="A27" s="21" t="s">
        <v>45</v>
      </c>
      <c r="B27" s="22" t="s">
        <v>46</v>
      </c>
      <c r="C27" s="198">
        <v>23258000</v>
      </c>
      <c r="D27" s="23">
        <v>23258000</v>
      </c>
    </row>
    <row r="28" spans="1:4" ht="31.5">
      <c r="A28" s="21" t="s">
        <v>47</v>
      </c>
      <c r="B28" s="22" t="s">
        <v>48</v>
      </c>
      <c r="C28" s="198"/>
      <c r="D28" s="23"/>
    </row>
    <row r="29" spans="1:4" ht="15.75">
      <c r="A29" s="21" t="s">
        <v>49</v>
      </c>
      <c r="B29" s="22" t="s">
        <v>50</v>
      </c>
      <c r="C29" s="198"/>
      <c r="D29" s="23"/>
    </row>
    <row r="30" spans="1:4" ht="16.5" thickBot="1">
      <c r="A30" s="24" t="s">
        <v>51</v>
      </c>
      <c r="B30" s="25" t="s">
        <v>52</v>
      </c>
      <c r="C30" s="199"/>
      <c r="D30" s="27"/>
    </row>
    <row r="31" spans="1:4" ht="16.5" thickBot="1">
      <c r="A31" s="15" t="s">
        <v>53</v>
      </c>
      <c r="B31" s="16" t="s">
        <v>54</v>
      </c>
      <c r="C31" s="196">
        <f>C32+C36+C37+C38</f>
        <v>102900000</v>
      </c>
      <c r="D31" s="17">
        <f>D32+D36+D37+D38</f>
        <v>181025665</v>
      </c>
    </row>
    <row r="32" spans="1:4" ht="15.75">
      <c r="A32" s="18" t="s">
        <v>55</v>
      </c>
      <c r="B32" s="19" t="s">
        <v>56</v>
      </c>
      <c r="C32" s="200">
        <f>+C33+C34+C35</f>
        <v>101500000</v>
      </c>
      <c r="D32" s="28">
        <f>+D33+D34+D35</f>
        <v>175024876</v>
      </c>
    </row>
    <row r="33" spans="1:4" ht="15.75">
      <c r="A33" s="21" t="s">
        <v>57</v>
      </c>
      <c r="B33" s="22" t="s">
        <v>58</v>
      </c>
      <c r="C33" s="198">
        <v>1500000</v>
      </c>
      <c r="D33" s="23">
        <v>2324211</v>
      </c>
    </row>
    <row r="34" spans="1:4" ht="15.75">
      <c r="A34" s="21" t="s">
        <v>59</v>
      </c>
      <c r="B34" s="22" t="s">
        <v>60</v>
      </c>
      <c r="C34" s="198"/>
      <c r="D34" s="23"/>
    </row>
    <row r="35" spans="1:4" ht="15.75">
      <c r="A35" s="21" t="s">
        <v>61</v>
      </c>
      <c r="B35" s="29" t="s">
        <v>62</v>
      </c>
      <c r="C35" s="198">
        <v>100000000</v>
      </c>
      <c r="D35" s="23">
        <v>172700665</v>
      </c>
    </row>
    <row r="36" spans="1:4" ht="15.75">
      <c r="A36" s="21" t="s">
        <v>63</v>
      </c>
      <c r="B36" s="22" t="s">
        <v>64</v>
      </c>
      <c r="C36" s="198">
        <v>1200000</v>
      </c>
      <c r="D36" s="23">
        <v>3000789</v>
      </c>
    </row>
    <row r="37" spans="1:4" ht="15.75">
      <c r="A37" s="21" t="s">
        <v>65</v>
      </c>
      <c r="B37" s="22" t="s">
        <v>66</v>
      </c>
      <c r="C37" s="198">
        <v>0</v>
      </c>
      <c r="D37" s="23">
        <v>1100000</v>
      </c>
    </row>
    <row r="38" spans="1:4" ht="16.5" thickBot="1">
      <c r="A38" s="24" t="s">
        <v>67</v>
      </c>
      <c r="B38" s="25" t="s">
        <v>68</v>
      </c>
      <c r="C38" s="199">
        <v>200000</v>
      </c>
      <c r="D38" s="27">
        <v>1900000</v>
      </c>
    </row>
    <row r="39" spans="1:4" ht="16.5" thickBot="1">
      <c r="A39" s="15" t="s">
        <v>69</v>
      </c>
      <c r="B39" s="16" t="s">
        <v>70</v>
      </c>
      <c r="C39" s="196">
        <f>SUM(C40:C50)</f>
        <v>21160000</v>
      </c>
      <c r="D39" s="17">
        <f>SUM(D40:D50)</f>
        <v>29656892</v>
      </c>
    </row>
    <row r="40" spans="1:4" ht="15.75">
      <c r="A40" s="18" t="s">
        <v>71</v>
      </c>
      <c r="B40" s="19" t="s">
        <v>72</v>
      </c>
      <c r="C40" s="197">
        <v>699000</v>
      </c>
      <c r="D40" s="20">
        <v>1706202</v>
      </c>
    </row>
    <row r="41" spans="1:4" ht="15.75">
      <c r="A41" s="21" t="s">
        <v>73</v>
      </c>
      <c r="B41" s="22" t="s">
        <v>74</v>
      </c>
      <c r="C41" s="198"/>
      <c r="D41" s="23">
        <v>1500000</v>
      </c>
    </row>
    <row r="42" spans="1:4" ht="15.75">
      <c r="A42" s="21" t="s">
        <v>75</v>
      </c>
      <c r="B42" s="22" t="s">
        <v>76</v>
      </c>
      <c r="C42" s="198"/>
      <c r="D42" s="23">
        <v>101000</v>
      </c>
    </row>
    <row r="43" spans="1:4" ht="15.75">
      <c r="A43" s="21" t="s">
        <v>77</v>
      </c>
      <c r="B43" s="22" t="s">
        <v>78</v>
      </c>
      <c r="C43" s="198">
        <v>2051000</v>
      </c>
      <c r="D43" s="23">
        <v>1985000</v>
      </c>
    </row>
    <row r="44" spans="1:4" ht="15.75">
      <c r="A44" s="21" t="s">
        <v>79</v>
      </c>
      <c r="B44" s="22" t="s">
        <v>80</v>
      </c>
      <c r="C44" s="198">
        <v>14272000</v>
      </c>
      <c r="D44" s="23">
        <v>16804000</v>
      </c>
    </row>
    <row r="45" spans="1:4" ht="15.75">
      <c r="A45" s="21" t="s">
        <v>81</v>
      </c>
      <c r="B45" s="22" t="s">
        <v>82</v>
      </c>
      <c r="C45" s="198">
        <v>4068000</v>
      </c>
      <c r="D45" s="23">
        <v>6624000</v>
      </c>
    </row>
    <row r="46" spans="1:4" ht="15.75">
      <c r="A46" s="21" t="s">
        <v>83</v>
      </c>
      <c r="B46" s="22" t="s">
        <v>84</v>
      </c>
      <c r="C46" s="198"/>
      <c r="D46" s="23">
        <v>300000</v>
      </c>
    </row>
    <row r="47" spans="1:4" ht="15.75">
      <c r="A47" s="21" t="s">
        <v>85</v>
      </c>
      <c r="B47" s="22" t="s">
        <v>86</v>
      </c>
      <c r="C47" s="198">
        <v>70000</v>
      </c>
      <c r="D47" s="23">
        <v>76824</v>
      </c>
    </row>
    <row r="48" spans="1:4" ht="15.75">
      <c r="A48" s="21" t="s">
        <v>87</v>
      </c>
      <c r="B48" s="22" t="s">
        <v>88</v>
      </c>
      <c r="C48" s="198"/>
      <c r="D48" s="23"/>
    </row>
    <row r="49" spans="1:4" ht="15.75">
      <c r="A49" s="24" t="s">
        <v>89</v>
      </c>
      <c r="B49" s="25" t="s">
        <v>90</v>
      </c>
      <c r="C49" s="199"/>
      <c r="D49" s="27">
        <v>552887</v>
      </c>
    </row>
    <row r="50" spans="1:4" ht="16.5" thickBot="1">
      <c r="A50" s="24" t="s">
        <v>91</v>
      </c>
      <c r="B50" s="25" t="s">
        <v>92</v>
      </c>
      <c r="C50" s="199"/>
      <c r="D50" s="27">
        <v>6979</v>
      </c>
    </row>
    <row r="51" spans="1:4" ht="16.5" thickBot="1">
      <c r="A51" s="15" t="s">
        <v>93</v>
      </c>
      <c r="B51" s="16" t="s">
        <v>94</v>
      </c>
      <c r="C51" s="196">
        <f>SUM(C52:C56)</f>
        <v>0</v>
      </c>
      <c r="D51" s="17">
        <f>SUM(D52:D56)</f>
        <v>4000</v>
      </c>
    </row>
    <row r="52" spans="1:4" ht="15.75">
      <c r="A52" s="18" t="s">
        <v>95</v>
      </c>
      <c r="B52" s="19" t="s">
        <v>96</v>
      </c>
      <c r="C52" s="197"/>
      <c r="D52" s="20"/>
    </row>
    <row r="53" spans="1:4" ht="15.75">
      <c r="A53" s="21" t="s">
        <v>97</v>
      </c>
      <c r="B53" s="22" t="s">
        <v>98</v>
      </c>
      <c r="C53" s="198"/>
      <c r="D53" s="23"/>
    </row>
    <row r="54" spans="1:4" ht="15.75">
      <c r="A54" s="21" t="s">
        <v>99</v>
      </c>
      <c r="B54" s="22" t="s">
        <v>100</v>
      </c>
      <c r="C54" s="198"/>
      <c r="D54" s="23">
        <v>4000</v>
      </c>
    </row>
    <row r="55" spans="1:4" ht="15.75">
      <c r="A55" s="21" t="s">
        <v>101</v>
      </c>
      <c r="B55" s="22" t="s">
        <v>102</v>
      </c>
      <c r="C55" s="198"/>
      <c r="D55" s="23"/>
    </row>
    <row r="56" spans="1:4" ht="16.5" thickBot="1">
      <c r="A56" s="24" t="s">
        <v>103</v>
      </c>
      <c r="B56" s="25" t="s">
        <v>104</v>
      </c>
      <c r="C56" s="199"/>
      <c r="D56" s="27"/>
    </row>
    <row r="57" spans="1:4" ht="16.5" thickBot="1">
      <c r="A57" s="15" t="s">
        <v>105</v>
      </c>
      <c r="B57" s="16" t="s">
        <v>106</v>
      </c>
      <c r="C57" s="196">
        <f>SUM(C58:C60)</f>
        <v>0</v>
      </c>
      <c r="D57" s="17">
        <f>SUM(D58:D60)</f>
        <v>2489045</v>
      </c>
    </row>
    <row r="58" spans="1:4" ht="31.5">
      <c r="A58" s="18" t="s">
        <v>107</v>
      </c>
      <c r="B58" s="19" t="s">
        <v>108</v>
      </c>
      <c r="C58" s="197"/>
      <c r="D58" s="20"/>
    </row>
    <row r="59" spans="1:4" ht="31.5">
      <c r="A59" s="21" t="s">
        <v>109</v>
      </c>
      <c r="B59" s="22" t="s">
        <v>110</v>
      </c>
      <c r="C59" s="198"/>
      <c r="D59" s="23"/>
    </row>
    <row r="60" spans="1:4" ht="15.75">
      <c r="A60" s="21" t="s">
        <v>111</v>
      </c>
      <c r="B60" s="22" t="s">
        <v>112</v>
      </c>
      <c r="C60" s="198"/>
      <c r="D60" s="23">
        <v>2489045</v>
      </c>
    </row>
    <row r="61" spans="1:4" ht="16.5" thickBot="1">
      <c r="A61" s="24" t="s">
        <v>113</v>
      </c>
      <c r="B61" s="25" t="s">
        <v>114</v>
      </c>
      <c r="C61" s="199"/>
      <c r="D61" s="27"/>
    </row>
    <row r="62" spans="1:4" ht="16.5" thickBot="1">
      <c r="A62" s="15" t="s">
        <v>115</v>
      </c>
      <c r="B62" s="26" t="s">
        <v>116</v>
      </c>
      <c r="C62" s="196">
        <f>SUM(C63:C65)</f>
        <v>0</v>
      </c>
      <c r="D62" s="17">
        <f>SUM(D63:D65)</f>
        <v>526500</v>
      </c>
    </row>
    <row r="63" spans="1:4" ht="31.5">
      <c r="A63" s="18" t="s">
        <v>117</v>
      </c>
      <c r="B63" s="19" t="s">
        <v>118</v>
      </c>
      <c r="C63" s="198"/>
      <c r="D63" s="23"/>
    </row>
    <row r="64" spans="1:4" ht="31.5">
      <c r="A64" s="21" t="s">
        <v>119</v>
      </c>
      <c r="B64" s="22" t="s">
        <v>120</v>
      </c>
      <c r="C64" s="198"/>
      <c r="D64" s="23">
        <v>526500</v>
      </c>
    </row>
    <row r="65" spans="1:4" ht="15.75">
      <c r="A65" s="21" t="s">
        <v>121</v>
      </c>
      <c r="B65" s="22" t="s">
        <v>122</v>
      </c>
      <c r="C65" s="198"/>
      <c r="D65" s="23"/>
    </row>
    <row r="66" spans="1:4" ht="16.5" thickBot="1">
      <c r="A66" s="24" t="s">
        <v>123</v>
      </c>
      <c r="B66" s="25" t="s">
        <v>124</v>
      </c>
      <c r="C66" s="198"/>
      <c r="D66" s="23"/>
    </row>
    <row r="67" spans="1:4" ht="16.5" thickBot="1">
      <c r="A67" s="15" t="s">
        <v>125</v>
      </c>
      <c r="B67" s="16" t="s">
        <v>126</v>
      </c>
      <c r="C67" s="196">
        <f>C10+C17+C24+C31+C39+C51+C57+C62</f>
        <v>260988168</v>
      </c>
      <c r="D67" s="17">
        <f>D10+D17+D24+D31+D39+D51+D57+D62</f>
        <v>368138960</v>
      </c>
    </row>
    <row r="68" spans="1:4" ht="16.5" thickBot="1">
      <c r="A68" s="30" t="s">
        <v>127</v>
      </c>
      <c r="B68" s="26" t="s">
        <v>128</v>
      </c>
      <c r="C68" s="196">
        <f>SUM(C69:C71)</f>
        <v>0</v>
      </c>
      <c r="D68" s="17">
        <f>SUM(D69:D71)</f>
        <v>0</v>
      </c>
    </row>
    <row r="69" spans="1:4" ht="15.75">
      <c r="A69" s="18" t="s">
        <v>129</v>
      </c>
      <c r="B69" s="19" t="s">
        <v>130</v>
      </c>
      <c r="C69" s="198"/>
      <c r="D69" s="23"/>
    </row>
    <row r="70" spans="1:4" ht="15.75">
      <c r="A70" s="21" t="s">
        <v>131</v>
      </c>
      <c r="B70" s="22" t="s">
        <v>132</v>
      </c>
      <c r="C70" s="198"/>
      <c r="D70" s="23"/>
    </row>
    <row r="71" spans="1:4" ht="16.5" thickBot="1">
      <c r="A71" s="24" t="s">
        <v>133</v>
      </c>
      <c r="B71" s="31" t="s">
        <v>134</v>
      </c>
      <c r="C71" s="198"/>
      <c r="D71" s="23"/>
    </row>
    <row r="72" spans="1:4" ht="16.5" thickBot="1">
      <c r="A72" s="30" t="s">
        <v>135</v>
      </c>
      <c r="B72" s="26" t="s">
        <v>136</v>
      </c>
      <c r="C72" s="196">
        <f>SUM(C73:C76)</f>
        <v>0</v>
      </c>
      <c r="D72" s="17">
        <f>SUM(D73:D76)</f>
        <v>0</v>
      </c>
    </row>
    <row r="73" spans="1:4" ht="15.75">
      <c r="A73" s="18" t="s">
        <v>137</v>
      </c>
      <c r="B73" s="19" t="s">
        <v>138</v>
      </c>
      <c r="C73" s="198"/>
      <c r="D73" s="23"/>
    </row>
    <row r="74" spans="1:4" ht="15.75">
      <c r="A74" s="21" t="s">
        <v>139</v>
      </c>
      <c r="B74" s="22" t="s">
        <v>140</v>
      </c>
      <c r="C74" s="198"/>
      <c r="D74" s="23"/>
    </row>
    <row r="75" spans="1:4" ht="17.25" customHeight="1">
      <c r="A75" s="21" t="s">
        <v>141</v>
      </c>
      <c r="B75" s="22" t="s">
        <v>142</v>
      </c>
      <c r="C75" s="198"/>
      <c r="D75" s="23"/>
    </row>
    <row r="76" spans="1:4" ht="16.5" thickBot="1">
      <c r="A76" s="24" t="s">
        <v>143</v>
      </c>
      <c r="B76" s="25" t="s">
        <v>144</v>
      </c>
      <c r="C76" s="198"/>
      <c r="D76" s="23"/>
    </row>
    <row r="77" spans="1:4" ht="16.5" thickBot="1">
      <c r="A77" s="30" t="s">
        <v>145</v>
      </c>
      <c r="B77" s="26" t="s">
        <v>146</v>
      </c>
      <c r="C77" s="196">
        <f>SUM(C78:C79)</f>
        <v>74126000</v>
      </c>
      <c r="D77" s="17">
        <f>SUM(D78:D79)</f>
        <v>122398780</v>
      </c>
    </row>
    <row r="78" spans="1:4" ht="15.75">
      <c r="A78" s="18" t="s">
        <v>147</v>
      </c>
      <c r="B78" s="19" t="s">
        <v>148</v>
      </c>
      <c r="C78" s="198">
        <v>74126000</v>
      </c>
      <c r="D78" s="23">
        <v>122398780</v>
      </c>
    </row>
    <row r="79" spans="1:4" ht="16.5" thickBot="1">
      <c r="A79" s="24" t="s">
        <v>149</v>
      </c>
      <c r="B79" s="25" t="s">
        <v>150</v>
      </c>
      <c r="C79" s="198"/>
      <c r="D79" s="23"/>
    </row>
    <row r="80" spans="1:4" ht="16.5" thickBot="1">
      <c r="A80" s="30" t="s">
        <v>151</v>
      </c>
      <c r="B80" s="26" t="s">
        <v>152</v>
      </c>
      <c r="C80" s="196">
        <f>SUM(C81:C83)</f>
        <v>0</v>
      </c>
      <c r="D80" s="17">
        <f>SUM(D81:D83)</f>
        <v>2138956</v>
      </c>
    </row>
    <row r="81" spans="1:4" ht="15.75">
      <c r="A81" s="18" t="s">
        <v>153</v>
      </c>
      <c r="B81" s="19" t="s">
        <v>154</v>
      </c>
      <c r="C81" s="198"/>
      <c r="D81" s="23">
        <v>2138956</v>
      </c>
    </row>
    <row r="82" spans="1:4" ht="15.75">
      <c r="A82" s="21" t="s">
        <v>155</v>
      </c>
      <c r="B82" s="22" t="s">
        <v>156</v>
      </c>
      <c r="C82" s="198"/>
      <c r="D82" s="23"/>
    </row>
    <row r="83" spans="1:4" ht="16.5" thickBot="1">
      <c r="A83" s="24" t="s">
        <v>157</v>
      </c>
      <c r="B83" s="25" t="s">
        <v>158</v>
      </c>
      <c r="C83" s="198"/>
      <c r="D83" s="23"/>
    </row>
    <row r="84" spans="1:4" ht="16.5" thickBot="1">
      <c r="A84" s="30" t="s">
        <v>159</v>
      </c>
      <c r="B84" s="26" t="s">
        <v>160</v>
      </c>
      <c r="C84" s="196">
        <f>SUM(C85:C88)</f>
        <v>0</v>
      </c>
      <c r="D84" s="17">
        <f>SUM(D85:D88)</f>
        <v>0</v>
      </c>
    </row>
    <row r="85" spans="1:4" ht="15.75">
      <c r="A85" s="32" t="s">
        <v>161</v>
      </c>
      <c r="B85" s="19" t="s">
        <v>162</v>
      </c>
      <c r="C85" s="198"/>
      <c r="D85" s="23"/>
    </row>
    <row r="86" spans="1:4" ht="17.25" customHeight="1">
      <c r="A86" s="33" t="s">
        <v>163</v>
      </c>
      <c r="B86" s="22" t="s">
        <v>164</v>
      </c>
      <c r="C86" s="198"/>
      <c r="D86" s="23"/>
    </row>
    <row r="87" spans="1:4" ht="15.75">
      <c r="A87" s="33" t="s">
        <v>165</v>
      </c>
      <c r="B87" s="22" t="s">
        <v>166</v>
      </c>
      <c r="C87" s="198"/>
      <c r="D87" s="23"/>
    </row>
    <row r="88" spans="1:4" ht="16.5" thickBot="1">
      <c r="A88" s="34" t="s">
        <v>167</v>
      </c>
      <c r="B88" s="25" t="s">
        <v>168</v>
      </c>
      <c r="C88" s="198"/>
      <c r="D88" s="23"/>
    </row>
    <row r="89" spans="1:4" ht="16.5" thickBot="1">
      <c r="A89" s="30" t="s">
        <v>169</v>
      </c>
      <c r="B89" s="26" t="s">
        <v>170</v>
      </c>
      <c r="C89" s="201"/>
      <c r="D89" s="35"/>
    </row>
    <row r="90" spans="1:4" ht="16.5" thickBot="1">
      <c r="A90" s="30" t="s">
        <v>171</v>
      </c>
      <c r="B90" s="26" t="s">
        <v>172</v>
      </c>
      <c r="C90" s="201"/>
      <c r="D90" s="35"/>
    </row>
    <row r="91" spans="1:4" ht="16.5" thickBot="1">
      <c r="A91" s="30" t="s">
        <v>173</v>
      </c>
      <c r="B91" s="36" t="s">
        <v>174</v>
      </c>
      <c r="C91" s="196">
        <f>C68+C72+C77+C80+C84+C90+C89</f>
        <v>74126000</v>
      </c>
      <c r="D91" s="17">
        <f>D68+D72+D77+D80+D84+D90+D89</f>
        <v>124537736</v>
      </c>
    </row>
    <row r="92" spans="1:4" ht="16.5" thickBot="1">
      <c r="A92" s="37" t="s">
        <v>175</v>
      </c>
      <c r="B92" s="38" t="s">
        <v>176</v>
      </c>
      <c r="C92" s="196">
        <f>C67+C91</f>
        <v>335114168</v>
      </c>
      <c r="D92" s="17">
        <f>D67+D91</f>
        <v>492676696</v>
      </c>
    </row>
    <row r="93" spans="1:4" ht="16.5" thickBot="1">
      <c r="A93" s="39"/>
      <c r="B93" s="40"/>
      <c r="C93" s="41"/>
    </row>
    <row r="94" spans="1:4" ht="16.5" thickBot="1">
      <c r="A94" s="7"/>
      <c r="B94" s="42" t="s">
        <v>177</v>
      </c>
      <c r="C94" s="170"/>
      <c r="D94" s="43"/>
    </row>
    <row r="95" spans="1:4" ht="16.5" thickBot="1">
      <c r="A95" s="44" t="s">
        <v>11</v>
      </c>
      <c r="B95" s="45" t="s">
        <v>322</v>
      </c>
      <c r="C95" s="202">
        <f>C96+C97+C98+C99+C100+C113</f>
        <v>169211168</v>
      </c>
      <c r="D95" s="46">
        <f>D96+D97+D98+D99+D100+D113</f>
        <v>254508296</v>
      </c>
    </row>
    <row r="96" spans="1:4" ht="15.75">
      <c r="A96" s="47" t="s">
        <v>13</v>
      </c>
      <c r="B96" s="48" t="s">
        <v>178</v>
      </c>
      <c r="C96" s="203">
        <v>67103000</v>
      </c>
      <c r="D96" s="49">
        <v>97844300</v>
      </c>
    </row>
    <row r="97" spans="1:4" ht="21" customHeight="1">
      <c r="A97" s="21" t="s">
        <v>15</v>
      </c>
      <c r="B97" s="50" t="s">
        <v>179</v>
      </c>
      <c r="C97" s="198">
        <v>13798000</v>
      </c>
      <c r="D97" s="23">
        <v>20163661</v>
      </c>
    </row>
    <row r="98" spans="1:4" ht="15.75">
      <c r="A98" s="21" t="s">
        <v>17</v>
      </c>
      <c r="B98" s="50" t="s">
        <v>180</v>
      </c>
      <c r="C98" s="199">
        <v>59662168</v>
      </c>
      <c r="D98" s="27">
        <v>97026699</v>
      </c>
    </row>
    <row r="99" spans="1:4" ht="15.75">
      <c r="A99" s="21" t="s">
        <v>19</v>
      </c>
      <c r="B99" s="51" t="s">
        <v>181</v>
      </c>
      <c r="C99" s="199">
        <v>8754000</v>
      </c>
      <c r="D99" s="27">
        <v>11562000</v>
      </c>
    </row>
    <row r="100" spans="1:4" ht="15.75">
      <c r="A100" s="21" t="s">
        <v>182</v>
      </c>
      <c r="B100" s="52" t="s">
        <v>183</v>
      </c>
      <c r="C100" s="199">
        <f>SUM(C101:C112)</f>
        <v>19894000</v>
      </c>
      <c r="D100" s="27">
        <f>SUM(D101:D112)</f>
        <v>27911636</v>
      </c>
    </row>
    <row r="101" spans="1:4" ht="15.75">
      <c r="A101" s="21" t="s">
        <v>23</v>
      </c>
      <c r="B101" s="50" t="s">
        <v>184</v>
      </c>
      <c r="C101" s="199"/>
      <c r="D101" s="27"/>
    </row>
    <row r="102" spans="1:4" ht="15.75">
      <c r="A102" s="21" t="s">
        <v>185</v>
      </c>
      <c r="B102" s="53" t="s">
        <v>186</v>
      </c>
      <c r="C102" s="199"/>
      <c r="D102" s="27"/>
    </row>
    <row r="103" spans="1:4" ht="15.75">
      <c r="A103" s="21" t="s">
        <v>187</v>
      </c>
      <c r="B103" s="53" t="s">
        <v>188</v>
      </c>
      <c r="C103" s="199"/>
      <c r="D103" s="27">
        <v>92000</v>
      </c>
    </row>
    <row r="104" spans="1:4" ht="15.75">
      <c r="A104" s="21" t="s">
        <v>189</v>
      </c>
      <c r="B104" s="53" t="s">
        <v>190</v>
      </c>
      <c r="C104" s="199"/>
      <c r="D104" s="27"/>
    </row>
    <row r="105" spans="1:4" ht="31.5">
      <c r="A105" s="21" t="s">
        <v>191</v>
      </c>
      <c r="B105" s="54" t="s">
        <v>192</v>
      </c>
      <c r="C105" s="199"/>
      <c r="D105" s="27"/>
    </row>
    <row r="106" spans="1:4" ht="31.5">
      <c r="A106" s="21" t="s">
        <v>193</v>
      </c>
      <c r="B106" s="54" t="s">
        <v>194</v>
      </c>
      <c r="C106" s="199"/>
      <c r="D106" s="27"/>
    </row>
    <row r="107" spans="1:4" ht="15.75">
      <c r="A107" s="21" t="s">
        <v>195</v>
      </c>
      <c r="B107" s="53" t="s">
        <v>196</v>
      </c>
      <c r="C107" s="199">
        <v>7481000</v>
      </c>
      <c r="D107" s="27">
        <v>6481000</v>
      </c>
    </row>
    <row r="108" spans="1:4" ht="15.75">
      <c r="A108" s="21" t="s">
        <v>197</v>
      </c>
      <c r="B108" s="53" t="s">
        <v>198</v>
      </c>
      <c r="C108" s="199"/>
      <c r="D108" s="27"/>
    </row>
    <row r="109" spans="1:4" ht="31.5">
      <c r="A109" s="21" t="s">
        <v>199</v>
      </c>
      <c r="B109" s="54" t="s">
        <v>200</v>
      </c>
      <c r="C109" s="199"/>
      <c r="D109" s="27"/>
    </row>
    <row r="110" spans="1:4" ht="15.75">
      <c r="A110" s="55" t="s">
        <v>201</v>
      </c>
      <c r="B110" s="56" t="s">
        <v>202</v>
      </c>
      <c r="C110" s="199"/>
      <c r="D110" s="27"/>
    </row>
    <row r="111" spans="1:4" ht="15.75">
      <c r="A111" s="21" t="s">
        <v>203</v>
      </c>
      <c r="B111" s="56" t="s">
        <v>204</v>
      </c>
      <c r="C111" s="199"/>
      <c r="D111" s="27"/>
    </row>
    <row r="112" spans="1:4" ht="31.5">
      <c r="A112" s="21" t="s">
        <v>205</v>
      </c>
      <c r="B112" s="54" t="s">
        <v>206</v>
      </c>
      <c r="C112" s="198">
        <v>12413000</v>
      </c>
      <c r="D112" s="23">
        <v>21338636</v>
      </c>
    </row>
    <row r="113" spans="1:4" ht="15.75">
      <c r="A113" s="21" t="s">
        <v>207</v>
      </c>
      <c r="B113" s="51" t="s">
        <v>208</v>
      </c>
      <c r="C113" s="198"/>
      <c r="D113" s="23"/>
    </row>
    <row r="114" spans="1:4" ht="15.75">
      <c r="A114" s="24" t="s">
        <v>209</v>
      </c>
      <c r="B114" s="50" t="s">
        <v>210</v>
      </c>
      <c r="C114" s="199"/>
      <c r="D114" s="27"/>
    </row>
    <row r="115" spans="1:4" ht="16.5" thickBot="1">
      <c r="A115" s="57" t="s">
        <v>211</v>
      </c>
      <c r="B115" s="58" t="s">
        <v>212</v>
      </c>
      <c r="C115" s="204"/>
      <c r="D115" s="59"/>
    </row>
    <row r="116" spans="1:4" ht="16.5" thickBot="1">
      <c r="A116" s="15" t="s">
        <v>25</v>
      </c>
      <c r="B116" s="60" t="s">
        <v>323</v>
      </c>
      <c r="C116" s="196">
        <f>C117+C119+C121</f>
        <v>101462000</v>
      </c>
      <c r="D116" s="17">
        <f>D117+D119+D121</f>
        <v>165797206</v>
      </c>
    </row>
    <row r="117" spans="1:4" ht="15.75">
      <c r="A117" s="18" t="s">
        <v>27</v>
      </c>
      <c r="B117" s="50" t="s">
        <v>213</v>
      </c>
      <c r="C117" s="197">
        <v>26104000</v>
      </c>
      <c r="D117" s="20">
        <v>46104000</v>
      </c>
    </row>
    <row r="118" spans="1:4" ht="15.75">
      <c r="A118" s="18" t="s">
        <v>29</v>
      </c>
      <c r="B118" s="61" t="s">
        <v>214</v>
      </c>
      <c r="C118" s="197"/>
      <c r="D118" s="20"/>
    </row>
    <row r="119" spans="1:4" ht="15.75">
      <c r="A119" s="18" t="s">
        <v>31</v>
      </c>
      <c r="B119" s="61" t="s">
        <v>215</v>
      </c>
      <c r="C119" s="198">
        <v>75358000</v>
      </c>
      <c r="D119" s="23">
        <v>118423206</v>
      </c>
    </row>
    <row r="120" spans="1:4" ht="15.75">
      <c r="A120" s="18" t="s">
        <v>33</v>
      </c>
      <c r="B120" s="61" t="s">
        <v>216</v>
      </c>
      <c r="C120" s="205"/>
      <c r="D120" s="23"/>
    </row>
    <row r="121" spans="1:4" ht="15.75">
      <c r="A121" s="18" t="s">
        <v>35</v>
      </c>
      <c r="B121" s="62" t="s">
        <v>217</v>
      </c>
      <c r="C121" s="205">
        <f>SUM(C122:C129)</f>
        <v>0</v>
      </c>
      <c r="D121" s="23">
        <v>1270000</v>
      </c>
    </row>
    <row r="122" spans="1:4" ht="31.5">
      <c r="A122" s="18" t="s">
        <v>37</v>
      </c>
      <c r="B122" s="63" t="s">
        <v>218</v>
      </c>
      <c r="C122" s="205"/>
      <c r="D122" s="23"/>
    </row>
    <row r="123" spans="1:4" ht="31.5">
      <c r="A123" s="18" t="s">
        <v>219</v>
      </c>
      <c r="B123" s="64" t="s">
        <v>220</v>
      </c>
      <c r="C123" s="205"/>
      <c r="D123" s="23"/>
    </row>
    <row r="124" spans="1:4" ht="31.5">
      <c r="A124" s="18" t="s">
        <v>221</v>
      </c>
      <c r="B124" s="54" t="s">
        <v>194</v>
      </c>
      <c r="C124" s="205"/>
      <c r="D124" s="23"/>
    </row>
    <row r="125" spans="1:4" ht="22.5" customHeight="1">
      <c r="A125" s="18" t="s">
        <v>222</v>
      </c>
      <c r="B125" s="54" t="s">
        <v>223</v>
      </c>
      <c r="C125" s="205"/>
      <c r="D125" s="23"/>
    </row>
    <row r="126" spans="1:4" ht="15.75">
      <c r="A126" s="18" t="s">
        <v>224</v>
      </c>
      <c r="B126" s="54" t="s">
        <v>225</v>
      </c>
      <c r="C126" s="205"/>
      <c r="D126" s="23"/>
    </row>
    <row r="127" spans="1:4" ht="31.5">
      <c r="A127" s="18" t="s">
        <v>226</v>
      </c>
      <c r="B127" s="54" t="s">
        <v>200</v>
      </c>
      <c r="C127" s="205"/>
      <c r="D127" s="23"/>
    </row>
    <row r="128" spans="1:4" ht="15.75">
      <c r="A128" s="18" t="s">
        <v>227</v>
      </c>
      <c r="B128" s="54" t="s">
        <v>228</v>
      </c>
      <c r="C128" s="205"/>
      <c r="D128" s="23"/>
    </row>
    <row r="129" spans="1:4" ht="32.25" thickBot="1">
      <c r="A129" s="55" t="s">
        <v>229</v>
      </c>
      <c r="B129" s="54" t="s">
        <v>230</v>
      </c>
      <c r="C129" s="206"/>
      <c r="D129" s="27"/>
    </row>
    <row r="130" spans="1:4" ht="16.5" thickBot="1">
      <c r="A130" s="15" t="s">
        <v>39</v>
      </c>
      <c r="B130" s="16" t="s">
        <v>231</v>
      </c>
      <c r="C130" s="196">
        <f>C95+C116</f>
        <v>270673168</v>
      </c>
      <c r="D130" s="17">
        <f>D95+D116</f>
        <v>420305502</v>
      </c>
    </row>
    <row r="131" spans="1:4" ht="32.25" thickBot="1">
      <c r="A131" s="15" t="s">
        <v>232</v>
      </c>
      <c r="B131" s="16" t="s">
        <v>233</v>
      </c>
      <c r="C131" s="196">
        <f>C132+C133+C134</f>
        <v>0</v>
      </c>
      <c r="D131" s="17">
        <f>D132+D133+D134</f>
        <v>0</v>
      </c>
    </row>
    <row r="132" spans="1:4" ht="15.75">
      <c r="A132" s="18" t="s">
        <v>55</v>
      </c>
      <c r="B132" s="65" t="s">
        <v>234</v>
      </c>
      <c r="C132" s="205"/>
      <c r="D132" s="23"/>
    </row>
    <row r="133" spans="1:4" ht="15.75">
      <c r="A133" s="18" t="s">
        <v>63</v>
      </c>
      <c r="B133" s="65" t="s">
        <v>235</v>
      </c>
      <c r="C133" s="205"/>
      <c r="D133" s="23"/>
    </row>
    <row r="134" spans="1:4" ht="16.5" thickBot="1">
      <c r="A134" s="55" t="s">
        <v>65</v>
      </c>
      <c r="B134" s="66" t="s">
        <v>236</v>
      </c>
      <c r="C134" s="205"/>
      <c r="D134" s="23"/>
    </row>
    <row r="135" spans="1:4" ht="16.5" thickBot="1">
      <c r="A135" s="15" t="s">
        <v>69</v>
      </c>
      <c r="B135" s="16" t="s">
        <v>237</v>
      </c>
      <c r="C135" s="196">
        <f>C136+C137+C138+C139+C140+C141</f>
        <v>0</v>
      </c>
      <c r="D135" s="17">
        <f>D136+D137+D138+D139+D140+D141</f>
        <v>0</v>
      </c>
    </row>
    <row r="136" spans="1:4" ht="15.75">
      <c r="A136" s="18" t="s">
        <v>71</v>
      </c>
      <c r="B136" s="65" t="s">
        <v>238</v>
      </c>
      <c r="C136" s="205"/>
      <c r="D136" s="23"/>
    </row>
    <row r="137" spans="1:4" ht="15.75">
      <c r="A137" s="18" t="s">
        <v>73</v>
      </c>
      <c r="B137" s="65" t="s">
        <v>239</v>
      </c>
      <c r="C137" s="205"/>
      <c r="D137" s="23"/>
    </row>
    <row r="138" spans="1:4" ht="15.75">
      <c r="A138" s="18" t="s">
        <v>75</v>
      </c>
      <c r="B138" s="65" t="s">
        <v>240</v>
      </c>
      <c r="C138" s="205"/>
      <c r="D138" s="23"/>
    </row>
    <row r="139" spans="1:4" ht="15.75">
      <c r="A139" s="18" t="s">
        <v>77</v>
      </c>
      <c r="B139" s="65" t="s">
        <v>241</v>
      </c>
      <c r="C139" s="205"/>
      <c r="D139" s="23"/>
    </row>
    <row r="140" spans="1:4" ht="15.75">
      <c r="A140" s="18" t="s">
        <v>79</v>
      </c>
      <c r="B140" s="65" t="s">
        <v>242</v>
      </c>
      <c r="C140" s="205"/>
      <c r="D140" s="23"/>
    </row>
    <row r="141" spans="1:4" ht="16.5" thickBot="1">
      <c r="A141" s="55" t="s">
        <v>81</v>
      </c>
      <c r="B141" s="66" t="s">
        <v>243</v>
      </c>
      <c r="C141" s="205"/>
      <c r="D141" s="23"/>
    </row>
    <row r="142" spans="1:4" ht="16.5" thickBot="1">
      <c r="A142" s="15" t="s">
        <v>93</v>
      </c>
      <c r="B142" s="16" t="s">
        <v>244</v>
      </c>
      <c r="C142" s="196">
        <f>C143+C144+C146+C147+C145</f>
        <v>64441000</v>
      </c>
      <c r="D142" s="17">
        <f>D143+D144+D146+D147+D145</f>
        <v>72371194</v>
      </c>
    </row>
    <row r="143" spans="1:4" ht="15.75">
      <c r="A143" s="18" t="s">
        <v>95</v>
      </c>
      <c r="B143" s="65" t="s">
        <v>245</v>
      </c>
      <c r="C143" s="205"/>
      <c r="D143" s="23"/>
    </row>
    <row r="144" spans="1:4" ht="15.75">
      <c r="A144" s="18" t="s">
        <v>97</v>
      </c>
      <c r="B144" s="65" t="s">
        <v>246</v>
      </c>
      <c r="C144" s="205"/>
      <c r="D144" s="23">
        <v>2384554</v>
      </c>
    </row>
    <row r="145" spans="1:4" ht="15.75">
      <c r="A145" s="18" t="s">
        <v>99</v>
      </c>
      <c r="B145" s="65" t="s">
        <v>247</v>
      </c>
      <c r="C145" s="205">
        <v>64441000</v>
      </c>
      <c r="D145" s="23">
        <v>69986640</v>
      </c>
    </row>
    <row r="146" spans="1:4" ht="15.75">
      <c r="A146" s="18" t="s">
        <v>101</v>
      </c>
      <c r="B146" s="65" t="s">
        <v>248</v>
      </c>
      <c r="C146" s="205"/>
      <c r="D146" s="23"/>
    </row>
    <row r="147" spans="1:4" ht="16.5" thickBot="1">
      <c r="A147" s="55" t="s">
        <v>103</v>
      </c>
      <c r="B147" s="66" t="s">
        <v>249</v>
      </c>
      <c r="C147" s="205"/>
      <c r="D147" s="23"/>
    </row>
    <row r="148" spans="1:4" ht="16.5" thickBot="1">
      <c r="A148" s="15" t="s">
        <v>250</v>
      </c>
      <c r="B148" s="16" t="s">
        <v>251</v>
      </c>
      <c r="C148" s="207">
        <f>C149+C150+C151+C152+C153</f>
        <v>0</v>
      </c>
      <c r="D148" s="67">
        <f>D149+D150+D151+D152+D153</f>
        <v>0</v>
      </c>
    </row>
    <row r="149" spans="1:4" ht="15.75">
      <c r="A149" s="18" t="s">
        <v>107</v>
      </c>
      <c r="B149" s="65" t="s">
        <v>252</v>
      </c>
      <c r="C149" s="205"/>
      <c r="D149" s="23"/>
    </row>
    <row r="150" spans="1:4" ht="15.75">
      <c r="A150" s="18" t="s">
        <v>109</v>
      </c>
      <c r="B150" s="65" t="s">
        <v>253</v>
      </c>
      <c r="C150" s="205"/>
      <c r="D150" s="23"/>
    </row>
    <row r="151" spans="1:4" ht="15.75">
      <c r="A151" s="18" t="s">
        <v>111</v>
      </c>
      <c r="B151" s="65" t="s">
        <v>254</v>
      </c>
      <c r="C151" s="205"/>
      <c r="D151" s="23"/>
    </row>
    <row r="152" spans="1:4" ht="31.5">
      <c r="A152" s="18" t="s">
        <v>113</v>
      </c>
      <c r="B152" s="65" t="s">
        <v>255</v>
      </c>
      <c r="C152" s="205"/>
      <c r="D152" s="23"/>
    </row>
    <row r="153" spans="1:4" ht="16.5" thickBot="1">
      <c r="A153" s="55" t="s">
        <v>256</v>
      </c>
      <c r="B153" s="66" t="s">
        <v>257</v>
      </c>
      <c r="C153" s="206"/>
      <c r="D153" s="27"/>
    </row>
    <row r="154" spans="1:4" ht="16.5" thickBot="1">
      <c r="A154" s="68" t="s">
        <v>115</v>
      </c>
      <c r="B154" s="16" t="s">
        <v>258</v>
      </c>
      <c r="C154" s="207"/>
      <c r="D154" s="67"/>
    </row>
    <row r="155" spans="1:4" ht="16.5" thickBot="1">
      <c r="A155" s="68" t="s">
        <v>125</v>
      </c>
      <c r="B155" s="16" t="s">
        <v>259</v>
      </c>
      <c r="C155" s="207"/>
      <c r="D155" s="67"/>
    </row>
    <row r="156" spans="1:4" ht="16.5" thickBot="1">
      <c r="A156" s="15" t="s">
        <v>260</v>
      </c>
      <c r="B156" s="16" t="s">
        <v>261</v>
      </c>
      <c r="C156" s="208">
        <f>C131+C135+C142+C148+C154+C155</f>
        <v>64441000</v>
      </c>
      <c r="D156" s="69">
        <f>D131+D135+D142+D148+D154+D155</f>
        <v>72371194</v>
      </c>
    </row>
    <row r="157" spans="1:4" ht="16.5" thickBot="1">
      <c r="A157" s="70" t="s">
        <v>262</v>
      </c>
      <c r="B157" s="71" t="s">
        <v>263</v>
      </c>
      <c r="C157" s="208">
        <f>C130+C156</f>
        <v>335114168</v>
      </c>
      <c r="D157" s="69">
        <f>D130+D156</f>
        <v>492676696</v>
      </c>
    </row>
    <row r="158" spans="1:4" ht="16.5" thickBot="1">
      <c r="A158" s="72"/>
      <c r="B158" s="73"/>
      <c r="C158" s="74"/>
    </row>
    <row r="159" spans="1:4" ht="16.5" thickBot="1">
      <c r="A159" s="75" t="s">
        <v>264</v>
      </c>
      <c r="B159" s="76"/>
      <c r="C159" s="165">
        <v>61</v>
      </c>
      <c r="D159" s="164">
        <v>54</v>
      </c>
    </row>
    <row r="160" spans="1:4" ht="16.5" thickBot="1">
      <c r="A160" s="75" t="s">
        <v>265</v>
      </c>
      <c r="B160" s="76"/>
      <c r="C160" s="165">
        <v>46</v>
      </c>
      <c r="D160" s="164">
        <v>40</v>
      </c>
    </row>
  </sheetData>
  <mergeCells count="3">
    <mergeCell ref="A1:D1"/>
    <mergeCell ref="A2:D2"/>
    <mergeCell ref="C6:D6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  <rowBreaks count="3" manualBreakCount="3">
    <brk id="50" max="16383" man="1"/>
    <brk id="93" max="16383" man="1"/>
    <brk id="1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D62"/>
  <sheetViews>
    <sheetView view="pageBreakPreview" zoomScale="60" zoomScaleNormal="100" workbookViewId="0">
      <selection activeCell="D19" sqref="D19"/>
    </sheetView>
  </sheetViews>
  <sheetFormatPr defaultRowHeight="15"/>
  <cols>
    <col min="1" max="1" width="14" customWidth="1"/>
    <col min="2" max="2" width="63.7109375" customWidth="1"/>
    <col min="3" max="3" width="15.140625" customWidth="1"/>
    <col min="4" max="4" width="16" customWidth="1"/>
  </cols>
  <sheetData>
    <row r="1" spans="1:4" ht="15.75">
      <c r="A1" s="224" t="s">
        <v>376</v>
      </c>
      <c r="B1" s="224"/>
      <c r="C1" s="224"/>
      <c r="D1" s="224"/>
    </row>
    <row r="2" spans="1:4" ht="15.75">
      <c r="A2" s="223" t="s">
        <v>389</v>
      </c>
      <c r="B2" s="223"/>
      <c r="C2" s="223"/>
      <c r="D2" s="223"/>
    </row>
    <row r="3" spans="1:4" ht="16.5" thickBot="1">
      <c r="A3" s="79"/>
      <c r="B3" s="79"/>
      <c r="C3" s="79"/>
    </row>
    <row r="4" spans="1:4" ht="15.75">
      <c r="A4" s="2" t="s">
        <v>0</v>
      </c>
      <c r="B4" s="3" t="s">
        <v>380</v>
      </c>
      <c r="C4" s="158"/>
      <c r="D4" s="160"/>
    </row>
    <row r="5" spans="1:4" ht="32.25" thickBot="1">
      <c r="A5" s="82" t="s">
        <v>2</v>
      </c>
      <c r="B5" s="5" t="s">
        <v>3</v>
      </c>
      <c r="C5" s="159"/>
      <c r="D5" s="161"/>
    </row>
    <row r="6" spans="1:4" ht="16.5" thickBot="1">
      <c r="A6" s="119"/>
      <c r="B6" s="6"/>
      <c r="C6" s="226" t="s">
        <v>386</v>
      </c>
      <c r="D6" s="226"/>
    </row>
    <row r="7" spans="1:4" ht="16.5" thickBot="1">
      <c r="A7" s="120" t="s">
        <v>4</v>
      </c>
      <c r="B7" s="121" t="s">
        <v>5</v>
      </c>
      <c r="C7" s="8" t="s">
        <v>6</v>
      </c>
      <c r="D7" s="162" t="s">
        <v>382</v>
      </c>
    </row>
    <row r="8" spans="1:4" ht="16.5" thickBot="1">
      <c r="A8" s="122" t="s">
        <v>7</v>
      </c>
      <c r="B8" s="123" t="s">
        <v>8</v>
      </c>
      <c r="C8" s="10" t="s">
        <v>9</v>
      </c>
      <c r="D8" s="163" t="s">
        <v>271</v>
      </c>
    </row>
    <row r="9" spans="1:4" ht="16.5" thickBot="1">
      <c r="A9" s="124"/>
      <c r="B9" s="125" t="s">
        <v>10</v>
      </c>
      <c r="C9" s="170"/>
      <c r="D9" s="14"/>
    </row>
    <row r="10" spans="1:4" ht="16.5" thickBot="1">
      <c r="A10" s="122" t="s">
        <v>11</v>
      </c>
      <c r="B10" s="126" t="s">
        <v>350</v>
      </c>
      <c r="C10" s="181">
        <f>SUM(C11:C21)</f>
        <v>31000</v>
      </c>
      <c r="D10" s="140">
        <f>SUM(D11:D21)</f>
        <v>134109</v>
      </c>
    </row>
    <row r="11" spans="1:4" ht="15.75">
      <c r="A11" s="127" t="s">
        <v>13</v>
      </c>
      <c r="B11" s="128" t="s">
        <v>72</v>
      </c>
      <c r="C11" s="182"/>
      <c r="D11" s="174"/>
    </row>
    <row r="12" spans="1:4" ht="15.75">
      <c r="A12" s="129" t="s">
        <v>15</v>
      </c>
      <c r="B12" s="130" t="s">
        <v>74</v>
      </c>
      <c r="C12" s="183">
        <v>30000</v>
      </c>
      <c r="D12" s="175">
        <v>69000</v>
      </c>
    </row>
    <row r="13" spans="1:4" ht="15.75">
      <c r="A13" s="129" t="s">
        <v>17</v>
      </c>
      <c r="B13" s="130" t="s">
        <v>76</v>
      </c>
      <c r="C13" s="183"/>
      <c r="D13" s="175">
        <v>64000</v>
      </c>
    </row>
    <row r="14" spans="1:4" ht="15.75">
      <c r="A14" s="129" t="s">
        <v>19</v>
      </c>
      <c r="B14" s="130" t="s">
        <v>78</v>
      </c>
      <c r="C14" s="183"/>
      <c r="D14" s="175"/>
    </row>
    <row r="15" spans="1:4" ht="15.75">
      <c r="A15" s="129" t="s">
        <v>21</v>
      </c>
      <c r="B15" s="130" t="s">
        <v>80</v>
      </c>
      <c r="C15" s="183"/>
      <c r="D15" s="175"/>
    </row>
    <row r="16" spans="1:4" ht="15.75">
      <c r="A16" s="129" t="s">
        <v>23</v>
      </c>
      <c r="B16" s="130" t="s">
        <v>351</v>
      </c>
      <c r="C16" s="183"/>
      <c r="D16" s="175"/>
    </row>
    <row r="17" spans="1:4" ht="15.75">
      <c r="A17" s="129" t="s">
        <v>185</v>
      </c>
      <c r="B17" s="131" t="s">
        <v>352</v>
      </c>
      <c r="C17" s="183"/>
      <c r="D17" s="175"/>
    </row>
    <row r="18" spans="1:4" ht="15.75">
      <c r="A18" s="129" t="s">
        <v>187</v>
      </c>
      <c r="B18" s="130" t="s">
        <v>86</v>
      </c>
      <c r="C18" s="184">
        <v>1000</v>
      </c>
      <c r="D18" s="176">
        <v>1109</v>
      </c>
    </row>
    <row r="19" spans="1:4" ht="15.75">
      <c r="A19" s="129" t="s">
        <v>189</v>
      </c>
      <c r="B19" s="130" t="s">
        <v>88</v>
      </c>
      <c r="C19" s="183"/>
      <c r="D19" s="175"/>
    </row>
    <row r="20" spans="1:4" ht="15.75">
      <c r="A20" s="129" t="s">
        <v>191</v>
      </c>
      <c r="B20" s="130" t="s">
        <v>90</v>
      </c>
      <c r="C20" s="185"/>
      <c r="D20" s="177"/>
    </row>
    <row r="21" spans="1:4" ht="16.5" thickBot="1">
      <c r="A21" s="129" t="s">
        <v>193</v>
      </c>
      <c r="B21" s="131" t="s">
        <v>92</v>
      </c>
      <c r="C21" s="185"/>
      <c r="D21" s="177"/>
    </row>
    <row r="22" spans="1:4" ht="32.25" thickBot="1">
      <c r="A22" s="122" t="s">
        <v>25</v>
      </c>
      <c r="B22" s="126" t="s">
        <v>353</v>
      </c>
      <c r="C22" s="181">
        <f>SUM(C23:C25)</f>
        <v>1395000</v>
      </c>
      <c r="D22" s="140">
        <f>SUM(D23:D25)</f>
        <v>3991469</v>
      </c>
    </row>
    <row r="23" spans="1:4" ht="15.75">
      <c r="A23" s="129" t="s">
        <v>27</v>
      </c>
      <c r="B23" s="132" t="s">
        <v>28</v>
      </c>
      <c r="C23" s="183"/>
      <c r="D23" s="175"/>
    </row>
    <row r="24" spans="1:4" ht="15.75">
      <c r="A24" s="129" t="s">
        <v>29</v>
      </c>
      <c r="B24" s="130" t="s">
        <v>354</v>
      </c>
      <c r="C24" s="183"/>
      <c r="D24" s="175"/>
    </row>
    <row r="25" spans="1:4" ht="15.75">
      <c r="A25" s="129" t="s">
        <v>31</v>
      </c>
      <c r="B25" s="130" t="s">
        <v>355</v>
      </c>
      <c r="C25" s="183">
        <v>1395000</v>
      </c>
      <c r="D25" s="175">
        <v>3991469</v>
      </c>
    </row>
    <row r="26" spans="1:4" ht="16.5" thickBot="1">
      <c r="A26" s="129" t="s">
        <v>33</v>
      </c>
      <c r="B26" s="130" t="s">
        <v>356</v>
      </c>
      <c r="C26" s="183"/>
      <c r="D26" s="175"/>
    </row>
    <row r="27" spans="1:4" ht="16.5" thickBot="1">
      <c r="A27" s="133" t="s">
        <v>39</v>
      </c>
      <c r="B27" s="134" t="s">
        <v>266</v>
      </c>
      <c r="C27" s="186"/>
      <c r="D27" s="139">
        <v>50000</v>
      </c>
    </row>
    <row r="28" spans="1:4" ht="32.25" thickBot="1">
      <c r="A28" s="133" t="s">
        <v>232</v>
      </c>
      <c r="B28" s="134" t="s">
        <v>357</v>
      </c>
      <c r="C28" s="181">
        <f>+C29+C30+C31</f>
        <v>0</v>
      </c>
      <c r="D28" s="140">
        <f>+D29+D30+D31</f>
        <v>0</v>
      </c>
    </row>
    <row r="29" spans="1:4" ht="15.75">
      <c r="A29" s="135" t="s">
        <v>55</v>
      </c>
      <c r="B29" s="136" t="s">
        <v>42</v>
      </c>
      <c r="C29" s="187"/>
      <c r="D29" s="178"/>
    </row>
    <row r="30" spans="1:4" ht="15.75">
      <c r="A30" s="135" t="s">
        <v>63</v>
      </c>
      <c r="B30" s="136" t="s">
        <v>354</v>
      </c>
      <c r="C30" s="183"/>
      <c r="D30" s="175"/>
    </row>
    <row r="31" spans="1:4" ht="18" customHeight="1">
      <c r="A31" s="135" t="s">
        <v>65</v>
      </c>
      <c r="B31" s="137" t="s">
        <v>358</v>
      </c>
      <c r="C31" s="183"/>
      <c r="D31" s="175"/>
    </row>
    <row r="32" spans="1:4" ht="16.5" thickBot="1">
      <c r="A32" s="129" t="s">
        <v>67</v>
      </c>
      <c r="B32" s="138" t="s">
        <v>359</v>
      </c>
      <c r="C32" s="188"/>
      <c r="D32" s="179"/>
    </row>
    <row r="33" spans="1:4" ht="16.5" thickBot="1">
      <c r="A33" s="133" t="s">
        <v>69</v>
      </c>
      <c r="B33" s="134" t="s">
        <v>360</v>
      </c>
      <c r="C33" s="181">
        <f>+C34+C35+C36</f>
        <v>0</v>
      </c>
      <c r="D33" s="140">
        <f>+D34+D35+D36</f>
        <v>0</v>
      </c>
    </row>
    <row r="34" spans="1:4" ht="15.75">
      <c r="A34" s="135" t="s">
        <v>71</v>
      </c>
      <c r="B34" s="136" t="s">
        <v>96</v>
      </c>
      <c r="C34" s="187"/>
      <c r="D34" s="178"/>
    </row>
    <row r="35" spans="1:4" ht="15.75">
      <c r="A35" s="135" t="s">
        <v>73</v>
      </c>
      <c r="B35" s="137" t="s">
        <v>98</v>
      </c>
      <c r="C35" s="189"/>
      <c r="D35" s="180"/>
    </row>
    <row r="36" spans="1:4" ht="16.5" thickBot="1">
      <c r="A36" s="129" t="s">
        <v>75</v>
      </c>
      <c r="B36" s="138" t="s">
        <v>100</v>
      </c>
      <c r="C36" s="188"/>
      <c r="D36" s="179"/>
    </row>
    <row r="37" spans="1:4" ht="16.5" thickBot="1">
      <c r="A37" s="133" t="s">
        <v>93</v>
      </c>
      <c r="B37" s="134" t="s">
        <v>267</v>
      </c>
      <c r="C37" s="186"/>
      <c r="D37" s="139"/>
    </row>
    <row r="38" spans="1:4" ht="16.5" thickBot="1">
      <c r="A38" s="133" t="s">
        <v>250</v>
      </c>
      <c r="B38" s="134" t="s">
        <v>361</v>
      </c>
      <c r="C38" s="186">
        <v>75000</v>
      </c>
      <c r="D38" s="139">
        <v>624960</v>
      </c>
    </row>
    <row r="39" spans="1:4" ht="16.5" thickBot="1">
      <c r="A39" s="122" t="s">
        <v>115</v>
      </c>
      <c r="B39" s="134" t="s">
        <v>362</v>
      </c>
      <c r="C39" s="181">
        <f>+C10+C22+C27+C28+C33+C37+C38</f>
        <v>1501000</v>
      </c>
      <c r="D39" s="140">
        <f>+D10+D22+D27+D28+D33+D37+D38</f>
        <v>4800538</v>
      </c>
    </row>
    <row r="40" spans="1:4" ht="16.5" thickBot="1">
      <c r="A40" s="141" t="s">
        <v>125</v>
      </c>
      <c r="B40" s="134" t="s">
        <v>363</v>
      </c>
      <c r="C40" s="181">
        <f>+C41+C42+C43</f>
        <v>64441000</v>
      </c>
      <c r="D40" s="140">
        <f>+D41+D42+D43</f>
        <v>79678014</v>
      </c>
    </row>
    <row r="41" spans="1:4" ht="15.75">
      <c r="A41" s="135" t="s">
        <v>364</v>
      </c>
      <c r="B41" s="136" t="s">
        <v>268</v>
      </c>
      <c r="C41" s="187"/>
      <c r="D41" s="178">
        <v>9691374</v>
      </c>
    </row>
    <row r="42" spans="1:4" ht="15.75">
      <c r="A42" s="135" t="s">
        <v>365</v>
      </c>
      <c r="B42" s="137" t="s">
        <v>366</v>
      </c>
      <c r="C42" s="189"/>
      <c r="D42" s="180"/>
    </row>
    <row r="43" spans="1:4" ht="16.5" thickBot="1">
      <c r="A43" s="129" t="s">
        <v>367</v>
      </c>
      <c r="B43" s="138" t="s">
        <v>368</v>
      </c>
      <c r="C43" s="188">
        <v>64441000</v>
      </c>
      <c r="D43" s="179">
        <v>69986640</v>
      </c>
    </row>
    <row r="44" spans="1:4" ht="16.5" thickBot="1">
      <c r="A44" s="141" t="s">
        <v>260</v>
      </c>
      <c r="B44" s="142" t="s">
        <v>369</v>
      </c>
      <c r="C44" s="190">
        <f>+C39+C40</f>
        <v>65942000</v>
      </c>
      <c r="D44" s="143">
        <f>+D39+D40</f>
        <v>84478552</v>
      </c>
    </row>
    <row r="45" spans="1:4" ht="16.5" thickBot="1">
      <c r="A45" s="144"/>
      <c r="B45" s="145"/>
      <c r="C45" s="146"/>
    </row>
    <row r="46" spans="1:4" ht="16.5" thickBot="1">
      <c r="A46" s="120"/>
      <c r="B46" s="147" t="s">
        <v>177</v>
      </c>
      <c r="C46" s="170"/>
      <c r="D46" s="43"/>
    </row>
    <row r="47" spans="1:4" ht="16.5" thickBot="1">
      <c r="A47" s="133" t="s">
        <v>11</v>
      </c>
      <c r="B47" s="134" t="s">
        <v>370</v>
      </c>
      <c r="C47" s="181">
        <f>SUM(C48:C52)</f>
        <v>65942000</v>
      </c>
      <c r="D47" s="140">
        <f>SUM(D48:D52)</f>
        <v>84178552</v>
      </c>
    </row>
    <row r="48" spans="1:4" ht="15.75">
      <c r="A48" s="129" t="s">
        <v>13</v>
      </c>
      <c r="B48" s="132" t="s">
        <v>178</v>
      </c>
      <c r="C48" s="187">
        <v>46229000</v>
      </c>
      <c r="D48" s="178">
        <v>60607409</v>
      </c>
    </row>
    <row r="49" spans="1:4" ht="15.75">
      <c r="A49" s="129" t="s">
        <v>15</v>
      </c>
      <c r="B49" s="130" t="s">
        <v>179</v>
      </c>
      <c r="C49" s="192">
        <v>12519000</v>
      </c>
      <c r="D49" s="191">
        <v>15620276</v>
      </c>
    </row>
    <row r="50" spans="1:4" ht="15.75">
      <c r="A50" s="129" t="s">
        <v>17</v>
      </c>
      <c r="B50" s="130" t="s">
        <v>180</v>
      </c>
      <c r="C50" s="192">
        <v>6894000</v>
      </c>
      <c r="D50" s="191">
        <v>7650867</v>
      </c>
    </row>
    <row r="51" spans="1:4" ht="15.75">
      <c r="A51" s="129" t="s">
        <v>19</v>
      </c>
      <c r="B51" s="130" t="s">
        <v>181</v>
      </c>
      <c r="C51" s="192"/>
      <c r="D51" s="191"/>
    </row>
    <row r="52" spans="1:4" ht="16.5" thickBot="1">
      <c r="A52" s="129" t="s">
        <v>21</v>
      </c>
      <c r="B52" s="130" t="s">
        <v>183</v>
      </c>
      <c r="C52" s="192">
        <v>300000</v>
      </c>
      <c r="D52" s="191">
        <v>300000</v>
      </c>
    </row>
    <row r="53" spans="1:4" ht="16.5" thickBot="1">
      <c r="A53" s="133" t="s">
        <v>25</v>
      </c>
      <c r="B53" s="134" t="s">
        <v>371</v>
      </c>
      <c r="C53" s="181">
        <f>SUM(C54:C56)</f>
        <v>0</v>
      </c>
      <c r="D53" s="140">
        <f>SUM(D54:D56)</f>
        <v>300000</v>
      </c>
    </row>
    <row r="54" spans="1:4" ht="15.75">
      <c r="A54" s="129" t="s">
        <v>27</v>
      </c>
      <c r="B54" s="132" t="s">
        <v>213</v>
      </c>
      <c r="C54" s="187"/>
      <c r="D54" s="178"/>
    </row>
    <row r="55" spans="1:4" ht="15.75">
      <c r="A55" s="129" t="s">
        <v>29</v>
      </c>
      <c r="B55" s="130" t="s">
        <v>215</v>
      </c>
      <c r="C55" s="192"/>
      <c r="D55" s="191"/>
    </row>
    <row r="56" spans="1:4" ht="15.75">
      <c r="A56" s="129" t="s">
        <v>31</v>
      </c>
      <c r="B56" s="130" t="s">
        <v>387</v>
      </c>
      <c r="C56" s="192"/>
      <c r="D56" s="191">
        <v>300000</v>
      </c>
    </row>
    <row r="57" spans="1:4" ht="32.25" thickBot="1">
      <c r="A57" s="129" t="s">
        <v>33</v>
      </c>
      <c r="B57" s="130" t="s">
        <v>373</v>
      </c>
      <c r="C57" s="192"/>
      <c r="D57" s="191"/>
    </row>
    <row r="58" spans="1:4" ht="16.5" thickBot="1">
      <c r="A58" s="133" t="s">
        <v>39</v>
      </c>
      <c r="B58" s="134" t="s">
        <v>374</v>
      </c>
      <c r="C58" s="186"/>
      <c r="D58" s="139"/>
    </row>
    <row r="59" spans="1:4" ht="16.5" thickBot="1">
      <c r="A59" s="133" t="s">
        <v>232</v>
      </c>
      <c r="B59" s="148" t="s">
        <v>375</v>
      </c>
      <c r="C59" s="190">
        <f>+C47+C53+C58</f>
        <v>65942000</v>
      </c>
      <c r="D59" s="143">
        <f>+D47+D53+D58</f>
        <v>84478552</v>
      </c>
    </row>
    <row r="60" spans="1:4" ht="16.5" thickBot="1">
      <c r="A60" s="149"/>
      <c r="B60" s="150"/>
      <c r="C60" s="151"/>
    </row>
    <row r="61" spans="1:4" ht="16.5" thickBot="1">
      <c r="A61" s="152" t="s">
        <v>264</v>
      </c>
      <c r="B61" s="153"/>
      <c r="C61" s="173">
        <v>15</v>
      </c>
      <c r="D61" s="172">
        <v>15</v>
      </c>
    </row>
    <row r="62" spans="1:4" ht="16.5" thickBot="1">
      <c r="A62" s="152" t="s">
        <v>265</v>
      </c>
      <c r="B62" s="153"/>
      <c r="C62" s="173">
        <v>0</v>
      </c>
      <c r="D62" s="172">
        <v>0</v>
      </c>
    </row>
  </sheetData>
  <mergeCells count="3">
    <mergeCell ref="A1:D1"/>
    <mergeCell ref="A2:D2"/>
    <mergeCell ref="C6:D6"/>
  </mergeCells>
  <pageMargins left="0.47" right="0.42" top="0.75" bottom="0.75" header="0.3" footer="0.3"/>
  <pageSetup paperSize="9" scale="86" orientation="portrait" r:id="rId1"/>
  <rowBreaks count="1" manualBreakCount="1"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F62"/>
  <sheetViews>
    <sheetView view="pageBreakPreview" zoomScale="60" zoomScaleNormal="100" workbookViewId="0">
      <selection activeCell="C5" sqref="C5"/>
    </sheetView>
  </sheetViews>
  <sheetFormatPr defaultRowHeight="15"/>
  <cols>
    <col min="1" max="1" width="14" customWidth="1"/>
    <col min="2" max="2" width="63.7109375" customWidth="1"/>
    <col min="3" max="3" width="15.140625" customWidth="1"/>
    <col min="4" max="4" width="13.42578125" customWidth="1"/>
  </cols>
  <sheetData>
    <row r="1" spans="1:6" ht="15.75">
      <c r="A1" s="79"/>
      <c r="B1" s="79"/>
      <c r="C1" s="224" t="s">
        <v>377</v>
      </c>
      <c r="D1" s="224"/>
      <c r="E1" s="79"/>
      <c r="F1" s="79"/>
    </row>
    <row r="2" spans="1:6" ht="15.75">
      <c r="A2" s="223" t="s">
        <v>389</v>
      </c>
      <c r="B2" s="223"/>
      <c r="C2" s="223"/>
    </row>
    <row r="3" spans="1:6" ht="16.5" thickBot="1">
      <c r="A3" s="79"/>
      <c r="B3" s="79"/>
      <c r="C3" s="79"/>
    </row>
    <row r="4" spans="1:6" ht="15.75">
      <c r="A4" s="2" t="s">
        <v>0</v>
      </c>
      <c r="B4" s="3" t="s">
        <v>380</v>
      </c>
      <c r="C4" s="158"/>
      <c r="D4" s="160"/>
    </row>
    <row r="5" spans="1:6" ht="32.25" thickBot="1">
      <c r="A5" s="82" t="s">
        <v>2</v>
      </c>
      <c r="B5" s="80" t="s">
        <v>269</v>
      </c>
      <c r="C5" s="159"/>
      <c r="D5" s="161"/>
    </row>
    <row r="6" spans="1:6" ht="16.5" thickBot="1">
      <c r="A6" s="119"/>
      <c r="B6" s="6"/>
      <c r="C6" s="226" t="s">
        <v>386</v>
      </c>
      <c r="D6" s="226"/>
    </row>
    <row r="7" spans="1:6" ht="16.5" thickBot="1">
      <c r="A7" s="120" t="s">
        <v>4</v>
      </c>
      <c r="B7" s="121" t="s">
        <v>5</v>
      </c>
      <c r="C7" s="121" t="s">
        <v>6</v>
      </c>
      <c r="D7" s="162" t="s">
        <v>382</v>
      </c>
    </row>
    <row r="8" spans="1:6" ht="16.5" thickBot="1">
      <c r="A8" s="122" t="s">
        <v>7</v>
      </c>
      <c r="B8" s="123" t="s">
        <v>8</v>
      </c>
      <c r="C8" s="123" t="s">
        <v>9</v>
      </c>
      <c r="D8" s="163" t="s">
        <v>271</v>
      </c>
    </row>
    <row r="9" spans="1:6" ht="16.5" thickBot="1">
      <c r="A9" s="124"/>
      <c r="B9" s="125" t="s">
        <v>10</v>
      </c>
      <c r="C9" s="195"/>
      <c r="D9" s="14"/>
    </row>
    <row r="10" spans="1:6" ht="16.5" thickBot="1">
      <c r="A10" s="122" t="s">
        <v>11</v>
      </c>
      <c r="B10" s="126" t="s">
        <v>350</v>
      </c>
      <c r="C10" s="181">
        <f>SUM(C11:C21)</f>
        <v>31000</v>
      </c>
      <c r="D10" s="140">
        <f>SUM(D11:D21)</f>
        <v>134109</v>
      </c>
    </row>
    <row r="11" spans="1:6" ht="15.75">
      <c r="A11" s="127" t="s">
        <v>13</v>
      </c>
      <c r="B11" s="128" t="s">
        <v>72</v>
      </c>
      <c r="C11" s="182"/>
      <c r="D11" s="174"/>
    </row>
    <row r="12" spans="1:6" ht="15.75">
      <c r="A12" s="129" t="s">
        <v>15</v>
      </c>
      <c r="B12" s="130" t="s">
        <v>74</v>
      </c>
      <c r="C12" s="183">
        <v>30000</v>
      </c>
      <c r="D12" s="175">
        <v>69000</v>
      </c>
    </row>
    <row r="13" spans="1:6" ht="15.75">
      <c r="A13" s="129" t="s">
        <v>17</v>
      </c>
      <c r="B13" s="130" t="s">
        <v>76</v>
      </c>
      <c r="C13" s="183"/>
      <c r="D13" s="175">
        <v>64000</v>
      </c>
    </row>
    <row r="14" spans="1:6" ht="15.75">
      <c r="A14" s="129" t="s">
        <v>19</v>
      </c>
      <c r="B14" s="130" t="s">
        <v>78</v>
      </c>
      <c r="C14" s="183"/>
      <c r="D14" s="175"/>
    </row>
    <row r="15" spans="1:6" ht="15.75">
      <c r="A15" s="129" t="s">
        <v>21</v>
      </c>
      <c r="B15" s="130" t="s">
        <v>80</v>
      </c>
      <c r="C15" s="183"/>
      <c r="D15" s="175"/>
    </row>
    <row r="16" spans="1:6" ht="15.75">
      <c r="A16" s="129" t="s">
        <v>23</v>
      </c>
      <c r="B16" s="130" t="s">
        <v>351</v>
      </c>
      <c r="C16" s="183"/>
      <c r="D16" s="175"/>
    </row>
    <row r="17" spans="1:4" ht="15.75">
      <c r="A17" s="129" t="s">
        <v>185</v>
      </c>
      <c r="B17" s="131" t="s">
        <v>352</v>
      </c>
      <c r="C17" s="183"/>
      <c r="D17" s="175"/>
    </row>
    <row r="18" spans="1:4" ht="15.75">
      <c r="A18" s="129" t="s">
        <v>187</v>
      </c>
      <c r="B18" s="130" t="s">
        <v>86</v>
      </c>
      <c r="C18" s="184">
        <v>1000</v>
      </c>
      <c r="D18" s="176">
        <v>1109</v>
      </c>
    </row>
    <row r="19" spans="1:4" ht="15.75">
      <c r="A19" s="129" t="s">
        <v>189</v>
      </c>
      <c r="B19" s="130" t="s">
        <v>88</v>
      </c>
      <c r="C19" s="183"/>
      <c r="D19" s="175"/>
    </row>
    <row r="20" spans="1:4" ht="15.75">
      <c r="A20" s="129" t="s">
        <v>191</v>
      </c>
      <c r="B20" s="130" t="s">
        <v>90</v>
      </c>
      <c r="C20" s="185"/>
      <c r="D20" s="177"/>
    </row>
    <row r="21" spans="1:4" ht="16.5" thickBot="1">
      <c r="A21" s="129" t="s">
        <v>193</v>
      </c>
      <c r="B21" s="131" t="s">
        <v>92</v>
      </c>
      <c r="C21" s="185"/>
      <c r="D21" s="177"/>
    </row>
    <row r="22" spans="1:4" ht="32.25" thickBot="1">
      <c r="A22" s="122" t="s">
        <v>25</v>
      </c>
      <c r="B22" s="126" t="s">
        <v>353</v>
      </c>
      <c r="C22" s="181">
        <f>SUM(C23:C25)</f>
        <v>1395000</v>
      </c>
      <c r="D22" s="140">
        <f>SUM(D23:D25)</f>
        <v>3991469</v>
      </c>
    </row>
    <row r="23" spans="1:4" ht="15.75">
      <c r="A23" s="129" t="s">
        <v>27</v>
      </c>
      <c r="B23" s="132" t="s">
        <v>28</v>
      </c>
      <c r="C23" s="183"/>
      <c r="D23" s="175"/>
    </row>
    <row r="24" spans="1:4" ht="15.75">
      <c r="A24" s="129" t="s">
        <v>29</v>
      </c>
      <c r="B24" s="130" t="s">
        <v>354</v>
      </c>
      <c r="C24" s="183"/>
      <c r="D24" s="175"/>
    </row>
    <row r="25" spans="1:4" ht="15.75">
      <c r="A25" s="129" t="s">
        <v>31</v>
      </c>
      <c r="B25" s="130" t="s">
        <v>355</v>
      </c>
      <c r="C25" s="183">
        <v>1395000</v>
      </c>
      <c r="D25" s="175">
        <v>3991469</v>
      </c>
    </row>
    <row r="26" spans="1:4" ht="16.5" thickBot="1">
      <c r="A26" s="129" t="s">
        <v>33</v>
      </c>
      <c r="B26" s="130" t="s">
        <v>356</v>
      </c>
      <c r="C26" s="183"/>
      <c r="D26" s="175"/>
    </row>
    <row r="27" spans="1:4" ht="16.5" thickBot="1">
      <c r="A27" s="133" t="s">
        <v>39</v>
      </c>
      <c r="B27" s="134" t="s">
        <v>266</v>
      </c>
      <c r="C27" s="186"/>
      <c r="D27" s="139">
        <v>50000</v>
      </c>
    </row>
    <row r="28" spans="1:4" ht="32.25" thickBot="1">
      <c r="A28" s="133" t="s">
        <v>232</v>
      </c>
      <c r="B28" s="134" t="s">
        <v>357</v>
      </c>
      <c r="C28" s="181">
        <f>+C29+C30+C31</f>
        <v>0</v>
      </c>
      <c r="D28" s="140">
        <f>+D29+D30+D31</f>
        <v>0</v>
      </c>
    </row>
    <row r="29" spans="1:4" ht="15.75">
      <c r="A29" s="135" t="s">
        <v>55</v>
      </c>
      <c r="B29" s="136" t="s">
        <v>42</v>
      </c>
      <c r="C29" s="187"/>
      <c r="D29" s="178"/>
    </row>
    <row r="30" spans="1:4" ht="15.75">
      <c r="A30" s="135" t="s">
        <v>63</v>
      </c>
      <c r="B30" s="136" t="s">
        <v>354</v>
      </c>
      <c r="C30" s="183"/>
      <c r="D30" s="175"/>
    </row>
    <row r="31" spans="1:4" ht="17.25" customHeight="1">
      <c r="A31" s="135" t="s">
        <v>65</v>
      </c>
      <c r="B31" s="137" t="s">
        <v>358</v>
      </c>
      <c r="C31" s="183"/>
      <c r="D31" s="175"/>
    </row>
    <row r="32" spans="1:4" ht="16.5" thickBot="1">
      <c r="A32" s="129" t="s">
        <v>67</v>
      </c>
      <c r="B32" s="138" t="s">
        <v>359</v>
      </c>
      <c r="C32" s="188"/>
      <c r="D32" s="179"/>
    </row>
    <row r="33" spans="1:4" ht="16.5" thickBot="1">
      <c r="A33" s="133" t="s">
        <v>69</v>
      </c>
      <c r="B33" s="134" t="s">
        <v>360</v>
      </c>
      <c r="C33" s="181">
        <f>+C34+C35+C36</f>
        <v>0</v>
      </c>
      <c r="D33" s="140">
        <f>+D34+D35+D36</f>
        <v>0</v>
      </c>
    </row>
    <row r="34" spans="1:4" ht="15.75">
      <c r="A34" s="135" t="s">
        <v>71</v>
      </c>
      <c r="B34" s="136" t="s">
        <v>96</v>
      </c>
      <c r="C34" s="187"/>
      <c r="D34" s="178"/>
    </row>
    <row r="35" spans="1:4" ht="15.75">
      <c r="A35" s="135" t="s">
        <v>73</v>
      </c>
      <c r="B35" s="137" t="s">
        <v>98</v>
      </c>
      <c r="C35" s="189"/>
      <c r="D35" s="180"/>
    </row>
    <row r="36" spans="1:4" ht="16.5" thickBot="1">
      <c r="A36" s="129" t="s">
        <v>75</v>
      </c>
      <c r="B36" s="138" t="s">
        <v>100</v>
      </c>
      <c r="C36" s="188"/>
      <c r="D36" s="179"/>
    </row>
    <row r="37" spans="1:4" ht="16.5" thickBot="1">
      <c r="A37" s="133" t="s">
        <v>93</v>
      </c>
      <c r="B37" s="134" t="s">
        <v>267</v>
      </c>
      <c r="C37" s="186"/>
      <c r="D37" s="139"/>
    </row>
    <row r="38" spans="1:4" ht="16.5" thickBot="1">
      <c r="A38" s="133" t="s">
        <v>250</v>
      </c>
      <c r="B38" s="134" t="s">
        <v>361</v>
      </c>
      <c r="C38" s="186">
        <v>75000</v>
      </c>
      <c r="D38" s="139">
        <v>624960</v>
      </c>
    </row>
    <row r="39" spans="1:4" ht="16.5" thickBot="1">
      <c r="A39" s="122" t="s">
        <v>115</v>
      </c>
      <c r="B39" s="134" t="s">
        <v>362</v>
      </c>
      <c r="C39" s="181">
        <f>+C10+C22+C27+C28+C33+C37+C38</f>
        <v>1501000</v>
      </c>
      <c r="D39" s="140">
        <f>+D10+D22+D27+D28+D33+D37+D38</f>
        <v>4800538</v>
      </c>
    </row>
    <row r="40" spans="1:4" ht="16.5" thickBot="1">
      <c r="A40" s="141" t="s">
        <v>125</v>
      </c>
      <c r="B40" s="134" t="s">
        <v>363</v>
      </c>
      <c r="C40" s="181">
        <f>+C41+C42+C43</f>
        <v>64441000</v>
      </c>
      <c r="D40" s="140">
        <f>+D41+D42+D43</f>
        <v>79678014</v>
      </c>
    </row>
    <row r="41" spans="1:4" ht="15.75">
      <c r="A41" s="135" t="s">
        <v>364</v>
      </c>
      <c r="B41" s="136" t="s">
        <v>268</v>
      </c>
      <c r="C41" s="187"/>
      <c r="D41" s="178">
        <v>9691374</v>
      </c>
    </row>
    <row r="42" spans="1:4" ht="15.75">
      <c r="A42" s="135" t="s">
        <v>365</v>
      </c>
      <c r="B42" s="137" t="s">
        <v>366</v>
      </c>
      <c r="C42" s="189"/>
      <c r="D42" s="180"/>
    </row>
    <row r="43" spans="1:4" ht="16.5" thickBot="1">
      <c r="A43" s="129" t="s">
        <v>367</v>
      </c>
      <c r="B43" s="138" t="s">
        <v>368</v>
      </c>
      <c r="C43" s="188">
        <v>64441000</v>
      </c>
      <c r="D43" s="179">
        <v>69986640</v>
      </c>
    </row>
    <row r="44" spans="1:4" ht="16.5" thickBot="1">
      <c r="A44" s="141" t="s">
        <v>260</v>
      </c>
      <c r="B44" s="142" t="s">
        <v>369</v>
      </c>
      <c r="C44" s="190">
        <f>+C39+C40</f>
        <v>65942000</v>
      </c>
      <c r="D44" s="143">
        <f>+D39+D40</f>
        <v>84478552</v>
      </c>
    </row>
    <row r="45" spans="1:4" ht="16.5" thickBot="1">
      <c r="A45" s="144"/>
      <c r="B45" s="145"/>
      <c r="C45" s="146"/>
    </row>
    <row r="46" spans="1:4" ht="16.5" thickBot="1">
      <c r="A46" s="120"/>
      <c r="B46" s="147" t="s">
        <v>177</v>
      </c>
      <c r="C46" s="193"/>
      <c r="D46" s="43"/>
    </row>
    <row r="47" spans="1:4" ht="16.5" thickBot="1">
      <c r="A47" s="133" t="s">
        <v>11</v>
      </c>
      <c r="B47" s="134" t="s">
        <v>370</v>
      </c>
      <c r="C47" s="181">
        <f>SUM(C48:C52)</f>
        <v>65942000</v>
      </c>
      <c r="D47" s="140">
        <f>SUM(D48:D52)</f>
        <v>84178552</v>
      </c>
    </row>
    <row r="48" spans="1:4" ht="15.75">
      <c r="A48" s="129" t="s">
        <v>13</v>
      </c>
      <c r="B48" s="132" t="s">
        <v>178</v>
      </c>
      <c r="C48" s="187">
        <v>46229000</v>
      </c>
      <c r="D48" s="178">
        <v>60607409</v>
      </c>
    </row>
    <row r="49" spans="1:4" ht="15.75">
      <c r="A49" s="129" t="s">
        <v>15</v>
      </c>
      <c r="B49" s="130" t="s">
        <v>179</v>
      </c>
      <c r="C49" s="192">
        <v>12519000</v>
      </c>
      <c r="D49" s="191">
        <v>15620276</v>
      </c>
    </row>
    <row r="50" spans="1:4" ht="15.75">
      <c r="A50" s="129" t="s">
        <v>17</v>
      </c>
      <c r="B50" s="130" t="s">
        <v>180</v>
      </c>
      <c r="C50" s="192">
        <v>6894000</v>
      </c>
      <c r="D50" s="191">
        <v>7650867</v>
      </c>
    </row>
    <row r="51" spans="1:4" ht="15.75">
      <c r="A51" s="129" t="s">
        <v>19</v>
      </c>
      <c r="B51" s="130" t="s">
        <v>181</v>
      </c>
      <c r="C51" s="192"/>
      <c r="D51" s="191"/>
    </row>
    <row r="52" spans="1:4" ht="16.5" thickBot="1">
      <c r="A52" s="129" t="s">
        <v>21</v>
      </c>
      <c r="B52" s="130" t="s">
        <v>183</v>
      </c>
      <c r="C52" s="192">
        <v>300000</v>
      </c>
      <c r="D52" s="191">
        <v>300000</v>
      </c>
    </row>
    <row r="53" spans="1:4" ht="16.5" thickBot="1">
      <c r="A53" s="133" t="s">
        <v>25</v>
      </c>
      <c r="B53" s="134" t="s">
        <v>371</v>
      </c>
      <c r="C53" s="181">
        <f>SUM(C54:C56)</f>
        <v>0</v>
      </c>
      <c r="D53" s="140">
        <f>SUM(D54:D56)</f>
        <v>300000</v>
      </c>
    </row>
    <row r="54" spans="1:4" ht="15.75">
      <c r="A54" s="129" t="s">
        <v>27</v>
      </c>
      <c r="B54" s="132" t="s">
        <v>213</v>
      </c>
      <c r="C54" s="187"/>
      <c r="D54" s="178"/>
    </row>
    <row r="55" spans="1:4" ht="15.75">
      <c r="A55" s="129" t="s">
        <v>29</v>
      </c>
      <c r="B55" s="130" t="s">
        <v>215</v>
      </c>
      <c r="C55" s="192"/>
      <c r="D55" s="191"/>
    </row>
    <row r="56" spans="1:4" ht="15.75">
      <c r="A56" s="129" t="s">
        <v>31</v>
      </c>
      <c r="B56" s="130" t="s">
        <v>372</v>
      </c>
      <c r="C56" s="192"/>
      <c r="D56" s="191">
        <v>300000</v>
      </c>
    </row>
    <row r="57" spans="1:4" ht="32.25" thickBot="1">
      <c r="A57" s="129" t="s">
        <v>33</v>
      </c>
      <c r="B57" s="130" t="s">
        <v>373</v>
      </c>
      <c r="C57" s="192"/>
      <c r="D57" s="191"/>
    </row>
    <row r="58" spans="1:4" ht="16.5" thickBot="1">
      <c r="A58" s="133" t="s">
        <v>39</v>
      </c>
      <c r="B58" s="134" t="s">
        <v>374</v>
      </c>
      <c r="C58" s="186"/>
      <c r="D58" s="139"/>
    </row>
    <row r="59" spans="1:4" ht="16.5" thickBot="1">
      <c r="A59" s="133" t="s">
        <v>232</v>
      </c>
      <c r="B59" s="148" t="s">
        <v>375</v>
      </c>
      <c r="C59" s="190">
        <f>+C47+C53+C58</f>
        <v>65942000</v>
      </c>
      <c r="D59" s="143">
        <f>+D47+D53+D58</f>
        <v>84478552</v>
      </c>
    </row>
    <row r="60" spans="1:4" ht="16.5" thickBot="1">
      <c r="A60" s="149"/>
      <c r="B60" s="150"/>
      <c r="C60" s="151"/>
    </row>
    <row r="61" spans="1:4" ht="16.5" thickBot="1">
      <c r="A61" s="152" t="s">
        <v>264</v>
      </c>
      <c r="B61" s="153"/>
      <c r="C61" s="194">
        <v>15</v>
      </c>
      <c r="D61" s="154">
        <v>15</v>
      </c>
    </row>
    <row r="62" spans="1:4" ht="16.5" thickBot="1">
      <c r="A62" s="152" t="s">
        <v>265</v>
      </c>
      <c r="B62" s="153"/>
      <c r="C62" s="194">
        <v>0</v>
      </c>
      <c r="D62" s="154">
        <v>0</v>
      </c>
    </row>
  </sheetData>
  <mergeCells count="3">
    <mergeCell ref="A2:C2"/>
    <mergeCell ref="C6:D6"/>
    <mergeCell ref="C1:D1"/>
  </mergeCells>
  <pageMargins left="0.52" right="0.36" top="0.75" bottom="0.75" header="0.3" footer="0.3"/>
  <pageSetup paperSize="9" scale="88" orientation="portrait" r:id="rId1"/>
  <rowBreaks count="1" manualBreakCount="1">
    <brk id="4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G28"/>
  <sheetViews>
    <sheetView zoomScaleNormal="100" workbookViewId="0">
      <selection activeCell="A4" sqref="A4:G4"/>
    </sheetView>
  </sheetViews>
  <sheetFormatPr defaultRowHeight="15"/>
  <cols>
    <col min="1" max="1" width="6.7109375" customWidth="1"/>
    <col min="2" max="2" width="41.5703125" bestFit="1" customWidth="1"/>
    <col min="3" max="4" width="14.85546875" bestFit="1" customWidth="1"/>
    <col min="5" max="5" width="35.140625" bestFit="1" customWidth="1"/>
    <col min="6" max="6" width="15.85546875" customWidth="1"/>
    <col min="7" max="7" width="15.42578125" customWidth="1"/>
  </cols>
  <sheetData>
    <row r="1" spans="1:7" ht="15.75">
      <c r="A1" s="224" t="s">
        <v>378</v>
      </c>
      <c r="B1" s="224"/>
      <c r="C1" s="224"/>
      <c r="D1" s="224"/>
      <c r="E1" s="224"/>
      <c r="F1" s="224"/>
      <c r="G1" s="224"/>
    </row>
    <row r="2" spans="1:7" ht="15.75">
      <c r="A2" s="223" t="s">
        <v>389</v>
      </c>
      <c r="B2" s="223"/>
      <c r="C2" s="223"/>
      <c r="D2" s="223"/>
      <c r="E2" s="223"/>
      <c r="F2" s="223"/>
      <c r="G2" s="223"/>
    </row>
    <row r="3" spans="1:7" ht="15.75">
      <c r="A3" s="79"/>
      <c r="B3" s="79"/>
      <c r="C3" s="79"/>
      <c r="D3" s="79"/>
      <c r="E3" s="1"/>
      <c r="F3" s="1"/>
    </row>
    <row r="4" spans="1:7" ht="24" customHeight="1">
      <c r="A4" s="229" t="s">
        <v>341</v>
      </c>
      <c r="B4" s="229"/>
      <c r="C4" s="229"/>
      <c r="D4" s="229"/>
      <c r="E4" s="229"/>
      <c r="F4" s="229"/>
      <c r="G4" s="229"/>
    </row>
    <row r="5" spans="1:7" ht="16.5" thickBot="1">
      <c r="A5" s="83"/>
      <c r="B5" s="84"/>
      <c r="C5" s="83"/>
      <c r="D5" s="83"/>
      <c r="E5" s="83"/>
      <c r="F5" s="230" t="s">
        <v>385</v>
      </c>
      <c r="G5" s="230"/>
    </row>
    <row r="6" spans="1:7" ht="16.5" thickBot="1">
      <c r="A6" s="227" t="s">
        <v>270</v>
      </c>
      <c r="B6" s="85" t="s">
        <v>10</v>
      </c>
      <c r="C6" s="86"/>
      <c r="D6" s="209"/>
      <c r="E6" s="85" t="s">
        <v>177</v>
      </c>
      <c r="F6" s="87"/>
      <c r="G6" s="87"/>
    </row>
    <row r="7" spans="1:7" ht="16.5" thickBot="1">
      <c r="A7" s="228"/>
      <c r="B7" s="88" t="s">
        <v>0</v>
      </c>
      <c r="C7" s="89" t="s">
        <v>6</v>
      </c>
      <c r="D7" s="210" t="s">
        <v>382</v>
      </c>
      <c r="E7" s="88" t="s">
        <v>0</v>
      </c>
      <c r="F7" s="89" t="s">
        <v>6</v>
      </c>
      <c r="G7" s="90" t="s">
        <v>382</v>
      </c>
    </row>
    <row r="8" spans="1:7" ht="16.5" thickBot="1">
      <c r="A8" s="91" t="s">
        <v>7</v>
      </c>
      <c r="B8" s="88" t="s">
        <v>8</v>
      </c>
      <c r="C8" s="89" t="s">
        <v>9</v>
      </c>
      <c r="D8" s="210" t="s">
        <v>271</v>
      </c>
      <c r="E8" s="88" t="s">
        <v>272</v>
      </c>
      <c r="F8" s="89" t="s">
        <v>383</v>
      </c>
      <c r="G8" s="215" t="s">
        <v>384</v>
      </c>
    </row>
    <row r="9" spans="1:7" ht="15.75">
      <c r="A9" s="114" t="s">
        <v>11</v>
      </c>
      <c r="B9" s="92" t="s">
        <v>273</v>
      </c>
      <c r="C9" s="93">
        <v>60120168</v>
      </c>
      <c r="D9" s="211">
        <v>58767136</v>
      </c>
      <c r="E9" s="92" t="s">
        <v>274</v>
      </c>
      <c r="F9" s="93">
        <v>67103000</v>
      </c>
      <c r="G9" s="216">
        <v>97844300</v>
      </c>
    </row>
    <row r="10" spans="1:7" ht="31.5">
      <c r="A10" s="115" t="s">
        <v>25</v>
      </c>
      <c r="B10" s="94" t="s">
        <v>275</v>
      </c>
      <c r="C10" s="95">
        <v>53550000</v>
      </c>
      <c r="D10" s="212">
        <v>52448000</v>
      </c>
      <c r="E10" s="94" t="s">
        <v>179</v>
      </c>
      <c r="F10" s="95">
        <v>13798000</v>
      </c>
      <c r="G10" s="217">
        <v>20163661</v>
      </c>
    </row>
    <row r="11" spans="1:7" ht="15.75">
      <c r="A11" s="115" t="s">
        <v>39</v>
      </c>
      <c r="B11" s="94" t="s">
        <v>276</v>
      </c>
      <c r="C11" s="95"/>
      <c r="D11" s="212"/>
      <c r="E11" s="94" t="s">
        <v>277</v>
      </c>
      <c r="F11" s="95">
        <v>59662168</v>
      </c>
      <c r="G11" s="217">
        <v>97026699</v>
      </c>
    </row>
    <row r="12" spans="1:7" ht="15.75">
      <c r="A12" s="115" t="s">
        <v>232</v>
      </c>
      <c r="B12" s="94" t="s">
        <v>266</v>
      </c>
      <c r="C12" s="95">
        <v>102900000</v>
      </c>
      <c r="D12" s="212">
        <v>181025665</v>
      </c>
      <c r="E12" s="94" t="s">
        <v>181</v>
      </c>
      <c r="F12" s="95">
        <v>8754000</v>
      </c>
      <c r="G12" s="217">
        <v>11562000</v>
      </c>
    </row>
    <row r="13" spans="1:7" ht="15.75">
      <c r="A13" s="115" t="s">
        <v>69</v>
      </c>
      <c r="B13" s="96" t="s">
        <v>278</v>
      </c>
      <c r="C13" s="95">
        <v>21160000</v>
      </c>
      <c r="D13" s="212">
        <v>29656892</v>
      </c>
      <c r="E13" s="94" t="s">
        <v>183</v>
      </c>
      <c r="F13" s="95">
        <v>19894000</v>
      </c>
      <c r="G13" s="217">
        <v>27911636</v>
      </c>
    </row>
    <row r="14" spans="1:7" ht="15.75">
      <c r="A14" s="115" t="s">
        <v>93</v>
      </c>
      <c r="B14" s="94" t="s">
        <v>267</v>
      </c>
      <c r="C14" s="95"/>
      <c r="D14" s="213">
        <v>2489045</v>
      </c>
      <c r="E14" s="94" t="s">
        <v>208</v>
      </c>
      <c r="F14" s="95"/>
      <c r="G14" s="217"/>
    </row>
    <row r="15" spans="1:7" ht="16.5" thickBot="1">
      <c r="A15" s="115" t="s">
        <v>250</v>
      </c>
      <c r="B15" s="94" t="s">
        <v>279</v>
      </c>
      <c r="C15" s="95"/>
      <c r="D15" s="212"/>
      <c r="E15" s="98"/>
      <c r="F15" s="95"/>
      <c r="G15" s="217"/>
    </row>
    <row r="16" spans="1:7" ht="32.25" thickBot="1">
      <c r="A16" s="91" t="s">
        <v>115</v>
      </c>
      <c r="B16" s="99" t="s">
        <v>330</v>
      </c>
      <c r="C16" s="100">
        <f>SUM(C9:C10,C12:C14)</f>
        <v>237730168</v>
      </c>
      <c r="D16" s="100">
        <f>SUM(D9:D10,D12:D14)</f>
        <v>324386738</v>
      </c>
      <c r="E16" s="99" t="s">
        <v>329</v>
      </c>
      <c r="F16" s="100">
        <f>SUM(F9:F14)</f>
        <v>169211168</v>
      </c>
      <c r="G16" s="43">
        <f>SUM(G9:G14)</f>
        <v>254508296</v>
      </c>
    </row>
    <row r="17" spans="1:7" ht="31.5">
      <c r="A17" s="116" t="s">
        <v>125</v>
      </c>
      <c r="B17" s="101" t="s">
        <v>327</v>
      </c>
      <c r="C17" s="102">
        <f>C18+C19+C20+C21</f>
        <v>0</v>
      </c>
      <c r="D17" s="219">
        <f>D18+D19+D20+D21</f>
        <v>0</v>
      </c>
      <c r="E17" s="94" t="s">
        <v>283</v>
      </c>
      <c r="F17" s="104"/>
      <c r="G17" s="218"/>
    </row>
    <row r="18" spans="1:7" ht="15.75">
      <c r="A18" s="117" t="s">
        <v>260</v>
      </c>
      <c r="B18" s="94" t="s">
        <v>285</v>
      </c>
      <c r="C18" s="95"/>
      <c r="D18" s="212"/>
      <c r="E18" s="94" t="s">
        <v>286</v>
      </c>
      <c r="F18" s="95"/>
      <c r="G18" s="217"/>
    </row>
    <row r="19" spans="1:7" ht="15.75">
      <c r="A19" s="117" t="s">
        <v>262</v>
      </c>
      <c r="B19" s="94" t="s">
        <v>288</v>
      </c>
      <c r="C19" s="95"/>
      <c r="D19" s="212"/>
      <c r="E19" s="94" t="s">
        <v>289</v>
      </c>
      <c r="F19" s="95"/>
      <c r="G19" s="217"/>
    </row>
    <row r="20" spans="1:7" ht="15.75">
      <c r="A20" s="117" t="s">
        <v>280</v>
      </c>
      <c r="B20" s="94" t="s">
        <v>291</v>
      </c>
      <c r="C20" s="95"/>
      <c r="D20" s="212"/>
      <c r="E20" s="94" t="s">
        <v>292</v>
      </c>
      <c r="F20" s="95"/>
      <c r="G20" s="217"/>
    </row>
    <row r="21" spans="1:7" ht="15.75">
      <c r="A21" s="117" t="s">
        <v>281</v>
      </c>
      <c r="B21" s="94" t="s">
        <v>294</v>
      </c>
      <c r="C21" s="95"/>
      <c r="D21" s="214"/>
      <c r="E21" s="101" t="s">
        <v>295</v>
      </c>
      <c r="F21" s="95"/>
      <c r="G21" s="217"/>
    </row>
    <row r="22" spans="1:7" ht="31.5">
      <c r="A22" s="117" t="s">
        <v>282</v>
      </c>
      <c r="B22" s="94" t="s">
        <v>326</v>
      </c>
      <c r="C22" s="103">
        <f>C23+C24</f>
        <v>0</v>
      </c>
      <c r="D22" s="103">
        <f>D23+D24</f>
        <v>0</v>
      </c>
      <c r="E22" s="94" t="s">
        <v>297</v>
      </c>
      <c r="F22" s="95"/>
      <c r="G22" s="217"/>
    </row>
    <row r="23" spans="1:7" ht="31.5">
      <c r="A23" s="116" t="s">
        <v>284</v>
      </c>
      <c r="B23" s="101" t="s">
        <v>299</v>
      </c>
      <c r="C23" s="104"/>
      <c r="D23" s="214"/>
      <c r="E23" s="92" t="s">
        <v>248</v>
      </c>
      <c r="F23" s="104"/>
      <c r="G23" s="218"/>
    </row>
    <row r="24" spans="1:7" ht="31.5">
      <c r="A24" s="117" t="s">
        <v>287</v>
      </c>
      <c r="B24" s="94" t="s">
        <v>301</v>
      </c>
      <c r="C24" s="95"/>
      <c r="D24" s="212"/>
      <c r="E24" s="94" t="s">
        <v>388</v>
      </c>
      <c r="F24" s="95"/>
      <c r="G24" s="217">
        <v>2384554</v>
      </c>
    </row>
    <row r="25" spans="1:7" ht="15.75">
      <c r="A25" s="115" t="s">
        <v>290</v>
      </c>
      <c r="B25" s="94" t="s">
        <v>170</v>
      </c>
      <c r="C25" s="95"/>
      <c r="D25" s="212"/>
      <c r="E25" s="94" t="s">
        <v>259</v>
      </c>
      <c r="F25" s="95"/>
      <c r="G25" s="217"/>
    </row>
    <row r="26" spans="1:7" ht="32.25" thickBot="1">
      <c r="A26" s="118" t="s">
        <v>293</v>
      </c>
      <c r="B26" s="101" t="s">
        <v>172</v>
      </c>
      <c r="C26" s="104"/>
      <c r="D26" s="214"/>
      <c r="E26" s="105" t="s">
        <v>247</v>
      </c>
      <c r="F26" s="104">
        <v>64441000</v>
      </c>
      <c r="G26" s="218">
        <v>69986640</v>
      </c>
    </row>
    <row r="27" spans="1:7" ht="32.25" thickBot="1">
      <c r="A27" s="91" t="s">
        <v>296</v>
      </c>
      <c r="B27" s="99" t="s">
        <v>328</v>
      </c>
      <c r="C27" s="100">
        <f>C17+C22+C25+C26</f>
        <v>0</v>
      </c>
      <c r="D27" s="100">
        <f>D17+D22+D25+D26</f>
        <v>0</v>
      </c>
      <c r="E27" s="99" t="s">
        <v>381</v>
      </c>
      <c r="F27" s="100">
        <f>SUM(F17:F26)</f>
        <v>64441000</v>
      </c>
      <c r="G27" s="43">
        <f>SUM(G17:G26)</f>
        <v>72371194</v>
      </c>
    </row>
    <row r="28" spans="1:7" ht="16.5" thickBot="1">
      <c r="A28" s="91" t="s">
        <v>298</v>
      </c>
      <c r="B28" s="99" t="s">
        <v>331</v>
      </c>
      <c r="C28" s="100">
        <f>+C16+C27</f>
        <v>237730168</v>
      </c>
      <c r="D28" s="100">
        <f>+D16+D27</f>
        <v>324386738</v>
      </c>
      <c r="E28" s="99" t="s">
        <v>332</v>
      </c>
      <c r="F28" s="100">
        <f>F16+F27</f>
        <v>233652168</v>
      </c>
      <c r="G28" s="43">
        <f>G16+G27</f>
        <v>326879490</v>
      </c>
    </row>
  </sheetData>
  <mergeCells count="5">
    <mergeCell ref="A6:A7"/>
    <mergeCell ref="A1:G1"/>
    <mergeCell ref="A4:G4"/>
    <mergeCell ref="F5:G5"/>
    <mergeCell ref="A2:G2"/>
  </mergeCells>
  <pageMargins left="1.19" right="0.70866141732283472" top="0.35433070866141736" bottom="0.35433070866141736" header="0.31496062992125984" footer="0.31496062992125984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9"/>
  <sheetViews>
    <sheetView tabSelected="1" zoomScaleNormal="100" workbookViewId="0">
      <selection activeCell="B5" sqref="B5"/>
    </sheetView>
  </sheetViews>
  <sheetFormatPr defaultRowHeight="15"/>
  <cols>
    <col min="1" max="1" width="6.7109375" customWidth="1"/>
    <col min="2" max="2" width="41.85546875" customWidth="1"/>
    <col min="3" max="3" width="13.85546875" customWidth="1"/>
    <col min="4" max="4" width="16.140625" customWidth="1"/>
    <col min="5" max="5" width="35.28515625" bestFit="1" customWidth="1"/>
    <col min="6" max="6" width="14.5703125" customWidth="1"/>
    <col min="7" max="7" width="14.85546875" bestFit="1" customWidth="1"/>
  </cols>
  <sheetData>
    <row r="1" spans="1:7" ht="15.75">
      <c r="A1" s="224" t="s">
        <v>379</v>
      </c>
      <c r="B1" s="224"/>
      <c r="C1" s="224"/>
      <c r="D1" s="224"/>
      <c r="E1" s="224"/>
      <c r="F1" s="224"/>
      <c r="G1" s="224"/>
    </row>
    <row r="2" spans="1:7" ht="15.75">
      <c r="A2" s="223" t="s">
        <v>389</v>
      </c>
      <c r="B2" s="223"/>
      <c r="C2" s="223"/>
      <c r="D2" s="223"/>
      <c r="E2" s="223"/>
      <c r="F2" s="223"/>
      <c r="G2" s="223"/>
    </row>
    <row r="3" spans="1:7" ht="15.75">
      <c r="A3" s="77"/>
      <c r="B3" s="77"/>
      <c r="C3" s="77"/>
      <c r="D3" s="77"/>
      <c r="E3" s="77"/>
      <c r="F3" s="77"/>
    </row>
    <row r="4" spans="1:7" ht="15.75" customHeight="1">
      <c r="A4" s="229" t="s">
        <v>342</v>
      </c>
      <c r="B4" s="229"/>
      <c r="C4" s="229"/>
      <c r="D4" s="229"/>
      <c r="E4" s="229"/>
      <c r="F4" s="229"/>
      <c r="G4" s="229"/>
    </row>
    <row r="5" spans="1:7" ht="16.5" thickBot="1">
      <c r="A5" s="83"/>
      <c r="B5" s="84"/>
      <c r="C5" s="83"/>
      <c r="D5" s="83"/>
      <c r="E5" s="83"/>
      <c r="F5" s="230" t="s">
        <v>386</v>
      </c>
      <c r="G5" s="230"/>
    </row>
    <row r="6" spans="1:7" ht="16.5" thickBot="1">
      <c r="A6" s="231" t="s">
        <v>270</v>
      </c>
      <c r="B6" s="85" t="s">
        <v>10</v>
      </c>
      <c r="C6" s="86"/>
      <c r="D6" s="209"/>
      <c r="E6" s="85" t="s">
        <v>177</v>
      </c>
      <c r="F6" s="87"/>
      <c r="G6" s="87"/>
    </row>
    <row r="7" spans="1:7" ht="16.5" thickBot="1">
      <c r="A7" s="232"/>
      <c r="B7" s="88" t="s">
        <v>0</v>
      </c>
      <c r="C7" s="89" t="s">
        <v>6</v>
      </c>
      <c r="D7" s="210" t="s">
        <v>382</v>
      </c>
      <c r="E7" s="88" t="s">
        <v>0</v>
      </c>
      <c r="F7" s="89" t="s">
        <v>6</v>
      </c>
      <c r="G7" s="90" t="s">
        <v>382</v>
      </c>
    </row>
    <row r="8" spans="1:7" ht="16.5" thickBot="1">
      <c r="A8" s="91" t="s">
        <v>7</v>
      </c>
      <c r="B8" s="88" t="s">
        <v>8</v>
      </c>
      <c r="C8" s="89" t="s">
        <v>9</v>
      </c>
      <c r="D8" s="210" t="s">
        <v>271</v>
      </c>
      <c r="E8" s="88" t="s">
        <v>272</v>
      </c>
      <c r="F8" s="89" t="s">
        <v>383</v>
      </c>
      <c r="G8" s="215" t="s">
        <v>384</v>
      </c>
    </row>
    <row r="9" spans="1:7" ht="31.5">
      <c r="A9" s="114" t="s">
        <v>11</v>
      </c>
      <c r="B9" s="92" t="s">
        <v>302</v>
      </c>
      <c r="C9" s="93">
        <v>23258000</v>
      </c>
      <c r="D9" s="93">
        <v>43221722</v>
      </c>
      <c r="E9" s="92" t="s">
        <v>213</v>
      </c>
      <c r="F9" s="93">
        <v>26104000</v>
      </c>
      <c r="G9" s="216">
        <v>46104000</v>
      </c>
    </row>
    <row r="10" spans="1:7" ht="31.5">
      <c r="A10" s="115" t="s">
        <v>25</v>
      </c>
      <c r="B10" s="94" t="s">
        <v>303</v>
      </c>
      <c r="C10" s="95"/>
      <c r="D10" s="95"/>
      <c r="E10" s="94" t="s">
        <v>304</v>
      </c>
      <c r="F10" s="95"/>
      <c r="G10" s="217"/>
    </row>
    <row r="11" spans="1:7" ht="15.75">
      <c r="A11" s="115" t="s">
        <v>39</v>
      </c>
      <c r="B11" s="94" t="s">
        <v>305</v>
      </c>
      <c r="C11" s="95"/>
      <c r="D11" s="95">
        <v>4000</v>
      </c>
      <c r="E11" s="94" t="s">
        <v>215</v>
      </c>
      <c r="F11" s="95">
        <v>75358000</v>
      </c>
      <c r="G11" s="217">
        <v>118423206</v>
      </c>
    </row>
    <row r="12" spans="1:7" ht="31.5">
      <c r="A12" s="115" t="s">
        <v>232</v>
      </c>
      <c r="B12" s="94" t="s">
        <v>306</v>
      </c>
      <c r="C12" s="95"/>
      <c r="D12" s="95">
        <v>526500</v>
      </c>
      <c r="E12" s="94" t="s">
        <v>307</v>
      </c>
      <c r="F12" s="95"/>
      <c r="G12" s="217"/>
    </row>
    <row r="13" spans="1:7" ht="15.75">
      <c r="A13" s="115" t="s">
        <v>69</v>
      </c>
      <c r="B13" s="94" t="s">
        <v>308</v>
      </c>
      <c r="C13" s="95"/>
      <c r="D13" s="95"/>
      <c r="E13" s="94" t="s">
        <v>217</v>
      </c>
      <c r="F13" s="95"/>
      <c r="G13" s="217">
        <v>1270000</v>
      </c>
    </row>
    <row r="14" spans="1:7" ht="16.5" thickBot="1">
      <c r="A14" s="115" t="s">
        <v>93</v>
      </c>
      <c r="B14" s="94" t="s">
        <v>309</v>
      </c>
      <c r="C14" s="97"/>
      <c r="D14" s="97"/>
      <c r="E14" s="101" t="s">
        <v>208</v>
      </c>
      <c r="F14" s="95"/>
      <c r="G14" s="217"/>
    </row>
    <row r="15" spans="1:7" ht="32.25" thickBot="1">
      <c r="A15" s="91" t="s">
        <v>250</v>
      </c>
      <c r="B15" s="99" t="s">
        <v>333</v>
      </c>
      <c r="C15" s="100">
        <f>C9+C11+C12+C14</f>
        <v>23258000</v>
      </c>
      <c r="D15" s="100">
        <f>D9+D11+D12+D14</f>
        <v>43752222</v>
      </c>
      <c r="E15" s="99" t="s">
        <v>334</v>
      </c>
      <c r="F15" s="100">
        <f>F9+F11+F13+F14</f>
        <v>101462000</v>
      </c>
      <c r="G15" s="43">
        <f>G9+G11+G13+G14</f>
        <v>165797206</v>
      </c>
    </row>
    <row r="16" spans="1:7" ht="31.5">
      <c r="A16" s="114" t="s">
        <v>115</v>
      </c>
      <c r="B16" s="106" t="s">
        <v>335</v>
      </c>
      <c r="C16" s="107">
        <f>SUM(C17:C21)</f>
        <v>74126000</v>
      </c>
      <c r="D16" s="107">
        <f>SUM(D17:D21)</f>
        <v>124537736</v>
      </c>
      <c r="E16" s="94" t="s">
        <v>283</v>
      </c>
      <c r="F16" s="93"/>
      <c r="G16" s="216"/>
    </row>
    <row r="17" spans="1:7" ht="15.75">
      <c r="A17" s="115" t="s">
        <v>125</v>
      </c>
      <c r="B17" s="108" t="s">
        <v>268</v>
      </c>
      <c r="C17" s="95">
        <v>74126000</v>
      </c>
      <c r="D17" s="95">
        <v>122398780</v>
      </c>
      <c r="E17" s="94" t="s">
        <v>310</v>
      </c>
      <c r="F17" s="95"/>
      <c r="G17" s="217"/>
    </row>
    <row r="18" spans="1:7" ht="15.75">
      <c r="A18" s="114" t="s">
        <v>260</v>
      </c>
      <c r="B18" s="108" t="s">
        <v>311</v>
      </c>
      <c r="C18" s="95"/>
      <c r="D18" s="95"/>
      <c r="E18" s="94" t="s">
        <v>289</v>
      </c>
      <c r="F18" s="95"/>
      <c r="G18" s="217"/>
    </row>
    <row r="19" spans="1:7" ht="15.75">
      <c r="A19" s="115" t="s">
        <v>262</v>
      </c>
      <c r="B19" s="108" t="s">
        <v>312</v>
      </c>
      <c r="C19" s="95"/>
      <c r="D19" s="95"/>
      <c r="E19" s="94" t="s">
        <v>292</v>
      </c>
      <c r="F19" s="95"/>
      <c r="G19" s="217"/>
    </row>
    <row r="20" spans="1:7" ht="15.75">
      <c r="A20" s="114" t="s">
        <v>280</v>
      </c>
      <c r="B20" s="108" t="s">
        <v>313</v>
      </c>
      <c r="C20" s="95"/>
      <c r="D20" s="95"/>
      <c r="E20" s="101" t="s">
        <v>295</v>
      </c>
      <c r="F20" s="95"/>
      <c r="G20" s="217"/>
    </row>
    <row r="21" spans="1:7" ht="31.5">
      <c r="A21" s="115" t="s">
        <v>281</v>
      </c>
      <c r="B21" s="109" t="s">
        <v>314</v>
      </c>
      <c r="C21" s="95"/>
      <c r="D21" s="95">
        <v>2138956</v>
      </c>
      <c r="E21" s="94" t="s">
        <v>315</v>
      </c>
      <c r="F21" s="95"/>
      <c r="G21" s="217"/>
    </row>
    <row r="22" spans="1:7" ht="31.5">
      <c r="A22" s="114" t="s">
        <v>282</v>
      </c>
      <c r="B22" s="110" t="s">
        <v>336</v>
      </c>
      <c r="C22" s="103">
        <f>C23+C24+C25+C26+C27</f>
        <v>0</v>
      </c>
      <c r="D22" s="103">
        <f>D23+D24+D25+D26+D27</f>
        <v>0</v>
      </c>
      <c r="E22" s="92" t="s">
        <v>316</v>
      </c>
      <c r="F22" s="95"/>
      <c r="G22" s="217"/>
    </row>
    <row r="23" spans="1:7" ht="15.75">
      <c r="A23" s="115" t="s">
        <v>284</v>
      </c>
      <c r="B23" s="109" t="s">
        <v>317</v>
      </c>
      <c r="C23" s="95"/>
      <c r="D23" s="95"/>
      <c r="E23" s="92" t="s">
        <v>249</v>
      </c>
      <c r="F23" s="95"/>
      <c r="G23" s="217"/>
    </row>
    <row r="24" spans="1:7" ht="15.75">
      <c r="A24" s="114" t="s">
        <v>287</v>
      </c>
      <c r="B24" s="109" t="s">
        <v>318</v>
      </c>
      <c r="C24" s="95"/>
      <c r="D24" s="95"/>
      <c r="E24" s="111"/>
      <c r="F24" s="95"/>
      <c r="G24" s="217"/>
    </row>
    <row r="25" spans="1:7" ht="15.75">
      <c r="A25" s="115" t="s">
        <v>290</v>
      </c>
      <c r="B25" s="108" t="s">
        <v>319</v>
      </c>
      <c r="C25" s="95"/>
      <c r="D25" s="95"/>
      <c r="E25" s="111"/>
      <c r="F25" s="95"/>
      <c r="G25" s="217"/>
    </row>
    <row r="26" spans="1:7" ht="19.5" customHeight="1">
      <c r="A26" s="114" t="s">
        <v>293</v>
      </c>
      <c r="B26" s="112" t="s">
        <v>320</v>
      </c>
      <c r="C26" s="95"/>
      <c r="D26" s="95"/>
      <c r="E26" s="98"/>
      <c r="F26" s="95"/>
      <c r="G26" s="217"/>
    </row>
    <row r="27" spans="1:7" ht="16.5" thickBot="1">
      <c r="A27" s="115" t="s">
        <v>296</v>
      </c>
      <c r="B27" s="113" t="s">
        <v>321</v>
      </c>
      <c r="C27" s="95"/>
      <c r="D27" s="95"/>
      <c r="E27" s="111"/>
      <c r="F27" s="95"/>
      <c r="G27" s="217"/>
    </row>
    <row r="28" spans="1:7" ht="48" thickBot="1">
      <c r="A28" s="91" t="s">
        <v>298</v>
      </c>
      <c r="B28" s="99" t="s">
        <v>337</v>
      </c>
      <c r="C28" s="100">
        <f>C16+C22</f>
        <v>74126000</v>
      </c>
      <c r="D28" s="100">
        <f>D16+D22</f>
        <v>124537736</v>
      </c>
      <c r="E28" s="99" t="s">
        <v>338</v>
      </c>
      <c r="F28" s="100">
        <f>SUM(F16:F23)</f>
        <v>0</v>
      </c>
      <c r="G28" s="43">
        <f>SUM(G16:G23)</f>
        <v>0</v>
      </c>
    </row>
    <row r="29" spans="1:7" ht="16.5" thickBot="1">
      <c r="A29" s="91" t="s">
        <v>300</v>
      </c>
      <c r="B29" s="99" t="s">
        <v>339</v>
      </c>
      <c r="C29" s="100">
        <f>C15+C28</f>
        <v>97384000</v>
      </c>
      <c r="D29" s="43">
        <f>D15+D28</f>
        <v>168289958</v>
      </c>
      <c r="E29" s="99" t="s">
        <v>340</v>
      </c>
      <c r="F29" s="100">
        <f>F15+F28</f>
        <v>101462000</v>
      </c>
      <c r="G29" s="43">
        <f>G15+G28</f>
        <v>165797206</v>
      </c>
    </row>
    <row r="36" spans="3:7">
      <c r="C36" s="221"/>
      <c r="D36" s="221"/>
      <c r="F36" s="221"/>
      <c r="G36" s="221"/>
    </row>
    <row r="39" spans="3:7">
      <c r="C39" s="221"/>
      <c r="D39" s="221"/>
      <c r="E39" s="221"/>
      <c r="F39" s="221"/>
      <c r="G39" s="221"/>
    </row>
  </sheetData>
  <mergeCells count="5">
    <mergeCell ref="A6:A7"/>
    <mergeCell ref="A1:G1"/>
    <mergeCell ref="A2:G2"/>
    <mergeCell ref="A4:G4"/>
    <mergeCell ref="F5:G5"/>
  </mergeCells>
  <pageMargins left="1.44" right="0.70866141732283472" top="0.35433070866141736" bottom="0.35433070866141736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1</vt:lpstr>
      <vt:lpstr>2</vt:lpstr>
      <vt:lpstr>3-a</vt:lpstr>
      <vt:lpstr>4</vt:lpstr>
      <vt:lpstr>5-a</vt:lpstr>
      <vt:lpstr>6-a</vt:lpstr>
      <vt:lpstr>6-b</vt:lpstr>
      <vt:lpstr>'5-a'!Nyomtatási_terület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iktato</cp:lastModifiedBy>
  <cp:lastPrinted>2017-05-29T07:07:21Z</cp:lastPrinted>
  <dcterms:created xsi:type="dcterms:W3CDTF">2015-02-23T07:05:39Z</dcterms:created>
  <dcterms:modified xsi:type="dcterms:W3CDTF">2017-05-29T07:07:22Z</dcterms:modified>
</cp:coreProperties>
</file>