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jegyző\Desktop\Céges dokumentumok\2020 kt anyag\2020. május\"/>
    </mc:Choice>
  </mc:AlternateContent>
  <xr:revisionPtr revIDLastSave="0" documentId="13_ncr:1_{456B46C3-79DF-4DD6-BEFA-F52E57A426F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1" sheetId="23" r:id="rId1"/>
    <sheet name="1a" sheetId="41" r:id="rId2"/>
    <sheet name="1b" sheetId="46" r:id="rId3"/>
    <sheet name="1c" sheetId="47" r:id="rId4"/>
    <sheet name="2" sheetId="25" r:id="rId5"/>
    <sheet name="2a" sheetId="36" r:id="rId6"/>
    <sheet name="2b" sheetId="37" r:id="rId7"/>
    <sheet name="2-c" sheetId="8" r:id="rId8"/>
    <sheet name="2d" sheetId="48" r:id="rId9"/>
    <sheet name="2e" sheetId="49" r:id="rId10"/>
    <sheet name="3" sheetId="28" r:id="rId11"/>
    <sheet name="4.mell" sheetId="9" r:id="rId12"/>
    <sheet name="5.mell." sheetId="10" r:id="rId13"/>
    <sheet name="6.mell." sheetId="7" r:id="rId14"/>
    <sheet name="7 mell" sheetId="11" r:id="rId15"/>
    <sheet name="8.sz.mell" sheetId="12" r:id="rId16"/>
    <sheet name="9a" sheetId="32" r:id="rId17"/>
    <sheet name="9b" sheetId="35" r:id="rId18"/>
    <sheet name="9c" sheetId="34" r:id="rId19"/>
    <sheet name="10 mell" sheetId="13" r:id="rId20"/>
    <sheet name="11" sheetId="42" r:id="rId21"/>
    <sheet name="12" sheetId="44" r:id="rId22"/>
    <sheet name="13. mell" sheetId="14" r:id="rId23"/>
    <sheet name="14 mell" sheetId="15" r:id="rId24"/>
  </sheets>
  <externalReferences>
    <externalReference r:id="rId25"/>
    <externalReference r:id="rId26"/>
  </externalReferences>
  <definedNames>
    <definedName name="_xlnm.Print_Area" localSheetId="22">'13. mell'!$B$1:$O$33</definedName>
    <definedName name="_xlnm.Print_Area" localSheetId="1">#REF!</definedName>
    <definedName name="_xlnm.Print_Area" localSheetId="5">#REF!</definedName>
    <definedName name="_xlnm.Print_Area" localSheetId="6">#REF!</definedName>
    <definedName name="_xlnm.Print_Area" localSheetId="16">#REF!</definedName>
    <definedName name="_xlnm.Print_Area" localSheetId="17">#REF!</definedName>
    <definedName name="_xlnm.Print_Area" localSheetId="18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2" i="14" l="1"/>
  <c r="N28" i="14" s="1"/>
  <c r="L32" i="14"/>
  <c r="J32" i="14"/>
  <c r="J28" i="14" s="1"/>
  <c r="H32" i="14"/>
  <c r="F32" i="14"/>
  <c r="F28" i="14" s="1"/>
  <c r="D32" i="14"/>
  <c r="C32" i="14"/>
  <c r="O32" i="14" s="1"/>
  <c r="O28" i="14" s="1"/>
  <c r="P31" i="14"/>
  <c r="P30" i="14"/>
  <c r="C30" i="14"/>
  <c r="C28" i="14" s="1"/>
  <c r="D29" i="14"/>
  <c r="P29" i="14" s="1"/>
  <c r="C29" i="14"/>
  <c r="L28" i="14"/>
  <c r="H28" i="14"/>
  <c r="D28" i="14"/>
  <c r="N27" i="14"/>
  <c r="J27" i="14"/>
  <c r="J33" i="14" s="1"/>
  <c r="F27" i="14"/>
  <c r="N26" i="14"/>
  <c r="L26" i="14"/>
  <c r="J26" i="14"/>
  <c r="H26" i="14"/>
  <c r="F26" i="14"/>
  <c r="D26" i="14"/>
  <c r="C26" i="14"/>
  <c r="O26" i="14" s="1"/>
  <c r="N25" i="14"/>
  <c r="L25" i="14"/>
  <c r="J25" i="14"/>
  <c r="H25" i="14"/>
  <c r="F25" i="14"/>
  <c r="D25" i="14"/>
  <c r="C25" i="14"/>
  <c r="O25" i="14" s="1"/>
  <c r="N24" i="14"/>
  <c r="L24" i="14"/>
  <c r="J24" i="14"/>
  <c r="H24" i="14"/>
  <c r="F24" i="14"/>
  <c r="D24" i="14"/>
  <c r="C24" i="14"/>
  <c r="O24" i="14" s="1"/>
  <c r="N23" i="14"/>
  <c r="L23" i="14"/>
  <c r="J23" i="14"/>
  <c r="H23" i="14"/>
  <c r="F23" i="14"/>
  <c r="D23" i="14"/>
  <c r="C23" i="14"/>
  <c r="O23" i="14" s="1"/>
  <c r="N22" i="14"/>
  <c r="L22" i="14"/>
  <c r="J22" i="14"/>
  <c r="H22" i="14"/>
  <c r="F22" i="14"/>
  <c r="D22" i="14"/>
  <c r="C22" i="14"/>
  <c r="O22" i="14" s="1"/>
  <c r="N21" i="14"/>
  <c r="L21" i="14"/>
  <c r="J21" i="14"/>
  <c r="H21" i="14"/>
  <c r="F21" i="14"/>
  <c r="D21" i="14"/>
  <c r="C21" i="14"/>
  <c r="O21" i="14" s="1"/>
  <c r="N20" i="14"/>
  <c r="L20" i="14"/>
  <c r="L27" i="14" s="1"/>
  <c r="L33" i="14" s="1"/>
  <c r="J20" i="14"/>
  <c r="H20" i="14"/>
  <c r="H27" i="14" s="1"/>
  <c r="H33" i="14" s="1"/>
  <c r="F20" i="14"/>
  <c r="D20" i="14"/>
  <c r="D27" i="14" s="1"/>
  <c r="C20" i="14"/>
  <c r="C27" i="14" s="1"/>
  <c r="C33" i="14" s="1"/>
  <c r="N18" i="14"/>
  <c r="L18" i="14"/>
  <c r="J18" i="14"/>
  <c r="J16" i="14" s="1"/>
  <c r="H18" i="14"/>
  <c r="F18" i="14"/>
  <c r="F16" i="14" s="1"/>
  <c r="D18" i="14"/>
  <c r="C18" i="14"/>
  <c r="O18" i="14" s="1"/>
  <c r="O16" i="14" s="1"/>
  <c r="P17" i="14"/>
  <c r="C17" i="14"/>
  <c r="N16" i="14"/>
  <c r="L16" i="14"/>
  <c r="H16" i="14"/>
  <c r="D16" i="14"/>
  <c r="C16" i="14"/>
  <c r="P14" i="14"/>
  <c r="C14" i="14"/>
  <c r="C13" i="14"/>
  <c r="N13" i="14" s="1"/>
  <c r="C12" i="14"/>
  <c r="N12" i="14" s="1"/>
  <c r="C11" i="14"/>
  <c r="N11" i="14" s="1"/>
  <c r="C10" i="14"/>
  <c r="N10" i="14" s="1"/>
  <c r="C9" i="14"/>
  <c r="N9" i="14" s="1"/>
  <c r="C8" i="14"/>
  <c r="N8" i="14" s="1"/>
  <c r="C7" i="14"/>
  <c r="N7" i="14" s="1"/>
  <c r="H120" i="34"/>
  <c r="H121" i="34" s="1"/>
  <c r="G120" i="34"/>
  <c r="G121" i="34" s="1"/>
  <c r="F120" i="34"/>
  <c r="F121" i="34" s="1"/>
  <c r="E120" i="34"/>
  <c r="E121" i="34" s="1"/>
  <c r="C118" i="34"/>
  <c r="H116" i="34"/>
  <c r="F116" i="34"/>
  <c r="D116" i="34"/>
  <c r="C115" i="34"/>
  <c r="C114" i="34"/>
  <c r="C113" i="34"/>
  <c r="H112" i="34"/>
  <c r="G112" i="34"/>
  <c r="G116" i="34" s="1"/>
  <c r="F112" i="34"/>
  <c r="E112" i="34"/>
  <c r="E116" i="34" s="1"/>
  <c r="H111" i="34"/>
  <c r="G111" i="34"/>
  <c r="F111" i="34"/>
  <c r="E111" i="34"/>
  <c r="D111" i="34"/>
  <c r="C111" i="34" s="1"/>
  <c r="C110" i="34"/>
  <c r="C109" i="34"/>
  <c r="C108" i="34"/>
  <c r="C107" i="34"/>
  <c r="H106" i="34"/>
  <c r="G106" i="34"/>
  <c r="F106" i="34"/>
  <c r="E106" i="34"/>
  <c r="D106" i="34"/>
  <c r="C106" i="34" s="1"/>
  <c r="C105" i="34"/>
  <c r="C104" i="34"/>
  <c r="C103" i="34"/>
  <c r="C102" i="34"/>
  <c r="C101" i="34"/>
  <c r="G100" i="34"/>
  <c r="E100" i="34"/>
  <c r="C99" i="34"/>
  <c r="C98" i="34"/>
  <c r="C97" i="34"/>
  <c r="C96" i="34"/>
  <c r="C95" i="34"/>
  <c r="C94" i="34"/>
  <c r="C93" i="34"/>
  <c r="H92" i="34"/>
  <c r="H100" i="34" s="1"/>
  <c r="G92" i="34"/>
  <c r="F92" i="34"/>
  <c r="F100" i="34" s="1"/>
  <c r="E92" i="34"/>
  <c r="D92" i="34"/>
  <c r="D100" i="34" s="1"/>
  <c r="C100" i="34" s="1"/>
  <c r="C91" i="34"/>
  <c r="C89" i="34"/>
  <c r="C88" i="34"/>
  <c r="H87" i="34"/>
  <c r="G87" i="34"/>
  <c r="F87" i="34"/>
  <c r="E87" i="34"/>
  <c r="D87" i="34"/>
  <c r="C87" i="34"/>
  <c r="C86" i="34"/>
  <c r="H85" i="34"/>
  <c r="G85" i="34"/>
  <c r="F85" i="34"/>
  <c r="E85" i="34"/>
  <c r="D85" i="34"/>
  <c r="C85" i="34" s="1"/>
  <c r="C84" i="34"/>
  <c r="H83" i="34"/>
  <c r="H90" i="34" s="1"/>
  <c r="H117" i="34" s="1"/>
  <c r="H122" i="34" s="1"/>
  <c r="G83" i="34"/>
  <c r="G90" i="34" s="1"/>
  <c r="F83" i="34"/>
  <c r="F90" i="34" s="1"/>
  <c r="F117" i="34" s="1"/>
  <c r="F122" i="34" s="1"/>
  <c r="E83" i="34"/>
  <c r="E90" i="34" s="1"/>
  <c r="D83" i="34"/>
  <c r="D90" i="34" s="1"/>
  <c r="C83" i="34"/>
  <c r="C82" i="34"/>
  <c r="C81" i="34"/>
  <c r="C80" i="34"/>
  <c r="H77" i="34"/>
  <c r="H78" i="34" s="1"/>
  <c r="G77" i="34"/>
  <c r="G78" i="34" s="1"/>
  <c r="F77" i="34"/>
  <c r="F78" i="34" s="1"/>
  <c r="D77" i="34"/>
  <c r="C75" i="34"/>
  <c r="C74" i="34"/>
  <c r="C73" i="34"/>
  <c r="H71" i="34"/>
  <c r="G71" i="34"/>
  <c r="F71" i="34"/>
  <c r="E71" i="34"/>
  <c r="D71" i="34"/>
  <c r="C71" i="34"/>
  <c r="C70" i="34"/>
  <c r="C69" i="34"/>
  <c r="C68" i="34"/>
  <c r="H67" i="34"/>
  <c r="G67" i="34"/>
  <c r="F67" i="34"/>
  <c r="E67" i="34"/>
  <c r="D67" i="34"/>
  <c r="C67" i="34" s="1"/>
  <c r="C66" i="34"/>
  <c r="H65" i="34"/>
  <c r="G65" i="34"/>
  <c r="F65" i="34"/>
  <c r="E65" i="34"/>
  <c r="D65" i="34"/>
  <c r="C65" i="34"/>
  <c r="C64" i="34"/>
  <c r="C63" i="34"/>
  <c r="G62" i="34"/>
  <c r="E62" i="34"/>
  <c r="C61" i="34"/>
  <c r="C60" i="34"/>
  <c r="C59" i="34"/>
  <c r="C58" i="34"/>
  <c r="C57" i="34"/>
  <c r="C56" i="34"/>
  <c r="C55" i="34"/>
  <c r="C54" i="34"/>
  <c r="C53" i="34"/>
  <c r="C52" i="34"/>
  <c r="C51" i="34"/>
  <c r="H50" i="34"/>
  <c r="G50" i="34"/>
  <c r="F50" i="34"/>
  <c r="E50" i="34"/>
  <c r="D50" i="34"/>
  <c r="C50" i="34" s="1"/>
  <c r="C49" i="34"/>
  <c r="C48" i="34"/>
  <c r="H47" i="34"/>
  <c r="G47" i="34"/>
  <c r="F47" i="34"/>
  <c r="E47" i="34"/>
  <c r="D47" i="34"/>
  <c r="C47" i="34" s="1"/>
  <c r="C46" i="34"/>
  <c r="C45" i="34"/>
  <c r="C44" i="34"/>
  <c r="C43" i="34"/>
  <c r="H42" i="34"/>
  <c r="H62" i="34" s="1"/>
  <c r="G42" i="34"/>
  <c r="F42" i="34"/>
  <c r="F62" i="34" s="1"/>
  <c r="E42" i="34"/>
  <c r="D42" i="34"/>
  <c r="D62" i="34" s="1"/>
  <c r="C62" i="34" s="1"/>
  <c r="C41" i="34"/>
  <c r="C39" i="34"/>
  <c r="C38" i="34"/>
  <c r="H37" i="34"/>
  <c r="G37" i="34"/>
  <c r="F37" i="34"/>
  <c r="E37" i="34"/>
  <c r="D37" i="34"/>
  <c r="C37" i="34"/>
  <c r="H36" i="34"/>
  <c r="G36" i="34"/>
  <c r="F36" i="34"/>
  <c r="E36" i="34"/>
  <c r="D36" i="34"/>
  <c r="C36" i="34"/>
  <c r="C35" i="34"/>
  <c r="C34" i="34"/>
  <c r="C33" i="34"/>
  <c r="C32" i="34"/>
  <c r="H30" i="34"/>
  <c r="H40" i="34" s="1"/>
  <c r="G30" i="34"/>
  <c r="F30" i="34"/>
  <c r="F40" i="34" s="1"/>
  <c r="E30" i="34"/>
  <c r="E29" i="34"/>
  <c r="C28" i="34"/>
  <c r="C27" i="34"/>
  <c r="C26" i="34"/>
  <c r="C25" i="34"/>
  <c r="H24" i="34"/>
  <c r="G24" i="34"/>
  <c r="G29" i="34" s="1"/>
  <c r="F24" i="34"/>
  <c r="E24" i="34"/>
  <c r="D24" i="34"/>
  <c r="C24" i="34"/>
  <c r="C23" i="34"/>
  <c r="H22" i="34"/>
  <c r="H29" i="34" s="1"/>
  <c r="G22" i="34"/>
  <c r="F22" i="34"/>
  <c r="F29" i="34" s="1"/>
  <c r="E22" i="34"/>
  <c r="D22" i="34"/>
  <c r="H21" i="34"/>
  <c r="H72" i="34" s="1"/>
  <c r="H79" i="34" s="1"/>
  <c r="D21" i="34"/>
  <c r="C20" i="34"/>
  <c r="C19" i="34"/>
  <c r="C18" i="34"/>
  <c r="C17" i="34"/>
  <c r="C16" i="34"/>
  <c r="H15" i="34"/>
  <c r="G15" i="34"/>
  <c r="F15" i="34"/>
  <c r="E15" i="34"/>
  <c r="D15" i="34"/>
  <c r="C15" i="34"/>
  <c r="C14" i="34"/>
  <c r="H13" i="34"/>
  <c r="G13" i="34"/>
  <c r="G21" i="34" s="1"/>
  <c r="F13" i="34"/>
  <c r="F21" i="34" s="1"/>
  <c r="F72" i="34" s="1"/>
  <c r="F79" i="34" s="1"/>
  <c r="E13" i="34"/>
  <c r="E21" i="34" s="1"/>
  <c r="D13" i="34"/>
  <c r="C13" i="34" s="1"/>
  <c r="C12" i="34"/>
  <c r="C11" i="34"/>
  <c r="C10" i="34"/>
  <c r="C8" i="34"/>
  <c r="C7" i="34"/>
  <c r="C6" i="34"/>
  <c r="H120" i="35"/>
  <c r="H121" i="35" s="1"/>
  <c r="G120" i="35"/>
  <c r="G121" i="35" s="1"/>
  <c r="F120" i="35"/>
  <c r="F121" i="35" s="1"/>
  <c r="E120" i="35"/>
  <c r="E121" i="35" s="1"/>
  <c r="D120" i="35"/>
  <c r="C120" i="35" s="1"/>
  <c r="C119" i="35"/>
  <c r="C118" i="35"/>
  <c r="H116" i="35"/>
  <c r="F116" i="35"/>
  <c r="D116" i="35"/>
  <c r="C115" i="35"/>
  <c r="C114" i="35"/>
  <c r="C113" i="35"/>
  <c r="H112" i="35"/>
  <c r="G112" i="35"/>
  <c r="G116" i="35" s="1"/>
  <c r="F112" i="35"/>
  <c r="E112" i="35"/>
  <c r="E116" i="35" s="1"/>
  <c r="H111" i="35"/>
  <c r="G111" i="35"/>
  <c r="F111" i="35"/>
  <c r="E111" i="35"/>
  <c r="D111" i="35"/>
  <c r="C111" i="35" s="1"/>
  <c r="C110" i="35"/>
  <c r="C109" i="35"/>
  <c r="C108" i="35"/>
  <c r="C107" i="35"/>
  <c r="H106" i="35"/>
  <c r="G106" i="35"/>
  <c r="F106" i="35"/>
  <c r="E106" i="35"/>
  <c r="D106" i="35"/>
  <c r="C106" i="35" s="1"/>
  <c r="C105" i="35"/>
  <c r="C104" i="35"/>
  <c r="C103" i="35"/>
  <c r="C102" i="35"/>
  <c r="C101" i="35"/>
  <c r="G100" i="35"/>
  <c r="E100" i="35"/>
  <c r="C99" i="35"/>
  <c r="C98" i="35"/>
  <c r="C97" i="35"/>
  <c r="C96" i="35"/>
  <c r="C95" i="35"/>
  <c r="C94" i="35"/>
  <c r="C93" i="35"/>
  <c r="H92" i="35"/>
  <c r="H100" i="35" s="1"/>
  <c r="G92" i="35"/>
  <c r="F92" i="35"/>
  <c r="F100" i="35" s="1"/>
  <c r="E92" i="35"/>
  <c r="D92" i="35"/>
  <c r="D100" i="35" s="1"/>
  <c r="C100" i="35" s="1"/>
  <c r="C91" i="35"/>
  <c r="C89" i="35"/>
  <c r="C88" i="35"/>
  <c r="H87" i="35"/>
  <c r="G87" i="35"/>
  <c r="F87" i="35"/>
  <c r="E87" i="35"/>
  <c r="D87" i="35"/>
  <c r="C87" i="35"/>
  <c r="C86" i="35"/>
  <c r="H85" i="35"/>
  <c r="G85" i="35"/>
  <c r="F85" i="35"/>
  <c r="E85" i="35"/>
  <c r="D85" i="35"/>
  <c r="C85" i="35" s="1"/>
  <c r="C84" i="35"/>
  <c r="H83" i="35"/>
  <c r="H90" i="35" s="1"/>
  <c r="H117" i="35" s="1"/>
  <c r="H122" i="35" s="1"/>
  <c r="G83" i="35"/>
  <c r="G90" i="35" s="1"/>
  <c r="F83" i="35"/>
  <c r="F90" i="35" s="1"/>
  <c r="F117" i="35" s="1"/>
  <c r="F122" i="35" s="1"/>
  <c r="E83" i="35"/>
  <c r="E90" i="35" s="1"/>
  <c r="D83" i="35"/>
  <c r="D90" i="35" s="1"/>
  <c r="C83" i="35"/>
  <c r="C82" i="35"/>
  <c r="C81" i="35"/>
  <c r="C80" i="35"/>
  <c r="H77" i="35"/>
  <c r="H78" i="35" s="1"/>
  <c r="F77" i="35"/>
  <c r="F78" i="35" s="1"/>
  <c r="E77" i="35"/>
  <c r="E78" i="35" s="1"/>
  <c r="D77" i="35"/>
  <c r="C75" i="35"/>
  <c r="C74" i="35"/>
  <c r="C73" i="35"/>
  <c r="H71" i="35"/>
  <c r="G71" i="35"/>
  <c r="F71" i="35"/>
  <c r="E71" i="35"/>
  <c r="D71" i="35"/>
  <c r="C71" i="35"/>
  <c r="C70" i="35"/>
  <c r="C69" i="35"/>
  <c r="C68" i="35"/>
  <c r="H67" i="35"/>
  <c r="G67" i="35"/>
  <c r="F67" i="35"/>
  <c r="E67" i="35"/>
  <c r="D67" i="35"/>
  <c r="C67" i="35" s="1"/>
  <c r="C66" i="35"/>
  <c r="H65" i="35"/>
  <c r="G65" i="35"/>
  <c r="F65" i="35"/>
  <c r="E65" i="35"/>
  <c r="D65" i="35"/>
  <c r="C65" i="35"/>
  <c r="C64" i="35"/>
  <c r="C63" i="35"/>
  <c r="G62" i="35"/>
  <c r="E62" i="35"/>
  <c r="C61" i="35"/>
  <c r="C60" i="35"/>
  <c r="C59" i="35"/>
  <c r="C58" i="35"/>
  <c r="C57" i="35"/>
  <c r="C56" i="35"/>
  <c r="C55" i="35"/>
  <c r="C54" i="35"/>
  <c r="C53" i="35"/>
  <c r="C52" i="35"/>
  <c r="C51" i="35"/>
  <c r="H50" i="35"/>
  <c r="G50" i="35"/>
  <c r="F50" i="35"/>
  <c r="E50" i="35"/>
  <c r="D50" i="35"/>
  <c r="C50" i="35" s="1"/>
  <c r="C49" i="35"/>
  <c r="C48" i="35"/>
  <c r="H47" i="35"/>
  <c r="G47" i="35"/>
  <c r="F47" i="35"/>
  <c r="E47" i="35"/>
  <c r="D47" i="35"/>
  <c r="C47" i="35" s="1"/>
  <c r="C46" i="35"/>
  <c r="C45" i="35"/>
  <c r="C44" i="35"/>
  <c r="C43" i="35"/>
  <c r="H42" i="35"/>
  <c r="H62" i="35" s="1"/>
  <c r="G42" i="35"/>
  <c r="F42" i="35"/>
  <c r="F62" i="35" s="1"/>
  <c r="E42" i="35"/>
  <c r="D42" i="35"/>
  <c r="D62" i="35" s="1"/>
  <c r="C62" i="35" s="1"/>
  <c r="C41" i="35"/>
  <c r="C39" i="35"/>
  <c r="C38" i="35"/>
  <c r="H37" i="35"/>
  <c r="G37" i="35"/>
  <c r="F37" i="35"/>
  <c r="E37" i="35"/>
  <c r="D37" i="35"/>
  <c r="C37" i="35"/>
  <c r="H36" i="35"/>
  <c r="G36" i="35"/>
  <c r="G40" i="35" s="1"/>
  <c r="F36" i="35"/>
  <c r="E36" i="35"/>
  <c r="E40" i="35" s="1"/>
  <c r="D36" i="35"/>
  <c r="C36" i="35"/>
  <c r="C35" i="35"/>
  <c r="C34" i="35"/>
  <c r="C33" i="35"/>
  <c r="C32" i="35"/>
  <c r="C31" i="35"/>
  <c r="H30" i="35"/>
  <c r="H40" i="35" s="1"/>
  <c r="G30" i="35"/>
  <c r="F30" i="35"/>
  <c r="F40" i="35" s="1"/>
  <c r="E30" i="35"/>
  <c r="D30" i="35"/>
  <c r="D40" i="35" s="1"/>
  <c r="C40" i="35" s="1"/>
  <c r="C28" i="35"/>
  <c r="C27" i="35"/>
  <c r="C26" i="35"/>
  <c r="C25" i="35"/>
  <c r="H24" i="35"/>
  <c r="H29" i="35" s="1"/>
  <c r="G24" i="35"/>
  <c r="F24" i="35"/>
  <c r="F29" i="35" s="1"/>
  <c r="E24" i="35"/>
  <c r="D24" i="35"/>
  <c r="C23" i="35"/>
  <c r="H22" i="35"/>
  <c r="G22" i="35"/>
  <c r="G29" i="35" s="1"/>
  <c r="F22" i="35"/>
  <c r="E22" i="35"/>
  <c r="E29" i="35" s="1"/>
  <c r="D22" i="35"/>
  <c r="C22" i="35"/>
  <c r="G21" i="35"/>
  <c r="G72" i="35" s="1"/>
  <c r="C20" i="35"/>
  <c r="C19" i="35"/>
  <c r="C18" i="35"/>
  <c r="C17" i="35"/>
  <c r="C16" i="35"/>
  <c r="H15" i="35"/>
  <c r="G15" i="35"/>
  <c r="F15" i="35"/>
  <c r="E15" i="35"/>
  <c r="D15" i="35"/>
  <c r="C15" i="35" s="1"/>
  <c r="C14" i="35"/>
  <c r="H13" i="35"/>
  <c r="H21" i="35" s="1"/>
  <c r="H72" i="35" s="1"/>
  <c r="H79" i="35" s="1"/>
  <c r="G13" i="35"/>
  <c r="F13" i="35"/>
  <c r="F21" i="35" s="1"/>
  <c r="F72" i="35" s="1"/>
  <c r="F79" i="35" s="1"/>
  <c r="E13" i="35"/>
  <c r="E21" i="35" s="1"/>
  <c r="E72" i="35" s="1"/>
  <c r="E79" i="35" s="1"/>
  <c r="D13" i="35"/>
  <c r="D21" i="35" s="1"/>
  <c r="C13" i="35"/>
  <c r="C12" i="35"/>
  <c r="C11" i="35"/>
  <c r="C10" i="35"/>
  <c r="C8" i="35"/>
  <c r="C7" i="35"/>
  <c r="C6" i="35"/>
  <c r="H122" i="32"/>
  <c r="G122" i="32"/>
  <c r="F122" i="32"/>
  <c r="E122" i="32"/>
  <c r="D122" i="32"/>
  <c r="C122" i="32"/>
  <c r="H121" i="32"/>
  <c r="G121" i="32"/>
  <c r="F121" i="32"/>
  <c r="E121" i="32"/>
  <c r="D121" i="32"/>
  <c r="C121" i="32"/>
  <c r="H120" i="32"/>
  <c r="G120" i="32"/>
  <c r="F120" i="32"/>
  <c r="E120" i="32"/>
  <c r="D120" i="32"/>
  <c r="C120" i="32"/>
  <c r="H119" i="32"/>
  <c r="G119" i="32"/>
  <c r="F119" i="32"/>
  <c r="E119" i="32"/>
  <c r="D119" i="32"/>
  <c r="C119" i="32"/>
  <c r="H118" i="32"/>
  <c r="G118" i="32"/>
  <c r="F118" i="32"/>
  <c r="E118" i="32"/>
  <c r="D118" i="32"/>
  <c r="C118" i="32"/>
  <c r="H117" i="32"/>
  <c r="G117" i="32"/>
  <c r="F117" i="32"/>
  <c r="E117" i="32"/>
  <c r="D117" i="32"/>
  <c r="C117" i="32"/>
  <c r="H116" i="32"/>
  <c r="G116" i="32"/>
  <c r="F116" i="32"/>
  <c r="E116" i="32"/>
  <c r="D116" i="32"/>
  <c r="C116" i="32"/>
  <c r="H115" i="32"/>
  <c r="G115" i="32"/>
  <c r="F115" i="32"/>
  <c r="E115" i="32"/>
  <c r="D115" i="32"/>
  <c r="D113" i="32" s="1"/>
  <c r="C113" i="32" s="1"/>
  <c r="C115" i="32"/>
  <c r="H114" i="32"/>
  <c r="G114" i="32"/>
  <c r="F114" i="32"/>
  <c r="E114" i="32"/>
  <c r="C114" i="32"/>
  <c r="H113" i="32"/>
  <c r="G113" i="32"/>
  <c r="F113" i="32"/>
  <c r="E113" i="32"/>
  <c r="H112" i="32"/>
  <c r="G112" i="32"/>
  <c r="F112" i="32"/>
  <c r="E112" i="32"/>
  <c r="C112" i="32" s="1"/>
  <c r="H111" i="32"/>
  <c r="G111" i="32"/>
  <c r="F111" i="32"/>
  <c r="E111" i="32"/>
  <c r="D111" i="32"/>
  <c r="C111" i="32"/>
  <c r="H110" i="32"/>
  <c r="G110" i="32"/>
  <c r="F110" i="32"/>
  <c r="E110" i="32"/>
  <c r="D110" i="32"/>
  <c r="C110" i="32"/>
  <c r="H109" i="32"/>
  <c r="G109" i="32"/>
  <c r="F109" i="32"/>
  <c r="E109" i="32"/>
  <c r="D109" i="32"/>
  <c r="C109" i="32"/>
  <c r="H108" i="32"/>
  <c r="G108" i="32"/>
  <c r="F108" i="32"/>
  <c r="E108" i="32"/>
  <c r="D108" i="32"/>
  <c r="C108" i="32"/>
  <c r="H107" i="32"/>
  <c r="G107" i="32"/>
  <c r="F107" i="32"/>
  <c r="E107" i="32"/>
  <c r="D107" i="32"/>
  <c r="C107" i="32"/>
  <c r="H106" i="32"/>
  <c r="G106" i="32"/>
  <c r="F106" i="32"/>
  <c r="E106" i="32"/>
  <c r="D106" i="32"/>
  <c r="C106" i="32"/>
  <c r="H105" i="32"/>
  <c r="G105" i="32"/>
  <c r="F105" i="32"/>
  <c r="E105" i="32"/>
  <c r="D105" i="32"/>
  <c r="C105" i="32"/>
  <c r="H104" i="32"/>
  <c r="G104" i="32"/>
  <c r="F104" i="32"/>
  <c r="E104" i="32"/>
  <c r="D104" i="32"/>
  <c r="C104" i="32"/>
  <c r="H103" i="32"/>
  <c r="G103" i="32"/>
  <c r="F103" i="32"/>
  <c r="E103" i="32"/>
  <c r="D103" i="32"/>
  <c r="C103" i="32"/>
  <c r="H102" i="32"/>
  <c r="G102" i="32"/>
  <c r="F102" i="32"/>
  <c r="E102" i="32"/>
  <c r="D102" i="32"/>
  <c r="C102" i="32"/>
  <c r="H101" i="32"/>
  <c r="G101" i="32"/>
  <c r="F101" i="32"/>
  <c r="E101" i="32"/>
  <c r="D101" i="32"/>
  <c r="C101" i="32"/>
  <c r="H100" i="32"/>
  <c r="G100" i="32"/>
  <c r="F100" i="32"/>
  <c r="E100" i="32"/>
  <c r="D100" i="32"/>
  <c r="C100" i="32"/>
  <c r="H99" i="32"/>
  <c r="G99" i="32"/>
  <c r="F99" i="32"/>
  <c r="E99" i="32"/>
  <c r="D99" i="32"/>
  <c r="C99" i="32"/>
  <c r="H98" i="32"/>
  <c r="G98" i="32"/>
  <c r="F98" i="32"/>
  <c r="E98" i="32"/>
  <c r="D98" i="32"/>
  <c r="C98" i="32"/>
  <c r="H97" i="32"/>
  <c r="G97" i="32"/>
  <c r="F97" i="32"/>
  <c r="E97" i="32"/>
  <c r="D97" i="32"/>
  <c r="C97" i="32"/>
  <c r="H96" i="32"/>
  <c r="G96" i="32"/>
  <c r="F96" i="32"/>
  <c r="E96" i="32"/>
  <c r="D96" i="32"/>
  <c r="C96" i="32"/>
  <c r="H95" i="32"/>
  <c r="G95" i="32"/>
  <c r="F95" i="32"/>
  <c r="E95" i="32"/>
  <c r="D95" i="32"/>
  <c r="C95" i="32"/>
  <c r="H94" i="32"/>
  <c r="G94" i="32"/>
  <c r="F94" i="32"/>
  <c r="E94" i="32"/>
  <c r="D94" i="32"/>
  <c r="C94" i="32"/>
  <c r="H93" i="32"/>
  <c r="G93" i="32"/>
  <c r="F93" i="32"/>
  <c r="E93" i="32"/>
  <c r="D93" i="32"/>
  <c r="C93" i="32"/>
  <c r="H92" i="32"/>
  <c r="G92" i="32"/>
  <c r="F92" i="32"/>
  <c r="E92" i="32"/>
  <c r="D92" i="32"/>
  <c r="C92" i="32"/>
  <c r="H91" i="32"/>
  <c r="G91" i="32"/>
  <c r="F91" i="32"/>
  <c r="E91" i="32"/>
  <c r="D91" i="32"/>
  <c r="C91" i="32"/>
  <c r="H90" i="32"/>
  <c r="G90" i="32"/>
  <c r="F90" i="32"/>
  <c r="E90" i="32"/>
  <c r="D90" i="32"/>
  <c r="C90" i="32"/>
  <c r="H89" i="32"/>
  <c r="G89" i="32"/>
  <c r="F89" i="32"/>
  <c r="E89" i="32"/>
  <c r="D89" i="32"/>
  <c r="C89" i="32"/>
  <c r="H88" i="32"/>
  <c r="G88" i="32"/>
  <c r="F88" i="32"/>
  <c r="E88" i="32"/>
  <c r="D88" i="32"/>
  <c r="C88" i="32"/>
  <c r="H87" i="32"/>
  <c r="G87" i="32"/>
  <c r="F87" i="32"/>
  <c r="E87" i="32"/>
  <c r="D87" i="32"/>
  <c r="C87" i="32"/>
  <c r="H86" i="32"/>
  <c r="G86" i="32"/>
  <c r="F86" i="32"/>
  <c r="E86" i="32"/>
  <c r="D86" i="32"/>
  <c r="C86" i="32"/>
  <c r="H85" i="32"/>
  <c r="G85" i="32"/>
  <c r="F85" i="32"/>
  <c r="E85" i="32"/>
  <c r="D85" i="32"/>
  <c r="C85" i="32"/>
  <c r="H84" i="32"/>
  <c r="G84" i="32"/>
  <c r="F84" i="32"/>
  <c r="E84" i="32"/>
  <c r="D84" i="32"/>
  <c r="C84" i="32"/>
  <c r="H83" i="32"/>
  <c r="G83" i="32"/>
  <c r="F83" i="32"/>
  <c r="E83" i="32"/>
  <c r="D83" i="32"/>
  <c r="C83" i="32"/>
  <c r="H82" i="32"/>
  <c r="G82" i="32"/>
  <c r="F82" i="32"/>
  <c r="E82" i="32"/>
  <c r="D82" i="32"/>
  <c r="C82" i="32"/>
  <c r="H81" i="32"/>
  <c r="G81" i="32"/>
  <c r="F81" i="32"/>
  <c r="E81" i="32"/>
  <c r="D81" i="32"/>
  <c r="C81" i="32"/>
  <c r="H80" i="32"/>
  <c r="G80" i="32"/>
  <c r="F80" i="32"/>
  <c r="E80" i="32"/>
  <c r="D80" i="32"/>
  <c r="C80" i="32"/>
  <c r="H79" i="32"/>
  <c r="G79" i="32"/>
  <c r="F79" i="32"/>
  <c r="E79" i="32"/>
  <c r="D79" i="32"/>
  <c r="C79" i="32"/>
  <c r="H78" i="32"/>
  <c r="G78" i="32"/>
  <c r="F78" i="32"/>
  <c r="E78" i="32"/>
  <c r="D78" i="32"/>
  <c r="C78" i="32"/>
  <c r="H77" i="32"/>
  <c r="G77" i="32"/>
  <c r="F77" i="32"/>
  <c r="E77" i="32"/>
  <c r="D77" i="32"/>
  <c r="C77" i="32"/>
  <c r="H76" i="32"/>
  <c r="G76" i="32"/>
  <c r="F76" i="32"/>
  <c r="E76" i="32"/>
  <c r="D76" i="32"/>
  <c r="C76" i="32"/>
  <c r="H75" i="32"/>
  <c r="G75" i="32"/>
  <c r="F75" i="32"/>
  <c r="E75" i="32"/>
  <c r="D75" i="32"/>
  <c r="C75" i="32"/>
  <c r="H74" i="32"/>
  <c r="G74" i="32"/>
  <c r="F74" i="32"/>
  <c r="E74" i="32"/>
  <c r="D74" i="32"/>
  <c r="C74" i="32"/>
  <c r="H73" i="32"/>
  <c r="G73" i="32"/>
  <c r="F73" i="32"/>
  <c r="E73" i="32"/>
  <c r="D73" i="32"/>
  <c r="C73" i="32"/>
  <c r="H72" i="32"/>
  <c r="G72" i="32"/>
  <c r="F72" i="32"/>
  <c r="E72" i="32"/>
  <c r="D72" i="32"/>
  <c r="C72" i="32"/>
  <c r="H71" i="32"/>
  <c r="G71" i="32"/>
  <c r="F71" i="32"/>
  <c r="E71" i="32"/>
  <c r="D71" i="32"/>
  <c r="C71" i="32"/>
  <c r="H70" i="32"/>
  <c r="G70" i="32"/>
  <c r="F70" i="32"/>
  <c r="E70" i="32"/>
  <c r="D70" i="32"/>
  <c r="C70" i="32"/>
  <c r="H69" i="32"/>
  <c r="G69" i="32"/>
  <c r="F69" i="32"/>
  <c r="E69" i="32"/>
  <c r="D69" i="32"/>
  <c r="C69" i="32"/>
  <c r="H68" i="32"/>
  <c r="G68" i="32"/>
  <c r="F68" i="32"/>
  <c r="E68" i="32"/>
  <c r="D68" i="32"/>
  <c r="C68" i="32"/>
  <c r="H67" i="32"/>
  <c r="G67" i="32"/>
  <c r="F67" i="32"/>
  <c r="E67" i="32"/>
  <c r="D67" i="32"/>
  <c r="C67" i="32"/>
  <c r="H66" i="32"/>
  <c r="G66" i="32"/>
  <c r="F66" i="32"/>
  <c r="E66" i="32"/>
  <c r="D66" i="32"/>
  <c r="C66" i="32"/>
  <c r="H65" i="32"/>
  <c r="G65" i="32"/>
  <c r="F65" i="32"/>
  <c r="E65" i="32"/>
  <c r="D65" i="32"/>
  <c r="C65" i="32"/>
  <c r="H64" i="32"/>
  <c r="G64" i="32"/>
  <c r="F64" i="32"/>
  <c r="E64" i="32"/>
  <c r="D64" i="32"/>
  <c r="C64" i="32"/>
  <c r="H63" i="32"/>
  <c r="G63" i="32"/>
  <c r="F63" i="32"/>
  <c r="E63" i="32"/>
  <c r="D63" i="32"/>
  <c r="C63" i="32"/>
  <c r="H62" i="32"/>
  <c r="G62" i="32"/>
  <c r="F62" i="32"/>
  <c r="E62" i="32"/>
  <c r="D62" i="32"/>
  <c r="C62" i="32"/>
  <c r="H61" i="32"/>
  <c r="G61" i="32"/>
  <c r="F61" i="32"/>
  <c r="E61" i="32"/>
  <c r="D61" i="32"/>
  <c r="C61" i="32"/>
  <c r="H60" i="32"/>
  <c r="G60" i="32"/>
  <c r="F60" i="32"/>
  <c r="E60" i="32"/>
  <c r="D60" i="32"/>
  <c r="C60" i="32"/>
  <c r="H59" i="32"/>
  <c r="G59" i="32"/>
  <c r="F59" i="32"/>
  <c r="E59" i="32"/>
  <c r="D59" i="32"/>
  <c r="C59" i="32"/>
  <c r="H58" i="32"/>
  <c r="G58" i="32"/>
  <c r="F58" i="32"/>
  <c r="E58" i="32"/>
  <c r="D58" i="32"/>
  <c r="C58" i="32"/>
  <c r="H57" i="32"/>
  <c r="G57" i="32"/>
  <c r="F57" i="32"/>
  <c r="E57" i="32"/>
  <c r="D57" i="32"/>
  <c r="C57" i="32"/>
  <c r="H56" i="32"/>
  <c r="G56" i="32"/>
  <c r="F56" i="32"/>
  <c r="E56" i="32"/>
  <c r="D56" i="32"/>
  <c r="C56" i="32"/>
  <c r="H55" i="32"/>
  <c r="G55" i="32"/>
  <c r="F55" i="32"/>
  <c r="E55" i="32"/>
  <c r="D55" i="32"/>
  <c r="C55" i="32"/>
  <c r="H54" i="32"/>
  <c r="G54" i="32"/>
  <c r="F54" i="32"/>
  <c r="E54" i="32"/>
  <c r="D54" i="32"/>
  <c r="C54" i="32"/>
  <c r="H53" i="32"/>
  <c r="G53" i="32"/>
  <c r="F53" i="32"/>
  <c r="E53" i="32"/>
  <c r="D53" i="32"/>
  <c r="C53" i="32"/>
  <c r="H52" i="32"/>
  <c r="G52" i="32"/>
  <c r="F52" i="32"/>
  <c r="E52" i="32"/>
  <c r="D52" i="32"/>
  <c r="C52" i="32"/>
  <c r="H51" i="32"/>
  <c r="G51" i="32"/>
  <c r="F51" i="32"/>
  <c r="E51" i="32"/>
  <c r="D51" i="32"/>
  <c r="C51" i="32"/>
  <c r="H50" i="32"/>
  <c r="G50" i="32"/>
  <c r="F50" i="32"/>
  <c r="E50" i="32"/>
  <c r="D50" i="32"/>
  <c r="C50" i="32"/>
  <c r="H49" i="32"/>
  <c r="G49" i="32"/>
  <c r="F49" i="32"/>
  <c r="E49" i="32"/>
  <c r="D49" i="32"/>
  <c r="C49" i="32"/>
  <c r="H48" i="32"/>
  <c r="G48" i="32"/>
  <c r="F48" i="32"/>
  <c r="E48" i="32"/>
  <c r="D48" i="32"/>
  <c r="C48" i="32"/>
  <c r="H47" i="32"/>
  <c r="G47" i="32"/>
  <c r="F47" i="32"/>
  <c r="E47" i="32"/>
  <c r="D47" i="32"/>
  <c r="C47" i="32"/>
  <c r="H46" i="32"/>
  <c r="G46" i="32"/>
  <c r="F46" i="32"/>
  <c r="E46" i="32"/>
  <c r="D46" i="32"/>
  <c r="C46" i="32"/>
  <c r="H45" i="32"/>
  <c r="G45" i="32"/>
  <c r="F45" i="32"/>
  <c r="E45" i="32"/>
  <c r="D45" i="32"/>
  <c r="C45" i="32"/>
  <c r="H44" i="32"/>
  <c r="G44" i="32"/>
  <c r="F44" i="32"/>
  <c r="E44" i="32"/>
  <c r="D44" i="32"/>
  <c r="C44" i="32"/>
  <c r="H43" i="32"/>
  <c r="G43" i="32"/>
  <c r="F43" i="32"/>
  <c r="E43" i="32"/>
  <c r="D43" i="32"/>
  <c r="C43" i="32"/>
  <c r="H42" i="32"/>
  <c r="G42" i="32"/>
  <c r="F42" i="32"/>
  <c r="E42" i="32"/>
  <c r="D42" i="32"/>
  <c r="C42" i="32"/>
  <c r="H41" i="32"/>
  <c r="G41" i="32"/>
  <c r="F41" i="32"/>
  <c r="E41" i="32"/>
  <c r="D41" i="32"/>
  <c r="C41" i="32"/>
  <c r="H40" i="32"/>
  <c r="G40" i="32"/>
  <c r="F40" i="32"/>
  <c r="E40" i="32"/>
  <c r="D40" i="32"/>
  <c r="C40" i="32"/>
  <c r="H39" i="32"/>
  <c r="G39" i="32"/>
  <c r="F39" i="32"/>
  <c r="E39" i="32"/>
  <c r="D39" i="32"/>
  <c r="C39" i="32"/>
  <c r="H38" i="32"/>
  <c r="G38" i="32"/>
  <c r="F38" i="32"/>
  <c r="E38" i="32"/>
  <c r="D38" i="32"/>
  <c r="C38" i="32"/>
  <c r="H37" i="32"/>
  <c r="G37" i="32"/>
  <c r="F37" i="32"/>
  <c r="E37" i="32"/>
  <c r="D37" i="32"/>
  <c r="C37" i="32"/>
  <c r="H36" i="32"/>
  <c r="G36" i="32"/>
  <c r="F36" i="32"/>
  <c r="E36" i="32"/>
  <c r="D36" i="32"/>
  <c r="C36" i="32"/>
  <c r="H35" i="32"/>
  <c r="G35" i="32"/>
  <c r="F35" i="32"/>
  <c r="E35" i="32"/>
  <c r="D35" i="32"/>
  <c r="C35" i="32"/>
  <c r="H34" i="32"/>
  <c r="G34" i="32"/>
  <c r="F34" i="32"/>
  <c r="E34" i="32"/>
  <c r="D34" i="32"/>
  <c r="C34" i="32"/>
  <c r="H33" i="32"/>
  <c r="G33" i="32"/>
  <c r="F33" i="32"/>
  <c r="E33" i="32"/>
  <c r="D33" i="32"/>
  <c r="C33" i="32"/>
  <c r="H32" i="32"/>
  <c r="G32" i="32"/>
  <c r="F32" i="32"/>
  <c r="E32" i="32"/>
  <c r="D32" i="32"/>
  <c r="C32" i="32"/>
  <c r="H31" i="32"/>
  <c r="G31" i="32"/>
  <c r="F31" i="32"/>
  <c r="E31" i="32"/>
  <c r="D31" i="32"/>
  <c r="C31" i="32"/>
  <c r="H30" i="32"/>
  <c r="G30" i="32"/>
  <c r="F30" i="32"/>
  <c r="E30" i="32"/>
  <c r="D30" i="32"/>
  <c r="C30" i="32"/>
  <c r="H29" i="32"/>
  <c r="G29" i="32"/>
  <c r="F29" i="32"/>
  <c r="E29" i="32"/>
  <c r="D29" i="32"/>
  <c r="C29" i="32"/>
  <c r="H28" i="32"/>
  <c r="G28" i="32"/>
  <c r="F28" i="32"/>
  <c r="E28" i="32"/>
  <c r="D28" i="32"/>
  <c r="C28" i="32"/>
  <c r="H27" i="32"/>
  <c r="G27" i="32"/>
  <c r="F27" i="32"/>
  <c r="E27" i="32"/>
  <c r="D27" i="32"/>
  <c r="C27" i="32"/>
  <c r="H26" i="32"/>
  <c r="G26" i="32"/>
  <c r="F26" i="32"/>
  <c r="E26" i="32"/>
  <c r="D26" i="32"/>
  <c r="C26" i="32"/>
  <c r="H25" i="32"/>
  <c r="G25" i="32"/>
  <c r="F25" i="32"/>
  <c r="E25" i="32"/>
  <c r="D25" i="32"/>
  <c r="C25" i="32"/>
  <c r="H24" i="32"/>
  <c r="G24" i="32"/>
  <c r="F24" i="32"/>
  <c r="E24" i="32"/>
  <c r="D24" i="32"/>
  <c r="C24" i="32"/>
  <c r="H23" i="32"/>
  <c r="G23" i="32"/>
  <c r="F23" i="32"/>
  <c r="E23" i="32"/>
  <c r="D23" i="32"/>
  <c r="C23" i="32"/>
  <c r="H22" i="32"/>
  <c r="G22" i="32"/>
  <c r="F22" i="32"/>
  <c r="E22" i="32"/>
  <c r="D22" i="32"/>
  <c r="C22" i="32"/>
  <c r="H21" i="32"/>
  <c r="G21" i="32"/>
  <c r="F21" i="32"/>
  <c r="E21" i="32"/>
  <c r="D21" i="32"/>
  <c r="C21" i="32"/>
  <c r="H20" i="32"/>
  <c r="G20" i="32"/>
  <c r="F20" i="32"/>
  <c r="E20" i="32"/>
  <c r="D20" i="32"/>
  <c r="C20" i="32"/>
  <c r="H19" i="32"/>
  <c r="G19" i="32"/>
  <c r="F19" i="32"/>
  <c r="E19" i="32"/>
  <c r="D19" i="32"/>
  <c r="C19" i="32"/>
  <c r="H18" i="32"/>
  <c r="G18" i="32"/>
  <c r="F18" i="32"/>
  <c r="E18" i="32"/>
  <c r="D18" i="32"/>
  <c r="C18" i="32"/>
  <c r="H17" i="32"/>
  <c r="G17" i="32"/>
  <c r="F17" i="32"/>
  <c r="E17" i="32"/>
  <c r="D17" i="32"/>
  <c r="C17" i="32"/>
  <c r="H16" i="32"/>
  <c r="G16" i="32"/>
  <c r="F16" i="32"/>
  <c r="E16" i="32"/>
  <c r="D16" i="32"/>
  <c r="C16" i="32"/>
  <c r="H15" i="32"/>
  <c r="G15" i="32"/>
  <c r="F15" i="32"/>
  <c r="E15" i="32"/>
  <c r="D15" i="32"/>
  <c r="C15" i="32"/>
  <c r="H14" i="32"/>
  <c r="G14" i="32"/>
  <c r="F14" i="32"/>
  <c r="E14" i="32"/>
  <c r="D14" i="32"/>
  <c r="C14" i="32"/>
  <c r="H13" i="32"/>
  <c r="G13" i="32"/>
  <c r="F13" i="32"/>
  <c r="E13" i="32"/>
  <c r="D13" i="32"/>
  <c r="C13" i="32"/>
  <c r="H12" i="32"/>
  <c r="G12" i="32"/>
  <c r="F12" i="32"/>
  <c r="E12" i="32"/>
  <c r="D12" i="32"/>
  <c r="C12" i="32"/>
  <c r="H11" i="32"/>
  <c r="G11" i="32"/>
  <c r="F11" i="32"/>
  <c r="E11" i="32"/>
  <c r="D11" i="32"/>
  <c r="C11" i="32"/>
  <c r="H10" i="32"/>
  <c r="G10" i="32"/>
  <c r="F10" i="32"/>
  <c r="E10" i="32"/>
  <c r="D10" i="32"/>
  <c r="C10" i="32"/>
  <c r="H9" i="32"/>
  <c r="G9" i="32"/>
  <c r="F9" i="32"/>
  <c r="E9" i="32"/>
  <c r="D9" i="32"/>
  <c r="C9" i="32"/>
  <c r="H8" i="32"/>
  <c r="G8" i="32"/>
  <c r="F8" i="32"/>
  <c r="E8" i="32"/>
  <c r="D8" i="32"/>
  <c r="C8" i="32"/>
  <c r="H7" i="32"/>
  <c r="G7" i="32"/>
  <c r="F7" i="32"/>
  <c r="E7" i="32"/>
  <c r="D7" i="32"/>
  <c r="C7" i="32"/>
  <c r="H6" i="32"/>
  <c r="G6" i="32"/>
  <c r="F6" i="32"/>
  <c r="E6" i="32"/>
  <c r="D6" i="32"/>
  <c r="C6" i="32"/>
  <c r="D13" i="10"/>
  <c r="C13" i="10"/>
  <c r="D37" i="9"/>
  <c r="D36" i="9"/>
  <c r="G35" i="9"/>
  <c r="D35" i="9"/>
  <c r="G34" i="9"/>
  <c r="D34" i="9"/>
  <c r="H34" i="9" s="1"/>
  <c r="G23" i="9"/>
  <c r="D23" i="9"/>
  <c r="G22" i="9"/>
  <c r="D22" i="9"/>
  <c r="G21" i="9"/>
  <c r="G29" i="9" s="1"/>
  <c r="D21" i="9"/>
  <c r="D29" i="9" s="1"/>
  <c r="G12" i="9"/>
  <c r="G11" i="9"/>
  <c r="G10" i="9"/>
  <c r="D10" i="9"/>
  <c r="G9" i="9"/>
  <c r="D9" i="9"/>
  <c r="G8" i="9"/>
  <c r="G16" i="9" s="1"/>
  <c r="D8" i="9"/>
  <c r="D16" i="9" s="1"/>
  <c r="H46" i="49"/>
  <c r="H47" i="49" s="1"/>
  <c r="G46" i="49"/>
  <c r="G47" i="49" s="1"/>
  <c r="F46" i="49"/>
  <c r="F47" i="49" s="1"/>
  <c r="E46" i="49"/>
  <c r="E47" i="49" s="1"/>
  <c r="D46" i="49"/>
  <c r="D47" i="49" s="1"/>
  <c r="C47" i="49" s="1"/>
  <c r="C46" i="49"/>
  <c r="C45" i="49"/>
  <c r="C44" i="49"/>
  <c r="G42" i="49"/>
  <c r="E42" i="49"/>
  <c r="D42" i="49"/>
  <c r="C41" i="49"/>
  <c r="C40" i="49"/>
  <c r="C39" i="49"/>
  <c r="H38" i="49"/>
  <c r="H42" i="49" s="1"/>
  <c r="G38" i="49"/>
  <c r="F38" i="49"/>
  <c r="F42" i="49" s="1"/>
  <c r="C42" i="49" s="1"/>
  <c r="E38" i="49"/>
  <c r="C38" i="49"/>
  <c r="H37" i="49"/>
  <c r="G37" i="49"/>
  <c r="F37" i="49"/>
  <c r="E37" i="49"/>
  <c r="D37" i="49"/>
  <c r="C37" i="49"/>
  <c r="C36" i="49"/>
  <c r="C35" i="49"/>
  <c r="C34" i="49"/>
  <c r="C33" i="49"/>
  <c r="H32" i="49"/>
  <c r="G32" i="49"/>
  <c r="F32" i="49"/>
  <c r="E32" i="49"/>
  <c r="D32" i="49"/>
  <c r="C32" i="49"/>
  <c r="C31" i="49"/>
  <c r="C30" i="49"/>
  <c r="C29" i="49"/>
  <c r="C28" i="49"/>
  <c r="C27" i="49"/>
  <c r="H26" i="49"/>
  <c r="F26" i="49"/>
  <c r="D26" i="49"/>
  <c r="C26" i="49" s="1"/>
  <c r="C25" i="49"/>
  <c r="C24" i="49"/>
  <c r="C23" i="49"/>
  <c r="C22" i="49"/>
  <c r="C21" i="49"/>
  <c r="C20" i="49"/>
  <c r="C19" i="49"/>
  <c r="H18" i="49"/>
  <c r="G18" i="49"/>
  <c r="G26" i="49" s="1"/>
  <c r="F18" i="49"/>
  <c r="E18" i="49"/>
  <c r="E26" i="49" s="1"/>
  <c r="D18" i="49"/>
  <c r="C18" i="49"/>
  <c r="C17" i="49"/>
  <c r="C15" i="49"/>
  <c r="C14" i="49"/>
  <c r="H13" i="49"/>
  <c r="G13" i="49"/>
  <c r="F13" i="49"/>
  <c r="E13" i="49"/>
  <c r="D13" i="49"/>
  <c r="C13" i="49" s="1"/>
  <c r="C12" i="49"/>
  <c r="H11" i="49"/>
  <c r="G11" i="49"/>
  <c r="F11" i="49"/>
  <c r="E11" i="49"/>
  <c r="D11" i="49"/>
  <c r="C11" i="49"/>
  <c r="C10" i="49"/>
  <c r="H9" i="49"/>
  <c r="H16" i="49" s="1"/>
  <c r="H43" i="49" s="1"/>
  <c r="H48" i="49" s="1"/>
  <c r="G9" i="49"/>
  <c r="G16" i="49" s="1"/>
  <c r="G43" i="49" s="1"/>
  <c r="G48" i="49" s="1"/>
  <c r="F9" i="49"/>
  <c r="F16" i="49" s="1"/>
  <c r="F43" i="49" s="1"/>
  <c r="F48" i="49" s="1"/>
  <c r="E9" i="49"/>
  <c r="E16" i="49" s="1"/>
  <c r="E43" i="49" s="1"/>
  <c r="E48" i="49" s="1"/>
  <c r="D9" i="49"/>
  <c r="C9" i="49" s="1"/>
  <c r="C8" i="49"/>
  <c r="C7" i="49"/>
  <c r="C6" i="49"/>
  <c r="C49" i="48"/>
  <c r="H46" i="48"/>
  <c r="H47" i="48" s="1"/>
  <c r="G46" i="48"/>
  <c r="G47" i="48" s="1"/>
  <c r="F46" i="48"/>
  <c r="F47" i="48" s="1"/>
  <c r="E46" i="48"/>
  <c r="E47" i="48" s="1"/>
  <c r="D46" i="48"/>
  <c r="D47" i="48" s="1"/>
  <c r="C47" i="48" s="1"/>
  <c r="C46" i="48"/>
  <c r="C45" i="48"/>
  <c r="C44" i="48"/>
  <c r="C41" i="48"/>
  <c r="C40" i="48"/>
  <c r="D39" i="48"/>
  <c r="D42" i="48" s="1"/>
  <c r="C39" i="48"/>
  <c r="H38" i="48"/>
  <c r="H42" i="48" s="1"/>
  <c r="G38" i="48"/>
  <c r="G42" i="48" s="1"/>
  <c r="F38" i="48"/>
  <c r="F42" i="48" s="1"/>
  <c r="E38" i="48"/>
  <c r="E42" i="48" s="1"/>
  <c r="H37" i="48"/>
  <c r="G37" i="48"/>
  <c r="F37" i="48"/>
  <c r="E37" i="48"/>
  <c r="D37" i="48"/>
  <c r="C37" i="48" s="1"/>
  <c r="C36" i="48"/>
  <c r="C35" i="48"/>
  <c r="C34" i="48"/>
  <c r="C33" i="48"/>
  <c r="H32" i="48"/>
  <c r="G32" i="48"/>
  <c r="F32" i="48"/>
  <c r="E32" i="48"/>
  <c r="D32" i="48"/>
  <c r="C32" i="48" s="1"/>
  <c r="C31" i="48"/>
  <c r="C30" i="48"/>
  <c r="C29" i="48"/>
  <c r="C28" i="48"/>
  <c r="C27" i="48"/>
  <c r="C25" i="48"/>
  <c r="C24" i="48"/>
  <c r="C23" i="48"/>
  <c r="C22" i="48"/>
  <c r="C21" i="48"/>
  <c r="C20" i="48"/>
  <c r="C19" i="48"/>
  <c r="H18" i="48"/>
  <c r="H26" i="48" s="1"/>
  <c r="G18" i="48"/>
  <c r="G26" i="48" s="1"/>
  <c r="F18" i="48"/>
  <c r="F26" i="48" s="1"/>
  <c r="E18" i="48"/>
  <c r="E26" i="48" s="1"/>
  <c r="D18" i="48"/>
  <c r="D26" i="48" s="1"/>
  <c r="C26" i="48" s="1"/>
  <c r="C17" i="48"/>
  <c r="C15" i="48"/>
  <c r="C14" i="48"/>
  <c r="H13" i="48"/>
  <c r="G13" i="48"/>
  <c r="F13" i="48"/>
  <c r="E13" i="48"/>
  <c r="D13" i="48"/>
  <c r="C13" i="48"/>
  <c r="C12" i="48"/>
  <c r="H11" i="48"/>
  <c r="G11" i="48"/>
  <c r="F11" i="48"/>
  <c r="E11" i="48"/>
  <c r="D11" i="48"/>
  <c r="C11" i="48" s="1"/>
  <c r="C10" i="48"/>
  <c r="H9" i="48"/>
  <c r="H16" i="48" s="1"/>
  <c r="H43" i="48" s="1"/>
  <c r="H48" i="48" s="1"/>
  <c r="H49" i="48" s="1"/>
  <c r="G9" i="48"/>
  <c r="G16" i="48" s="1"/>
  <c r="G43" i="48" s="1"/>
  <c r="G48" i="48" s="1"/>
  <c r="G49" i="48" s="1"/>
  <c r="F9" i="48"/>
  <c r="F16" i="48" s="1"/>
  <c r="F43" i="48" s="1"/>
  <c r="F48" i="48" s="1"/>
  <c r="F49" i="48" s="1"/>
  <c r="E9" i="48"/>
  <c r="E16" i="48" s="1"/>
  <c r="E43" i="48" s="1"/>
  <c r="E48" i="48" s="1"/>
  <c r="E49" i="48" s="1"/>
  <c r="D9" i="48"/>
  <c r="D16" i="48" s="1"/>
  <c r="C9" i="48"/>
  <c r="C8" i="48"/>
  <c r="C7" i="48"/>
  <c r="C6" i="48"/>
  <c r="H48" i="8"/>
  <c r="H50" i="8" s="1"/>
  <c r="F48" i="8"/>
  <c r="F50" i="8" s="1"/>
  <c r="D47" i="8"/>
  <c r="D50" i="8" s="1"/>
  <c r="C47" i="8"/>
  <c r="J46" i="8"/>
  <c r="J48" i="8" s="1"/>
  <c r="J50" i="8" s="1"/>
  <c r="I46" i="8"/>
  <c r="I49" i="8" s="1"/>
  <c r="H46" i="8"/>
  <c r="G46" i="8"/>
  <c r="G48" i="8" s="1"/>
  <c r="G50" i="8" s="1"/>
  <c r="F46" i="8"/>
  <c r="E46" i="8"/>
  <c r="E47" i="8" s="1"/>
  <c r="D46" i="8"/>
  <c r="C46" i="8"/>
  <c r="C48" i="8" s="1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52" i="8" s="1"/>
  <c r="B11" i="8"/>
  <c r="B10" i="8"/>
  <c r="B9" i="8"/>
  <c r="B8" i="8"/>
  <c r="B7" i="8"/>
  <c r="B46" i="8" s="1"/>
  <c r="F43" i="37"/>
  <c r="D43" i="37"/>
  <c r="C43" i="37"/>
  <c r="E42" i="37"/>
  <c r="E40" i="37"/>
  <c r="E39" i="37"/>
  <c r="E38" i="37"/>
  <c r="E37" i="37"/>
  <c r="E36" i="37"/>
  <c r="E35" i="37"/>
  <c r="E34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43" i="37" s="1"/>
  <c r="F27" i="36"/>
  <c r="D27" i="36"/>
  <c r="C27" i="36"/>
  <c r="E26" i="36"/>
  <c r="E25" i="36"/>
  <c r="E24" i="36"/>
  <c r="E23" i="36"/>
  <c r="E22" i="36"/>
  <c r="E21" i="36"/>
  <c r="E20" i="36"/>
  <c r="E19" i="36"/>
  <c r="E18" i="36"/>
  <c r="E17" i="36"/>
  <c r="E16" i="36"/>
  <c r="E15" i="36"/>
  <c r="E14" i="36"/>
  <c r="E13" i="36"/>
  <c r="E12" i="36"/>
  <c r="E11" i="36"/>
  <c r="E10" i="36"/>
  <c r="E9" i="36"/>
  <c r="E8" i="36"/>
  <c r="E7" i="36"/>
  <c r="E27" i="36" s="1"/>
  <c r="E6" i="36"/>
  <c r="H77" i="47"/>
  <c r="H78" i="47" s="1"/>
  <c r="G77" i="47"/>
  <c r="G78" i="47" s="1"/>
  <c r="F77" i="47"/>
  <c r="F78" i="47" s="1"/>
  <c r="E77" i="47"/>
  <c r="E78" i="47" s="1"/>
  <c r="D77" i="47"/>
  <c r="D78" i="47" s="1"/>
  <c r="C77" i="47"/>
  <c r="C76" i="47"/>
  <c r="C75" i="47"/>
  <c r="C74" i="47"/>
  <c r="C73" i="47"/>
  <c r="H71" i="47"/>
  <c r="G71" i="47"/>
  <c r="F71" i="47"/>
  <c r="E71" i="47"/>
  <c r="D71" i="47"/>
  <c r="C71" i="47"/>
  <c r="C70" i="47"/>
  <c r="C69" i="47"/>
  <c r="C68" i="47"/>
  <c r="H67" i="47"/>
  <c r="G67" i="47"/>
  <c r="F67" i="47"/>
  <c r="E67" i="47"/>
  <c r="D67" i="47"/>
  <c r="C67" i="47" s="1"/>
  <c r="C66" i="47"/>
  <c r="H65" i="47"/>
  <c r="G65" i="47"/>
  <c r="F65" i="47"/>
  <c r="E65" i="47"/>
  <c r="D65" i="47"/>
  <c r="C65" i="47"/>
  <c r="C64" i="47"/>
  <c r="C63" i="47"/>
  <c r="C61" i="47"/>
  <c r="C60" i="47"/>
  <c r="C59" i="47"/>
  <c r="C58" i="47"/>
  <c r="C57" i="47"/>
  <c r="C56" i="47"/>
  <c r="C55" i="47"/>
  <c r="C54" i="47"/>
  <c r="C53" i="47"/>
  <c r="C52" i="47"/>
  <c r="C51" i="47"/>
  <c r="H50" i="47"/>
  <c r="G50" i="47"/>
  <c r="F50" i="47"/>
  <c r="E50" i="47"/>
  <c r="D50" i="47"/>
  <c r="C50" i="47" s="1"/>
  <c r="C49" i="47"/>
  <c r="C48" i="47"/>
  <c r="G47" i="47"/>
  <c r="G62" i="47" s="1"/>
  <c r="F47" i="47"/>
  <c r="F62" i="47" s="1"/>
  <c r="E47" i="47"/>
  <c r="E62" i="47" s="1"/>
  <c r="D47" i="47"/>
  <c r="C47" i="47"/>
  <c r="C46" i="47"/>
  <c r="C45" i="47"/>
  <c r="C44" i="47"/>
  <c r="C43" i="47"/>
  <c r="H42" i="47"/>
  <c r="H62" i="47" s="1"/>
  <c r="D42" i="47"/>
  <c r="D62" i="47" s="1"/>
  <c r="C62" i="47" s="1"/>
  <c r="C41" i="47"/>
  <c r="C39" i="47"/>
  <c r="C38" i="47"/>
  <c r="H37" i="47"/>
  <c r="G37" i="47"/>
  <c r="F37" i="47"/>
  <c r="C37" i="47"/>
  <c r="H36" i="47"/>
  <c r="G36" i="47"/>
  <c r="G40" i="47" s="1"/>
  <c r="F36" i="47"/>
  <c r="E36" i="47"/>
  <c r="E40" i="47" s="1"/>
  <c r="D36" i="47"/>
  <c r="C36" i="47"/>
  <c r="C35" i="47"/>
  <c r="C34" i="47"/>
  <c r="C33" i="47"/>
  <c r="C32" i="47"/>
  <c r="C31" i="47"/>
  <c r="H30" i="47"/>
  <c r="H40" i="47" s="1"/>
  <c r="G30" i="47"/>
  <c r="F30" i="47"/>
  <c r="F40" i="47" s="1"/>
  <c r="E30" i="47"/>
  <c r="D30" i="47"/>
  <c r="D40" i="47" s="1"/>
  <c r="C40" i="47" s="1"/>
  <c r="C28" i="47"/>
  <c r="C27" i="47"/>
  <c r="C26" i="47"/>
  <c r="C25" i="47"/>
  <c r="H24" i="47"/>
  <c r="H29" i="47" s="1"/>
  <c r="G24" i="47"/>
  <c r="F24" i="47"/>
  <c r="F29" i="47" s="1"/>
  <c r="E24" i="47"/>
  <c r="D24" i="47"/>
  <c r="C24" i="47" s="1"/>
  <c r="C23" i="47"/>
  <c r="H22" i="47"/>
  <c r="G22" i="47"/>
  <c r="G29" i="47" s="1"/>
  <c r="F22" i="47"/>
  <c r="E22" i="47"/>
  <c r="E29" i="47" s="1"/>
  <c r="D22" i="47"/>
  <c r="C22" i="47"/>
  <c r="C20" i="47"/>
  <c r="C19" i="47"/>
  <c r="C18" i="47"/>
  <c r="C17" i="47"/>
  <c r="C16" i="47"/>
  <c r="H15" i="47"/>
  <c r="G15" i="47"/>
  <c r="F15" i="47"/>
  <c r="E15" i="47"/>
  <c r="D15" i="47"/>
  <c r="C15" i="47" s="1"/>
  <c r="C14" i="47"/>
  <c r="H13" i="47"/>
  <c r="H21" i="47" s="1"/>
  <c r="G13" i="47"/>
  <c r="G21" i="47" s="1"/>
  <c r="G72" i="47" s="1"/>
  <c r="G79" i="47" s="1"/>
  <c r="F13" i="47"/>
  <c r="F21" i="47" s="1"/>
  <c r="E13" i="47"/>
  <c r="E21" i="47" s="1"/>
  <c r="E72" i="47" s="1"/>
  <c r="E79" i="47" s="1"/>
  <c r="D13" i="47"/>
  <c r="D21" i="47" s="1"/>
  <c r="C13" i="47"/>
  <c r="C12" i="47"/>
  <c r="C11" i="47"/>
  <c r="C10" i="47"/>
  <c r="C8" i="47"/>
  <c r="C7" i="47"/>
  <c r="C6" i="47"/>
  <c r="H77" i="46"/>
  <c r="H78" i="46" s="1"/>
  <c r="G77" i="46"/>
  <c r="G78" i="46" s="1"/>
  <c r="F77" i="46"/>
  <c r="F78" i="46" s="1"/>
  <c r="E77" i="46"/>
  <c r="E78" i="46" s="1"/>
  <c r="D77" i="46"/>
  <c r="D78" i="46" s="1"/>
  <c r="C77" i="46"/>
  <c r="C76" i="46"/>
  <c r="C75" i="46"/>
  <c r="C74" i="46"/>
  <c r="C73" i="46"/>
  <c r="H71" i="46"/>
  <c r="G71" i="46"/>
  <c r="F71" i="46"/>
  <c r="E71" i="46"/>
  <c r="D71" i="46"/>
  <c r="C71" i="46"/>
  <c r="C70" i="46"/>
  <c r="C69" i="46"/>
  <c r="C68" i="46"/>
  <c r="H67" i="46"/>
  <c r="G67" i="46"/>
  <c r="F67" i="46"/>
  <c r="E67" i="46"/>
  <c r="D67" i="46"/>
  <c r="C67" i="46" s="1"/>
  <c r="C66" i="46"/>
  <c r="H65" i="46"/>
  <c r="G65" i="46"/>
  <c r="F65" i="46"/>
  <c r="E65" i="46"/>
  <c r="D65" i="46"/>
  <c r="C65" i="46"/>
  <c r="C64" i="46"/>
  <c r="C63" i="46"/>
  <c r="G62" i="46"/>
  <c r="E62" i="46"/>
  <c r="C61" i="46"/>
  <c r="C60" i="46"/>
  <c r="C59" i="46"/>
  <c r="C58" i="46"/>
  <c r="C57" i="46"/>
  <c r="C56" i="46"/>
  <c r="C55" i="46"/>
  <c r="C54" i="46"/>
  <c r="C53" i="46"/>
  <c r="C52" i="46"/>
  <c r="C51" i="46"/>
  <c r="H50" i="46"/>
  <c r="G50" i="46"/>
  <c r="F50" i="46"/>
  <c r="E50" i="46"/>
  <c r="D50" i="46"/>
  <c r="C50" i="46" s="1"/>
  <c r="C49" i="46"/>
  <c r="C48" i="46"/>
  <c r="H47" i="46"/>
  <c r="G47" i="46"/>
  <c r="F47" i="46"/>
  <c r="E47" i="46"/>
  <c r="D47" i="46"/>
  <c r="C47" i="46" s="1"/>
  <c r="C46" i="46"/>
  <c r="C45" i="46"/>
  <c r="C44" i="46"/>
  <c r="C43" i="46"/>
  <c r="H42" i="46"/>
  <c r="H62" i="46" s="1"/>
  <c r="G42" i="46"/>
  <c r="F42" i="46"/>
  <c r="F62" i="46" s="1"/>
  <c r="E42" i="46"/>
  <c r="D42" i="46"/>
  <c r="D62" i="46" s="1"/>
  <c r="C62" i="46" s="1"/>
  <c r="C41" i="46"/>
  <c r="C39" i="46"/>
  <c r="C38" i="46"/>
  <c r="H37" i="46"/>
  <c r="G37" i="46"/>
  <c r="F37" i="46"/>
  <c r="E37" i="46"/>
  <c r="C37" i="46" s="1"/>
  <c r="H36" i="46"/>
  <c r="G36" i="46"/>
  <c r="F36" i="46"/>
  <c r="E36" i="46"/>
  <c r="D36" i="46"/>
  <c r="C36" i="46" s="1"/>
  <c r="C35" i="46"/>
  <c r="C34" i="46"/>
  <c r="C33" i="46"/>
  <c r="C32" i="46"/>
  <c r="C31" i="46"/>
  <c r="H30" i="46"/>
  <c r="H40" i="46" s="1"/>
  <c r="G30" i="46"/>
  <c r="G40" i="46" s="1"/>
  <c r="F30" i="46"/>
  <c r="F40" i="46" s="1"/>
  <c r="E30" i="46"/>
  <c r="E40" i="46" s="1"/>
  <c r="D30" i="46"/>
  <c r="D40" i="46" s="1"/>
  <c r="C30" i="46"/>
  <c r="C28" i="46"/>
  <c r="C27" i="46"/>
  <c r="C26" i="46"/>
  <c r="C25" i="46"/>
  <c r="H24" i="46"/>
  <c r="G24" i="46"/>
  <c r="G29" i="46" s="1"/>
  <c r="F24" i="46"/>
  <c r="E24" i="46"/>
  <c r="E29" i="46" s="1"/>
  <c r="D24" i="46"/>
  <c r="C24" i="46"/>
  <c r="C23" i="46"/>
  <c r="H22" i="46"/>
  <c r="H29" i="46" s="1"/>
  <c r="G22" i="46"/>
  <c r="F22" i="46"/>
  <c r="F29" i="46" s="1"/>
  <c r="E22" i="46"/>
  <c r="D22" i="46"/>
  <c r="D29" i="46" s="1"/>
  <c r="C29" i="46" s="1"/>
  <c r="C20" i="46"/>
  <c r="C19" i="46"/>
  <c r="C18" i="46"/>
  <c r="C17" i="46"/>
  <c r="C16" i="46"/>
  <c r="H15" i="46"/>
  <c r="G15" i="46"/>
  <c r="F15" i="46"/>
  <c r="E15" i="46"/>
  <c r="D15" i="46"/>
  <c r="C15" i="46"/>
  <c r="C14" i="46"/>
  <c r="H13" i="46"/>
  <c r="H21" i="46" s="1"/>
  <c r="G13" i="46"/>
  <c r="G21" i="46" s="1"/>
  <c r="G72" i="46" s="1"/>
  <c r="G79" i="46" s="1"/>
  <c r="F13" i="46"/>
  <c r="F21" i="46" s="1"/>
  <c r="E13" i="46"/>
  <c r="E21" i="46" s="1"/>
  <c r="E72" i="46" s="1"/>
  <c r="E79" i="46" s="1"/>
  <c r="D13" i="46"/>
  <c r="C13" i="46" s="1"/>
  <c r="C12" i="46"/>
  <c r="C11" i="46"/>
  <c r="C10" i="46"/>
  <c r="C8" i="46"/>
  <c r="C7" i="46"/>
  <c r="C6" i="46"/>
  <c r="E5" i="41"/>
  <c r="C6" i="41"/>
  <c r="E7" i="41"/>
  <c r="J7" i="41"/>
  <c r="J11" i="41"/>
  <c r="J10" i="41" s="1"/>
  <c r="P11" i="41"/>
  <c r="Q11" i="41"/>
  <c r="R11" i="41"/>
  <c r="S11" i="41"/>
  <c r="T11" i="41"/>
  <c r="U11" i="41"/>
  <c r="D12" i="41"/>
  <c r="F12" i="41" s="1"/>
  <c r="I12" i="41"/>
  <c r="I11" i="41" s="1"/>
  <c r="E13" i="41"/>
  <c r="I13" i="41"/>
  <c r="K13" i="41" s="1"/>
  <c r="N13" i="41" s="1"/>
  <c r="F14" i="41"/>
  <c r="K14" i="41"/>
  <c r="L14" i="41"/>
  <c r="N14" i="41"/>
  <c r="D15" i="41"/>
  <c r="F15" i="41" s="1"/>
  <c r="I15" i="41"/>
  <c r="K15" i="41" s="1"/>
  <c r="N15" i="41" s="1"/>
  <c r="L15" i="41" s="1"/>
  <c r="D16" i="41"/>
  <c r="F16" i="41" s="1"/>
  <c r="I16" i="41"/>
  <c r="K16" i="41" s="1"/>
  <c r="N16" i="41" s="1"/>
  <c r="L16" i="41" s="1"/>
  <c r="D17" i="41"/>
  <c r="E17" i="41" s="1"/>
  <c r="F17" i="41" s="1"/>
  <c r="I17" i="41"/>
  <c r="K17" i="41"/>
  <c r="L17" i="41"/>
  <c r="D18" i="41"/>
  <c r="E18" i="41" s="1"/>
  <c r="F18" i="41" s="1"/>
  <c r="I18" i="41"/>
  <c r="K18" i="41"/>
  <c r="N18" i="41"/>
  <c r="L18" i="41" s="1"/>
  <c r="F20" i="41"/>
  <c r="K20" i="41"/>
  <c r="M20" i="41" s="1"/>
  <c r="E21" i="41"/>
  <c r="J21" i="41"/>
  <c r="M21" i="41"/>
  <c r="N21" i="41"/>
  <c r="O21" i="41"/>
  <c r="P21" i="41"/>
  <c r="Q21" i="41"/>
  <c r="R21" i="41"/>
  <c r="D22" i="41"/>
  <c r="F22" i="41"/>
  <c r="I22" i="41"/>
  <c r="K22" i="41"/>
  <c r="K21" i="41" s="1"/>
  <c r="S22" i="41"/>
  <c r="T22" i="41"/>
  <c r="T21" i="41" s="1"/>
  <c r="U22" i="41"/>
  <c r="U21" i="41" s="1"/>
  <c r="D23" i="41"/>
  <c r="F23" i="41"/>
  <c r="I23" i="41"/>
  <c r="K23" i="41"/>
  <c r="S23" i="41"/>
  <c r="T23" i="41"/>
  <c r="U23" i="41"/>
  <c r="D24" i="41"/>
  <c r="F24" i="41"/>
  <c r="I24" i="41"/>
  <c r="K24" i="41"/>
  <c r="L24" i="41"/>
  <c r="D25" i="41"/>
  <c r="F25" i="41" s="1"/>
  <c r="I25" i="41"/>
  <c r="K25" i="41" s="1"/>
  <c r="L25" i="41"/>
  <c r="D26" i="41"/>
  <c r="F26" i="41"/>
  <c r="I26" i="41"/>
  <c r="K26" i="41"/>
  <c r="S26" i="41"/>
  <c r="T26" i="41"/>
  <c r="U26" i="41"/>
  <c r="F27" i="41"/>
  <c r="K27" i="41"/>
  <c r="L27" i="41"/>
  <c r="D28" i="41"/>
  <c r="F28" i="41" s="1"/>
  <c r="I28" i="41"/>
  <c r="K28" i="41" s="1"/>
  <c r="L28" i="41"/>
  <c r="D29" i="41"/>
  <c r="F29" i="41"/>
  <c r="I29" i="41"/>
  <c r="K29" i="41"/>
  <c r="L29" i="41"/>
  <c r="E30" i="41"/>
  <c r="J30" i="41"/>
  <c r="M30" i="41"/>
  <c r="N30" i="41"/>
  <c r="O30" i="41"/>
  <c r="P30" i="41"/>
  <c r="R30" i="41"/>
  <c r="L31" i="41"/>
  <c r="D32" i="41"/>
  <c r="F32" i="41"/>
  <c r="I32" i="41"/>
  <c r="K32" i="41"/>
  <c r="S32" i="41"/>
  <c r="U32" i="41"/>
  <c r="F33" i="41"/>
  <c r="K33" i="41"/>
  <c r="T33" i="41" s="1"/>
  <c r="S33" i="41"/>
  <c r="L33" i="41" s="1"/>
  <c r="U33" i="41"/>
  <c r="D34" i="41"/>
  <c r="F34" i="41"/>
  <c r="I34" i="41"/>
  <c r="K34" i="41"/>
  <c r="S34" i="41"/>
  <c r="L34" i="41" s="1"/>
  <c r="F35" i="41"/>
  <c r="K35" i="41"/>
  <c r="L35" i="41"/>
  <c r="D36" i="41"/>
  <c r="F36" i="41" s="1"/>
  <c r="F30" i="41" s="1"/>
  <c r="I36" i="41"/>
  <c r="K36" i="41" s="1"/>
  <c r="L36" i="41"/>
  <c r="F37" i="41"/>
  <c r="K37" i="41"/>
  <c r="L37" i="41"/>
  <c r="F38" i="41"/>
  <c r="K38" i="41"/>
  <c r="L38" i="41"/>
  <c r="Q38" i="41"/>
  <c r="D39" i="41"/>
  <c r="F39" i="41" s="1"/>
  <c r="I39" i="41"/>
  <c r="K39" i="41" s="1"/>
  <c r="Q39" i="41" s="1"/>
  <c r="L39" i="41"/>
  <c r="D40" i="41"/>
  <c r="F40" i="41" s="1"/>
  <c r="I40" i="41"/>
  <c r="K40" i="41" s="1"/>
  <c r="Q40" i="41" s="1"/>
  <c r="L40" i="41" s="1"/>
  <c r="D41" i="41"/>
  <c r="F41" i="41" s="1"/>
  <c r="I41" i="41"/>
  <c r="K41" i="41" s="1"/>
  <c r="L41" i="41"/>
  <c r="D42" i="41"/>
  <c r="F42" i="41"/>
  <c r="I42" i="41"/>
  <c r="K42" i="41"/>
  <c r="Q42" i="41" s="1"/>
  <c r="L42" i="41" s="1"/>
  <c r="F43" i="41"/>
  <c r="K43" i="41"/>
  <c r="L43" i="41"/>
  <c r="F44" i="41"/>
  <c r="K44" i="41"/>
  <c r="L44" i="41"/>
  <c r="E45" i="41"/>
  <c r="I45" i="41"/>
  <c r="J45" i="41"/>
  <c r="M45" i="41"/>
  <c r="N45" i="41"/>
  <c r="O45" i="41"/>
  <c r="P45" i="41"/>
  <c r="Q45" i="41"/>
  <c r="R45" i="41"/>
  <c r="S45" i="41"/>
  <c r="T45" i="41"/>
  <c r="U45" i="41"/>
  <c r="D46" i="41"/>
  <c r="D45" i="41" s="1"/>
  <c r="F46" i="41"/>
  <c r="I46" i="41"/>
  <c r="K46" i="41"/>
  <c r="K45" i="41" s="1"/>
  <c r="L46" i="41"/>
  <c r="F47" i="41"/>
  <c r="K47" i="41"/>
  <c r="F48" i="41"/>
  <c r="K48" i="41"/>
  <c r="L48" i="41"/>
  <c r="D49" i="41"/>
  <c r="E49" i="41"/>
  <c r="I49" i="41"/>
  <c r="J49" i="41"/>
  <c r="M49" i="41"/>
  <c r="N49" i="41"/>
  <c r="O49" i="41"/>
  <c r="P49" i="41"/>
  <c r="Q49" i="41"/>
  <c r="R49" i="41"/>
  <c r="S49" i="41"/>
  <c r="T49" i="41"/>
  <c r="U49" i="41"/>
  <c r="F50" i="41"/>
  <c r="K50" i="41"/>
  <c r="K49" i="41" s="1"/>
  <c r="L50" i="41"/>
  <c r="F51" i="41"/>
  <c r="K51" i="41"/>
  <c r="F52" i="41"/>
  <c r="K52" i="41"/>
  <c r="L52" i="41"/>
  <c r="L53" i="41"/>
  <c r="N15" i="14" l="1"/>
  <c r="N19" i="14" s="1"/>
  <c r="D33" i="14"/>
  <c r="F33" i="14"/>
  <c r="N33" i="14"/>
  <c r="E7" i="14"/>
  <c r="G7" i="14"/>
  <c r="I7" i="14"/>
  <c r="K7" i="14"/>
  <c r="M7" i="14"/>
  <c r="O7" i="14"/>
  <c r="E8" i="14"/>
  <c r="G8" i="14"/>
  <c r="I8" i="14"/>
  <c r="K8" i="14"/>
  <c r="M8" i="14"/>
  <c r="O8" i="14"/>
  <c r="E9" i="14"/>
  <c r="G9" i="14"/>
  <c r="I9" i="14"/>
  <c r="K9" i="14"/>
  <c r="M9" i="14"/>
  <c r="O9" i="14"/>
  <c r="E10" i="14"/>
  <c r="G10" i="14"/>
  <c r="I10" i="14"/>
  <c r="K10" i="14"/>
  <c r="M10" i="14"/>
  <c r="O10" i="14"/>
  <c r="E11" i="14"/>
  <c r="G11" i="14"/>
  <c r="I11" i="14"/>
  <c r="K11" i="14"/>
  <c r="M11" i="14"/>
  <c r="O11" i="14"/>
  <c r="E12" i="14"/>
  <c r="G12" i="14"/>
  <c r="I12" i="14"/>
  <c r="K12" i="14"/>
  <c r="M12" i="14"/>
  <c r="O12" i="14"/>
  <c r="E13" i="14"/>
  <c r="G13" i="14"/>
  <c r="I13" i="14"/>
  <c r="K13" i="14"/>
  <c r="M13" i="14"/>
  <c r="O13" i="14"/>
  <c r="C15" i="14"/>
  <c r="C19" i="14" s="1"/>
  <c r="D7" i="14"/>
  <c r="F7" i="14"/>
  <c r="H7" i="14"/>
  <c r="J7" i="14"/>
  <c r="L7" i="14"/>
  <c r="D8" i="14"/>
  <c r="F8" i="14"/>
  <c r="H8" i="14"/>
  <c r="J8" i="14"/>
  <c r="L8" i="14"/>
  <c r="D9" i="14"/>
  <c r="F9" i="14"/>
  <c r="H9" i="14"/>
  <c r="J9" i="14"/>
  <c r="L9" i="14"/>
  <c r="D10" i="14"/>
  <c r="F10" i="14"/>
  <c r="H10" i="14"/>
  <c r="J10" i="14"/>
  <c r="L10" i="14"/>
  <c r="D11" i="14"/>
  <c r="F11" i="14"/>
  <c r="H11" i="14"/>
  <c r="J11" i="14"/>
  <c r="L11" i="14"/>
  <c r="D12" i="14"/>
  <c r="F12" i="14"/>
  <c r="H12" i="14"/>
  <c r="J12" i="14"/>
  <c r="L12" i="14"/>
  <c r="D13" i="14"/>
  <c r="F13" i="14"/>
  <c r="H13" i="14"/>
  <c r="J13" i="14"/>
  <c r="L13" i="14"/>
  <c r="E18" i="14"/>
  <c r="E16" i="14" s="1"/>
  <c r="P16" i="14" s="1"/>
  <c r="G18" i="14"/>
  <c r="G16" i="14" s="1"/>
  <c r="I18" i="14"/>
  <c r="I16" i="14" s="1"/>
  <c r="K18" i="14"/>
  <c r="K16" i="14" s="1"/>
  <c r="M18" i="14"/>
  <c r="M16" i="14" s="1"/>
  <c r="E20" i="14"/>
  <c r="G20" i="14"/>
  <c r="I20" i="14"/>
  <c r="K20" i="14"/>
  <c r="M20" i="14"/>
  <c r="O20" i="14"/>
  <c r="O27" i="14" s="1"/>
  <c r="O33" i="14" s="1"/>
  <c r="E21" i="14"/>
  <c r="P21" i="14" s="1"/>
  <c r="G21" i="14"/>
  <c r="I21" i="14"/>
  <c r="K21" i="14"/>
  <c r="M21" i="14"/>
  <c r="E22" i="14"/>
  <c r="P22" i="14" s="1"/>
  <c r="G22" i="14"/>
  <c r="I22" i="14"/>
  <c r="K22" i="14"/>
  <c r="M22" i="14"/>
  <c r="E23" i="14"/>
  <c r="G23" i="14"/>
  <c r="P23" i="14" s="1"/>
  <c r="I23" i="14"/>
  <c r="K23" i="14"/>
  <c r="M23" i="14"/>
  <c r="E24" i="14"/>
  <c r="P24" i="14" s="1"/>
  <c r="G24" i="14"/>
  <c r="I24" i="14"/>
  <c r="K24" i="14"/>
  <c r="M24" i="14"/>
  <c r="E25" i="14"/>
  <c r="P25" i="14" s="1"/>
  <c r="G25" i="14"/>
  <c r="I25" i="14"/>
  <c r="K25" i="14"/>
  <c r="M25" i="14"/>
  <c r="E26" i="14"/>
  <c r="P26" i="14" s="1"/>
  <c r="G26" i="14"/>
  <c r="I26" i="14"/>
  <c r="K26" i="14"/>
  <c r="M26" i="14"/>
  <c r="E32" i="14"/>
  <c r="E28" i="14" s="1"/>
  <c r="G32" i="14"/>
  <c r="G28" i="14" s="1"/>
  <c r="P28" i="14" s="1"/>
  <c r="I32" i="14"/>
  <c r="I28" i="14" s="1"/>
  <c r="K32" i="14"/>
  <c r="K28" i="14" s="1"/>
  <c r="M32" i="14"/>
  <c r="M28" i="14" s="1"/>
  <c r="E72" i="34"/>
  <c r="C21" i="34"/>
  <c r="D117" i="34"/>
  <c r="C90" i="34"/>
  <c r="D29" i="34"/>
  <c r="C29" i="34" s="1"/>
  <c r="C22" i="34"/>
  <c r="E40" i="34"/>
  <c r="G40" i="34"/>
  <c r="G72" i="34" s="1"/>
  <c r="G79" i="34" s="1"/>
  <c r="E117" i="34"/>
  <c r="E122" i="34" s="1"/>
  <c r="G117" i="34"/>
  <c r="G122" i="34" s="1"/>
  <c r="C116" i="34"/>
  <c r="D78" i="34"/>
  <c r="C42" i="34"/>
  <c r="C92" i="34"/>
  <c r="C112" i="34"/>
  <c r="C21" i="35"/>
  <c r="C24" i="35"/>
  <c r="D29" i="35"/>
  <c r="C29" i="35" s="1"/>
  <c r="D117" i="35"/>
  <c r="C90" i="35"/>
  <c r="E117" i="35"/>
  <c r="E122" i="35" s="1"/>
  <c r="G117" i="35"/>
  <c r="G122" i="35" s="1"/>
  <c r="G76" i="35" s="1"/>
  <c r="C116" i="35"/>
  <c r="D78" i="35"/>
  <c r="D121" i="35"/>
  <c r="C121" i="35" s="1"/>
  <c r="C30" i="35"/>
  <c r="C42" i="35"/>
  <c r="C92" i="35"/>
  <c r="C112" i="35"/>
  <c r="G17" i="9"/>
  <c r="D33" i="9"/>
  <c r="H16" i="9"/>
  <c r="H29" i="9"/>
  <c r="G30" i="9"/>
  <c r="G33" i="9"/>
  <c r="G38" i="9" s="1"/>
  <c r="G18" i="9"/>
  <c r="G31" i="9"/>
  <c r="D16" i="49"/>
  <c r="C42" i="48"/>
  <c r="C16" i="48"/>
  <c r="D43" i="48"/>
  <c r="C18" i="48"/>
  <c r="C38" i="48"/>
  <c r="B48" i="8"/>
  <c r="E50" i="8"/>
  <c r="B47" i="8"/>
  <c r="I50" i="8"/>
  <c r="B49" i="8"/>
  <c r="C50" i="8"/>
  <c r="B50" i="8" s="1"/>
  <c r="C21" i="47"/>
  <c r="F72" i="47"/>
  <c r="F79" i="47" s="1"/>
  <c r="H72" i="47"/>
  <c r="H79" i="47" s="1"/>
  <c r="C78" i="47"/>
  <c r="D29" i="47"/>
  <c r="C29" i="47" s="1"/>
  <c r="C30" i="47"/>
  <c r="C42" i="47"/>
  <c r="F72" i="46"/>
  <c r="F79" i="46" s="1"/>
  <c r="H72" i="46"/>
  <c r="H79" i="46" s="1"/>
  <c r="C40" i="46"/>
  <c r="C78" i="46"/>
  <c r="D21" i="46"/>
  <c r="C22" i="46"/>
  <c r="C42" i="46"/>
  <c r="M11" i="41"/>
  <c r="L20" i="41"/>
  <c r="L49" i="41"/>
  <c r="F45" i="41"/>
  <c r="L45" i="41"/>
  <c r="S30" i="41"/>
  <c r="I30" i="41"/>
  <c r="D30" i="41"/>
  <c r="L26" i="41"/>
  <c r="L22" i="41"/>
  <c r="D21" i="41"/>
  <c r="S21" i="41"/>
  <c r="S10" i="41" s="1"/>
  <c r="L21" i="41"/>
  <c r="N11" i="41"/>
  <c r="N10" i="41" s="1"/>
  <c r="L13" i="41"/>
  <c r="F49" i="41"/>
  <c r="Q30" i="41"/>
  <c r="Q10" i="41" s="1"/>
  <c r="U30" i="41"/>
  <c r="U10" i="41" s="1"/>
  <c r="K30" i="41"/>
  <c r="T32" i="41"/>
  <c r="T30" i="41" s="1"/>
  <c r="L30" i="41" s="1"/>
  <c r="L23" i="41"/>
  <c r="F21" i="41"/>
  <c r="I21" i="41"/>
  <c r="I10" i="41" s="1"/>
  <c r="E11" i="41"/>
  <c r="E10" i="41" s="1"/>
  <c r="T10" i="41"/>
  <c r="R10" i="41"/>
  <c r="P10" i="41"/>
  <c r="D11" i="41"/>
  <c r="F13" i="41"/>
  <c r="F11" i="41" s="1"/>
  <c r="F10" i="41" s="1"/>
  <c r="K12" i="41"/>
  <c r="K27" i="14" l="1"/>
  <c r="K33" i="14" s="1"/>
  <c r="G27" i="14"/>
  <c r="G33" i="14" s="1"/>
  <c r="P12" i="14"/>
  <c r="P10" i="14"/>
  <c r="P8" i="14"/>
  <c r="J15" i="14"/>
  <c r="J19" i="14" s="1"/>
  <c r="F15" i="14"/>
  <c r="F19" i="14" s="1"/>
  <c r="P20" i="14"/>
  <c r="O15" i="14"/>
  <c r="O19" i="14" s="1"/>
  <c r="K15" i="14"/>
  <c r="K19" i="14" s="1"/>
  <c r="G15" i="14"/>
  <c r="G19" i="14" s="1"/>
  <c r="P32" i="14"/>
  <c r="P18" i="14"/>
  <c r="M27" i="14"/>
  <c r="M33" i="14" s="1"/>
  <c r="I27" i="14"/>
  <c r="I33" i="14" s="1"/>
  <c r="E27" i="14"/>
  <c r="P13" i="14"/>
  <c r="P11" i="14"/>
  <c r="P9" i="14"/>
  <c r="L15" i="14"/>
  <c r="L19" i="14" s="1"/>
  <c r="H15" i="14"/>
  <c r="H19" i="14" s="1"/>
  <c r="D15" i="14"/>
  <c r="P7" i="14"/>
  <c r="M15" i="14"/>
  <c r="M19" i="14" s="1"/>
  <c r="I15" i="14"/>
  <c r="I19" i="14" s="1"/>
  <c r="E15" i="14"/>
  <c r="E19" i="14" s="1"/>
  <c r="D119" i="34"/>
  <c r="E76" i="34"/>
  <c r="C117" i="34"/>
  <c r="G77" i="35"/>
  <c r="C76" i="35"/>
  <c r="C117" i="35"/>
  <c r="D122" i="35"/>
  <c r="C122" i="35" s="1"/>
  <c r="D72" i="35"/>
  <c r="D38" i="9"/>
  <c r="H33" i="9"/>
  <c r="D43" i="49"/>
  <c r="C16" i="49"/>
  <c r="C43" i="48"/>
  <c r="D48" i="48"/>
  <c r="D72" i="47"/>
  <c r="D72" i="46"/>
  <c r="C21" i="46"/>
  <c r="L32" i="41"/>
  <c r="K11" i="41"/>
  <c r="K10" i="41" s="1"/>
  <c r="O12" i="41"/>
  <c r="D10" i="41"/>
  <c r="M10" i="41"/>
  <c r="P15" i="14" l="1"/>
  <c r="D19" i="14"/>
  <c r="P19" i="14" s="1"/>
  <c r="E33" i="14"/>
  <c r="P33" i="14" s="1"/>
  <c r="P27" i="14"/>
  <c r="D120" i="34"/>
  <c r="D31" i="34"/>
  <c r="C119" i="34"/>
  <c r="E77" i="34"/>
  <c r="C76" i="34"/>
  <c r="D79" i="35"/>
  <c r="C72" i="35"/>
  <c r="G78" i="35"/>
  <c r="C77" i="35"/>
  <c r="D48" i="49"/>
  <c r="C48" i="49" s="1"/>
  <c r="C43" i="49"/>
  <c r="C48" i="48"/>
  <c r="C50" i="48" s="1"/>
  <c r="D49" i="48"/>
  <c r="D79" i="47"/>
  <c r="C79" i="47" s="1"/>
  <c r="C72" i="47"/>
  <c r="D79" i="46"/>
  <c r="C79" i="46" s="1"/>
  <c r="C72" i="46"/>
  <c r="O11" i="41"/>
  <c r="L12" i="41"/>
  <c r="F12" i="15"/>
  <c r="F13" i="15"/>
  <c r="F14" i="15"/>
  <c r="E12" i="15"/>
  <c r="E13" i="15"/>
  <c r="E14" i="15"/>
  <c r="F15" i="15"/>
  <c r="F11" i="15"/>
  <c r="D11" i="15" s="1"/>
  <c r="E11" i="15" s="1"/>
  <c r="M26" i="12"/>
  <c r="M27" i="12"/>
  <c r="D121" i="34" l="1"/>
  <c r="C120" i="34"/>
  <c r="E78" i="34"/>
  <c r="C77" i="34"/>
  <c r="D30" i="34"/>
  <c r="C31" i="34"/>
  <c r="G79" i="35"/>
  <c r="C78" i="35"/>
  <c r="C79" i="35"/>
  <c r="O10" i="41"/>
  <c r="L11" i="41"/>
  <c r="M20" i="12"/>
  <c r="M21" i="12"/>
  <c r="M22" i="12"/>
  <c r="M23" i="12"/>
  <c r="M24" i="12"/>
  <c r="M25" i="12"/>
  <c r="M28" i="12"/>
  <c r="D40" i="34" l="1"/>
  <c r="C30" i="34"/>
  <c r="E79" i="34"/>
  <c r="C78" i="34"/>
  <c r="C121" i="34"/>
  <c r="D122" i="34"/>
  <c r="C122" i="34" s="1"/>
  <c r="L10" i="41"/>
  <c r="V10" i="41"/>
  <c r="D13" i="13"/>
  <c r="C40" i="34" l="1"/>
  <c r="D72" i="34"/>
  <c r="E71" i="23"/>
  <c r="F71" i="23"/>
  <c r="G71" i="23"/>
  <c r="H71" i="23"/>
  <c r="D71" i="23"/>
  <c r="D79" i="34" l="1"/>
  <c r="C79" i="34" s="1"/>
  <c r="C72" i="34"/>
  <c r="H8" i="28"/>
  <c r="H9" i="28"/>
  <c r="C49" i="44"/>
  <c r="G47" i="44"/>
  <c r="H46" i="44"/>
  <c r="H47" i="44" s="1"/>
  <c r="G46" i="44"/>
  <c r="F46" i="44"/>
  <c r="F47" i="44" s="1"/>
  <c r="E46" i="44"/>
  <c r="E47" i="44" s="1"/>
  <c r="D46" i="44"/>
  <c r="D47" i="44" s="1"/>
  <c r="C45" i="44"/>
  <c r="C44" i="44"/>
  <c r="G42" i="44"/>
  <c r="C41" i="44"/>
  <c r="C40" i="44"/>
  <c r="D39" i="44"/>
  <c r="D42" i="44" s="1"/>
  <c r="C39" i="44"/>
  <c r="H38" i="44"/>
  <c r="H42" i="44" s="1"/>
  <c r="G38" i="44"/>
  <c r="F38" i="44"/>
  <c r="F42" i="44" s="1"/>
  <c r="E38" i="44"/>
  <c r="C38" i="44" s="1"/>
  <c r="H37" i="44"/>
  <c r="G37" i="44"/>
  <c r="F37" i="44"/>
  <c r="E37" i="44"/>
  <c r="D37" i="44"/>
  <c r="C37" i="44" s="1"/>
  <c r="C36" i="44"/>
  <c r="C35" i="44"/>
  <c r="C34" i="44"/>
  <c r="C33" i="44"/>
  <c r="H32" i="44"/>
  <c r="G32" i="44"/>
  <c r="F32" i="44"/>
  <c r="E32" i="44"/>
  <c r="D32" i="44"/>
  <c r="C32" i="44" s="1"/>
  <c r="C31" i="44"/>
  <c r="C30" i="44"/>
  <c r="C29" i="44"/>
  <c r="C28" i="44"/>
  <c r="C27" i="44"/>
  <c r="G26" i="44"/>
  <c r="E26" i="44"/>
  <c r="C25" i="44"/>
  <c r="C24" i="44"/>
  <c r="C23" i="44"/>
  <c r="C22" i="44"/>
  <c r="C21" i="44"/>
  <c r="C20" i="44"/>
  <c r="C19" i="44"/>
  <c r="H18" i="44"/>
  <c r="H26" i="44" s="1"/>
  <c r="G18" i="44"/>
  <c r="F18" i="44"/>
  <c r="F26" i="44" s="1"/>
  <c r="E18" i="44"/>
  <c r="D18" i="44"/>
  <c r="D26" i="44" s="1"/>
  <c r="C17" i="44"/>
  <c r="C15" i="44"/>
  <c r="C14" i="44"/>
  <c r="H13" i="44"/>
  <c r="G13" i="44"/>
  <c r="G16" i="44" s="1"/>
  <c r="G43" i="44" s="1"/>
  <c r="G48" i="44" s="1"/>
  <c r="G49" i="44" s="1"/>
  <c r="F13" i="44"/>
  <c r="E13" i="44"/>
  <c r="D13" i="44"/>
  <c r="C13" i="44"/>
  <c r="C12" i="44"/>
  <c r="H11" i="44"/>
  <c r="G11" i="44"/>
  <c r="F11" i="44"/>
  <c r="E11" i="44"/>
  <c r="D11" i="44"/>
  <c r="C11" i="44" s="1"/>
  <c r="C10" i="44"/>
  <c r="H9" i="44"/>
  <c r="H16" i="44" s="1"/>
  <c r="H43" i="44" s="1"/>
  <c r="H48" i="44" s="1"/>
  <c r="H49" i="44" s="1"/>
  <c r="G9" i="44"/>
  <c r="F9" i="44"/>
  <c r="F16" i="44" s="1"/>
  <c r="E9" i="44"/>
  <c r="E16" i="44" s="1"/>
  <c r="D9" i="44"/>
  <c r="D16" i="44" s="1"/>
  <c r="C8" i="44"/>
  <c r="C7" i="44"/>
  <c r="C6" i="44"/>
  <c r="C16" i="44" l="1"/>
  <c r="D43" i="44"/>
  <c r="C26" i="44"/>
  <c r="C47" i="44"/>
  <c r="F43" i="44"/>
  <c r="F48" i="44" s="1"/>
  <c r="F49" i="44" s="1"/>
  <c r="C9" i="44"/>
  <c r="E42" i="44"/>
  <c r="C42" i="44" s="1"/>
  <c r="C46" i="44"/>
  <c r="C18" i="44"/>
  <c r="D48" i="44" l="1"/>
  <c r="E43" i="44"/>
  <c r="E48" i="44" s="1"/>
  <c r="E49" i="44" s="1"/>
  <c r="C43" i="44" l="1"/>
  <c r="C48" i="44"/>
  <c r="C50" i="44" s="1"/>
  <c r="D49" i="44"/>
  <c r="H77" i="42" l="1"/>
  <c r="G77" i="42"/>
  <c r="D77" i="42"/>
  <c r="H76" i="42"/>
  <c r="G76" i="42"/>
  <c r="F76" i="42"/>
  <c r="F77" i="42" s="1"/>
  <c r="E76" i="42"/>
  <c r="E77" i="42" s="1"/>
  <c r="C77" i="42" s="1"/>
  <c r="D76" i="42"/>
  <c r="C76" i="42" s="1"/>
  <c r="C75" i="42"/>
  <c r="C74" i="42"/>
  <c r="C73" i="42"/>
  <c r="C72" i="42"/>
  <c r="H70" i="42"/>
  <c r="G70" i="42"/>
  <c r="F70" i="42"/>
  <c r="E70" i="42"/>
  <c r="D70" i="42"/>
  <c r="C70" i="42" s="1"/>
  <c r="C69" i="42"/>
  <c r="C68" i="42"/>
  <c r="C67" i="42"/>
  <c r="H66" i="42"/>
  <c r="G66" i="42"/>
  <c r="F66" i="42"/>
  <c r="C66" i="42" s="1"/>
  <c r="E66" i="42"/>
  <c r="D66" i="42"/>
  <c r="C65" i="42"/>
  <c r="H64" i="42"/>
  <c r="G64" i="42"/>
  <c r="F64" i="42"/>
  <c r="E64" i="42"/>
  <c r="D64" i="42"/>
  <c r="C64" i="42" s="1"/>
  <c r="C63" i="42"/>
  <c r="C62" i="42"/>
  <c r="E61" i="42"/>
  <c r="C60" i="42"/>
  <c r="C59" i="42"/>
  <c r="C58" i="42"/>
  <c r="C57" i="42"/>
  <c r="C56" i="42"/>
  <c r="C55" i="42"/>
  <c r="C54" i="42"/>
  <c r="C53" i="42"/>
  <c r="C52" i="42"/>
  <c r="C51" i="42"/>
  <c r="C50" i="42"/>
  <c r="H49" i="42"/>
  <c r="G49" i="42"/>
  <c r="F49" i="42"/>
  <c r="C49" i="42" s="1"/>
  <c r="E49" i="42"/>
  <c r="D49" i="42"/>
  <c r="C48" i="42"/>
  <c r="C47" i="42"/>
  <c r="H46" i="42"/>
  <c r="G46" i="42"/>
  <c r="G61" i="42" s="1"/>
  <c r="F46" i="42"/>
  <c r="F61" i="42" s="1"/>
  <c r="E46" i="42"/>
  <c r="D46" i="42"/>
  <c r="C45" i="42"/>
  <c r="C44" i="42"/>
  <c r="C43" i="42"/>
  <c r="C42" i="42"/>
  <c r="H41" i="42"/>
  <c r="H61" i="42" s="1"/>
  <c r="G41" i="42"/>
  <c r="F41" i="42"/>
  <c r="E41" i="42"/>
  <c r="D41" i="42"/>
  <c r="D61" i="42" s="1"/>
  <c r="C40" i="42"/>
  <c r="C38" i="42"/>
  <c r="C37" i="42"/>
  <c r="H36" i="42"/>
  <c r="G36" i="42"/>
  <c r="C36" i="42" s="1"/>
  <c r="F36" i="42"/>
  <c r="E36" i="42"/>
  <c r="H35" i="42"/>
  <c r="G35" i="42"/>
  <c r="F35" i="42"/>
  <c r="E35" i="42"/>
  <c r="D35" i="42"/>
  <c r="C35" i="42" s="1"/>
  <c r="C34" i="42"/>
  <c r="C33" i="42"/>
  <c r="C32" i="42"/>
  <c r="C31" i="42"/>
  <c r="C30" i="42"/>
  <c r="H29" i="42"/>
  <c r="H39" i="42" s="1"/>
  <c r="G29" i="42"/>
  <c r="G39" i="42" s="1"/>
  <c r="F29" i="42"/>
  <c r="F39" i="42" s="1"/>
  <c r="E29" i="42"/>
  <c r="E39" i="42" s="1"/>
  <c r="D29" i="42"/>
  <c r="D39" i="42" s="1"/>
  <c r="C29" i="42"/>
  <c r="E28" i="42"/>
  <c r="C27" i="42"/>
  <c r="C26" i="42"/>
  <c r="C25" i="42"/>
  <c r="C24" i="42"/>
  <c r="H23" i="42"/>
  <c r="G23" i="42"/>
  <c r="F23" i="42"/>
  <c r="E23" i="42"/>
  <c r="D23" i="42"/>
  <c r="C23" i="42"/>
  <c r="C22" i="42"/>
  <c r="H21" i="42"/>
  <c r="H28" i="42" s="1"/>
  <c r="G21" i="42"/>
  <c r="G28" i="42" s="1"/>
  <c r="F21" i="42"/>
  <c r="F28" i="42" s="1"/>
  <c r="E21" i="42"/>
  <c r="D21" i="42"/>
  <c r="D28" i="42" s="1"/>
  <c r="H20" i="42"/>
  <c r="E20" i="42"/>
  <c r="E71" i="42" s="1"/>
  <c r="E78" i="42" s="1"/>
  <c r="D20" i="42"/>
  <c r="C20" i="42" s="1"/>
  <c r="C19" i="42"/>
  <c r="C18" i="42"/>
  <c r="C17" i="42"/>
  <c r="C16" i="42"/>
  <c r="C15" i="42"/>
  <c r="H14" i="42"/>
  <c r="G14" i="42"/>
  <c r="F14" i="42"/>
  <c r="E14" i="42"/>
  <c r="D14" i="42"/>
  <c r="C14" i="42"/>
  <c r="C13" i="42"/>
  <c r="H12" i="42"/>
  <c r="G12" i="42"/>
  <c r="G20" i="42" s="1"/>
  <c r="F12" i="42"/>
  <c r="F20" i="42" s="1"/>
  <c r="F71" i="42" s="1"/>
  <c r="F78" i="42" s="1"/>
  <c r="E12" i="42"/>
  <c r="D12" i="42"/>
  <c r="C11" i="42"/>
  <c r="C10" i="42"/>
  <c r="C9" i="42"/>
  <c r="C8" i="42"/>
  <c r="C7" i="42"/>
  <c r="C6" i="42"/>
  <c r="G71" i="42" l="1"/>
  <c r="G78" i="42" s="1"/>
  <c r="C39" i="42"/>
  <c r="H71" i="42"/>
  <c r="H78" i="42" s="1"/>
  <c r="C28" i="42"/>
  <c r="C61" i="42"/>
  <c r="D71" i="42"/>
  <c r="C12" i="42"/>
  <c r="C21" i="42"/>
  <c r="C46" i="42"/>
  <c r="C41" i="42"/>
  <c r="D78" i="42" l="1"/>
  <c r="C78" i="42" s="1"/>
  <c r="C71" i="42"/>
  <c r="D39" i="25" l="1"/>
  <c r="D42" i="25" s="1"/>
  <c r="F29" i="12" l="1"/>
  <c r="H29" i="12"/>
  <c r="I29" i="12"/>
  <c r="J29" i="12"/>
  <c r="K29" i="12"/>
  <c r="E29" i="12"/>
  <c r="E9" i="15" l="1"/>
  <c r="F10" i="15"/>
  <c r="D10" i="15" s="1"/>
  <c r="E10" i="15" s="1"/>
  <c r="E15" i="15"/>
  <c r="G21" i="7" l="1"/>
  <c r="M19" i="12" l="1"/>
  <c r="G29" i="12" l="1"/>
  <c r="H16" i="15" l="1"/>
  <c r="F8" i="15"/>
  <c r="F9" i="15"/>
  <c r="I16" i="15"/>
  <c r="J16" i="15"/>
  <c r="G16" i="15"/>
  <c r="G14" i="7"/>
  <c r="F16" i="28"/>
  <c r="G10" i="28"/>
  <c r="F10" i="28"/>
  <c r="E10" i="28"/>
  <c r="D10" i="28"/>
  <c r="C10" i="28"/>
  <c r="H7" i="28"/>
  <c r="F16" i="15" l="1"/>
  <c r="H10" i="28"/>
  <c r="H46" i="25" l="1"/>
  <c r="G46" i="25"/>
  <c r="F46" i="25"/>
  <c r="E46" i="25"/>
  <c r="C44" i="25"/>
  <c r="C41" i="25"/>
  <c r="C40" i="25"/>
  <c r="C39" i="25"/>
  <c r="H38" i="25"/>
  <c r="H42" i="25" s="1"/>
  <c r="G38" i="25"/>
  <c r="F38" i="25"/>
  <c r="F42" i="25" s="1"/>
  <c r="E38" i="25"/>
  <c r="H37" i="25"/>
  <c r="G37" i="25"/>
  <c r="F37" i="25"/>
  <c r="E37" i="25"/>
  <c r="D37" i="25"/>
  <c r="C36" i="25"/>
  <c r="C35" i="25"/>
  <c r="C34" i="25"/>
  <c r="C33" i="25"/>
  <c r="H32" i="25"/>
  <c r="G32" i="25"/>
  <c r="F32" i="25"/>
  <c r="E32" i="25"/>
  <c r="D32" i="25"/>
  <c r="C31" i="25"/>
  <c r="C30" i="25"/>
  <c r="C29" i="25"/>
  <c r="C28" i="25"/>
  <c r="C27" i="25"/>
  <c r="C25" i="25"/>
  <c r="C24" i="25"/>
  <c r="C23" i="25"/>
  <c r="C22" i="25"/>
  <c r="C21" i="25"/>
  <c r="C20" i="25"/>
  <c r="C19" i="25"/>
  <c r="H18" i="25"/>
  <c r="G18" i="25"/>
  <c r="F18" i="25"/>
  <c r="E18" i="25"/>
  <c r="D18" i="25"/>
  <c r="C17" i="25"/>
  <c r="C15" i="25"/>
  <c r="C14" i="25"/>
  <c r="H13" i="25"/>
  <c r="G13" i="25"/>
  <c r="F13" i="25"/>
  <c r="E13" i="25"/>
  <c r="D13" i="25"/>
  <c r="C12" i="25"/>
  <c r="H11" i="25"/>
  <c r="G11" i="25"/>
  <c r="F11" i="25"/>
  <c r="E11" i="25"/>
  <c r="D11" i="25"/>
  <c r="C10" i="25"/>
  <c r="H9" i="25"/>
  <c r="G9" i="25"/>
  <c r="F9" i="25"/>
  <c r="E9" i="25"/>
  <c r="D9" i="25"/>
  <c r="C8" i="25"/>
  <c r="C7" i="25"/>
  <c r="C6" i="25"/>
  <c r="H77" i="23"/>
  <c r="G77" i="23"/>
  <c r="F77" i="23"/>
  <c r="E77" i="23"/>
  <c r="D77" i="23"/>
  <c r="C76" i="23"/>
  <c r="C75" i="23"/>
  <c r="C74" i="23"/>
  <c r="C73" i="23"/>
  <c r="C70" i="23"/>
  <c r="C69" i="23"/>
  <c r="C68" i="23"/>
  <c r="H67" i="23"/>
  <c r="G67" i="23"/>
  <c r="F67" i="23"/>
  <c r="E67" i="23"/>
  <c r="D67" i="23"/>
  <c r="C66" i="23"/>
  <c r="H65" i="23"/>
  <c r="G65" i="23"/>
  <c r="F65" i="23"/>
  <c r="E65" i="23"/>
  <c r="D65" i="23"/>
  <c r="C64" i="23"/>
  <c r="C63" i="23"/>
  <c r="C61" i="23"/>
  <c r="C60" i="23"/>
  <c r="C59" i="23"/>
  <c r="C58" i="23"/>
  <c r="C57" i="23"/>
  <c r="C56" i="23"/>
  <c r="C55" i="23"/>
  <c r="C54" i="23"/>
  <c r="C53" i="23"/>
  <c r="C52" i="23"/>
  <c r="C51" i="23"/>
  <c r="H50" i="23"/>
  <c r="G50" i="23"/>
  <c r="F50" i="23"/>
  <c r="E50" i="23"/>
  <c r="D50" i="23"/>
  <c r="C49" i="23"/>
  <c r="C48" i="23"/>
  <c r="H47" i="23"/>
  <c r="G47" i="23"/>
  <c r="F47" i="23"/>
  <c r="E47" i="23"/>
  <c r="D47" i="23"/>
  <c r="C46" i="23"/>
  <c r="C45" i="23"/>
  <c r="C44" i="23"/>
  <c r="C43" i="23"/>
  <c r="H42" i="23"/>
  <c r="G42" i="23"/>
  <c r="F42" i="23"/>
  <c r="E42" i="23"/>
  <c r="D42" i="23"/>
  <c r="C41" i="23"/>
  <c r="C39" i="23"/>
  <c r="C38" i="23"/>
  <c r="H37" i="23"/>
  <c r="G37" i="23"/>
  <c r="F37" i="23"/>
  <c r="E37" i="23"/>
  <c r="H36" i="23"/>
  <c r="G36" i="23"/>
  <c r="F36" i="23"/>
  <c r="E36" i="23"/>
  <c r="D36" i="23"/>
  <c r="C35" i="23"/>
  <c r="C34" i="23"/>
  <c r="C33" i="23"/>
  <c r="C32" i="23"/>
  <c r="C31" i="23"/>
  <c r="H30" i="23"/>
  <c r="G30" i="23"/>
  <c r="F30" i="23"/>
  <c r="E30" i="23"/>
  <c r="D30" i="23"/>
  <c r="C28" i="23"/>
  <c r="C27" i="23"/>
  <c r="C26" i="23"/>
  <c r="C25" i="23"/>
  <c r="H24" i="23"/>
  <c r="G24" i="23"/>
  <c r="F24" i="23"/>
  <c r="E24" i="23"/>
  <c r="D24" i="23"/>
  <c r="C23" i="23"/>
  <c r="H22" i="23"/>
  <c r="G22" i="23"/>
  <c r="F22" i="23"/>
  <c r="E22" i="23"/>
  <c r="D22" i="23"/>
  <c r="C20" i="23"/>
  <c r="C19" i="23"/>
  <c r="C18" i="23"/>
  <c r="C17" i="23"/>
  <c r="C16" i="23"/>
  <c r="H15" i="23"/>
  <c r="G15" i="23"/>
  <c r="F15" i="23"/>
  <c r="E15" i="23"/>
  <c r="D15" i="23"/>
  <c r="C14" i="23"/>
  <c r="H13" i="23"/>
  <c r="G13" i="23"/>
  <c r="F13" i="23"/>
  <c r="E13" i="23"/>
  <c r="D13" i="23"/>
  <c r="C12" i="23"/>
  <c r="C11" i="23"/>
  <c r="C10" i="23"/>
  <c r="C8" i="23"/>
  <c r="C7" i="23"/>
  <c r="C6" i="23"/>
  <c r="E42" i="25" l="1"/>
  <c r="G42" i="25"/>
  <c r="F62" i="23"/>
  <c r="C45" i="25"/>
  <c r="D46" i="25"/>
  <c r="D40" i="23"/>
  <c r="C22" i="23"/>
  <c r="E26" i="25"/>
  <c r="E21" i="23"/>
  <c r="G26" i="25"/>
  <c r="D21" i="23"/>
  <c r="E29" i="23"/>
  <c r="E40" i="23"/>
  <c r="D16" i="25"/>
  <c r="H16" i="25"/>
  <c r="C18" i="25"/>
  <c r="H26" i="25"/>
  <c r="C37" i="25"/>
  <c r="G47" i="25"/>
  <c r="C50" i="23"/>
  <c r="C13" i="25"/>
  <c r="C15" i="23"/>
  <c r="G29" i="23"/>
  <c r="F29" i="23"/>
  <c r="C15" i="13"/>
  <c r="C36" i="23"/>
  <c r="C37" i="23"/>
  <c r="G40" i="23"/>
  <c r="C65" i="23"/>
  <c r="C67" i="23"/>
  <c r="E78" i="23"/>
  <c r="G78" i="23"/>
  <c r="F16" i="25"/>
  <c r="C11" i="25"/>
  <c r="F26" i="25"/>
  <c r="E47" i="25"/>
  <c r="H21" i="23"/>
  <c r="C13" i="13"/>
  <c r="C71" i="23"/>
  <c r="F21" i="23"/>
  <c r="C24" i="23"/>
  <c r="F40" i="23"/>
  <c r="C77" i="23"/>
  <c r="C38" i="25"/>
  <c r="H47" i="25"/>
  <c r="C13" i="23"/>
  <c r="G21" i="23"/>
  <c r="D29" i="23"/>
  <c r="H29" i="23"/>
  <c r="C30" i="23"/>
  <c r="H40" i="23"/>
  <c r="D62" i="23"/>
  <c r="H62" i="23"/>
  <c r="G62" i="23"/>
  <c r="E62" i="23"/>
  <c r="F78" i="23"/>
  <c r="H78" i="23"/>
  <c r="C9" i="25"/>
  <c r="G16" i="25"/>
  <c r="C32" i="25"/>
  <c r="F47" i="25"/>
  <c r="D78" i="23"/>
  <c r="E16" i="25"/>
  <c r="D26" i="25"/>
  <c r="C47" i="23"/>
  <c r="C42" i="23"/>
  <c r="D47" i="25" l="1"/>
  <c r="C46" i="25"/>
  <c r="H72" i="23"/>
  <c r="H43" i="25"/>
  <c r="H48" i="25" s="1"/>
  <c r="C29" i="23"/>
  <c r="G72" i="23"/>
  <c r="G79" i="23" s="1"/>
  <c r="F72" i="23"/>
  <c r="C26" i="25"/>
  <c r="C78" i="23"/>
  <c r="G43" i="25"/>
  <c r="C21" i="23"/>
  <c r="E43" i="25"/>
  <c r="C40" i="23"/>
  <c r="C62" i="23"/>
  <c r="F43" i="25"/>
  <c r="E72" i="23"/>
  <c r="C42" i="25"/>
  <c r="D43" i="25"/>
  <c r="C16" i="25"/>
  <c r="D72" i="23"/>
  <c r="C47" i="25" l="1"/>
  <c r="H79" i="23"/>
  <c r="G48" i="25"/>
  <c r="F79" i="23"/>
  <c r="E79" i="23"/>
  <c r="F48" i="25"/>
  <c r="E48" i="25"/>
  <c r="D48" i="25"/>
  <c r="C43" i="25"/>
  <c r="D79" i="23"/>
  <c r="C72" i="23"/>
  <c r="E22" i="13"/>
  <c r="F22" i="13"/>
  <c r="D22" i="13"/>
  <c r="D16" i="15"/>
  <c r="C16" i="15"/>
  <c r="E8" i="15"/>
  <c r="D19" i="11"/>
  <c r="C19" i="11"/>
  <c r="G19" i="7"/>
  <c r="G18" i="7"/>
  <c r="G17" i="7"/>
  <c r="G16" i="7"/>
  <c r="G15" i="7"/>
  <c r="G13" i="7"/>
  <c r="G12" i="7"/>
  <c r="G11" i="7"/>
  <c r="F8" i="7"/>
  <c r="E8" i="7"/>
  <c r="D8" i="7"/>
  <c r="C8" i="7"/>
  <c r="C22" i="13"/>
  <c r="M29" i="12" l="1"/>
  <c r="G49" i="25"/>
  <c r="H49" i="25"/>
  <c r="E49" i="25"/>
  <c r="F49" i="25"/>
  <c r="D49" i="25"/>
  <c r="C79" i="23"/>
  <c r="C48" i="25"/>
  <c r="G8" i="7"/>
  <c r="G27" i="7" s="1"/>
  <c r="E16" i="15"/>
  <c r="C49" i="25" l="1"/>
  <c r="C50" i="25" s="1"/>
</calcChain>
</file>

<file path=xl/sharedStrings.xml><?xml version="1.0" encoding="utf-8"?>
<sst xmlns="http://schemas.openxmlformats.org/spreadsheetml/2006/main" count="1545" uniqueCount="568">
  <si>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</si>
  <si>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</si>
  <si>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</si>
  <si>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</si>
  <si>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</si>
  <si>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</si>
  <si>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</si>
  <si>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</si>
  <si>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</si>
  <si>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</si>
  <si>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</si>
  <si>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</si>
  <si>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</si>
  <si>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</si>
  <si>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</si>
  <si>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</si>
  <si>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</si>
  <si>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</si>
  <si>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</si>
  <si>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</si>
  <si>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</si>
  <si>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</si>
  <si>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</si>
  <si>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</si>
  <si>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</si>
  <si>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</si>
  <si>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</si>
  <si>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</si>
  <si>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</si>
  <si>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</si>
  <si>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</si>
  <si>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</si>
  <si>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</si>
  <si>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</si>
  <si>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</si>
  <si>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</si>
  <si>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</si>
  <si>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</si>
  <si>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</si>
  <si>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</si>
  <si>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</si>
  <si>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</si>
  <si>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</si>
  <si>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</si>
  <si>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</si>
  <si>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</si>
  <si>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</si>
  <si>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</si>
  <si>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</si>
  <si>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</si>
  <si>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</si>
  <si>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</si>
  <si>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</si>
  <si>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</si>
  <si>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</si>
  <si>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</si>
  <si>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</si>
  <si>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</si>
  <si>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</si>
  <si>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</si>
  <si>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</si>
  <si>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</si>
  <si>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</si>
  <si>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</si>
  <si>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</si>
  <si>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</si>
  <si>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</si>
  <si>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</si>
  <si>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</si>
  <si>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</si>
  <si>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</si>
  <si>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</si>
  <si>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</si>
  <si>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</si>
  <si>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</si>
  <si>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</si>
  <si>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Kiadások</t>
  </si>
  <si>
    <t>Ft-ban</t>
  </si>
  <si>
    <t>IPA alap</t>
  </si>
  <si>
    <t>elvonás</t>
  </si>
  <si>
    <t>0,55 %-nak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</si>
  <si>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</si>
  <si>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</si>
  <si>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</si>
  <si>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</si>
  <si>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</si>
  <si>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</si>
  <si>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</si>
  <si>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</si>
  <si>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</si>
  <si>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</si>
  <si>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</si>
  <si>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</si>
  <si>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</si>
  <si>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</si>
  <si>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</si>
  <si>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</si>
  <si>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</si>
  <si>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</si>
  <si>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</si>
  <si>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</si>
  <si>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</si>
  <si>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</si>
  <si>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</si>
  <si>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</si>
  <si>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</si>
  <si>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szociális étkeztetés</t>
  </si>
  <si>
    <t>időskorúak nappali ellátása</t>
  </si>
  <si>
    <t>4.) Tel önk kulturális feladatainak támogatása</t>
  </si>
  <si>
    <t>3.  melléklet</t>
  </si>
  <si>
    <t xml:space="preserve">Költségvetési szervek engedélyezett létszám kerete 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</si>
  <si>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</si>
  <si>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</si>
  <si>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</si>
  <si>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</si>
  <si>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</si>
  <si>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</si>
  <si>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</si>
  <si>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</si>
  <si>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</si>
  <si>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</si>
  <si>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TESZ, közf.</t>
  </si>
  <si>
    <t>Köz Önk.Hiv.</t>
  </si>
  <si>
    <t>ÖSSZESEN</t>
  </si>
  <si>
    <t>Intézm.létszámkeret  fő: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</si>
  <si>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</si>
  <si>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</si>
  <si>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</si>
  <si>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</si>
  <si>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</si>
  <si>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</si>
  <si>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</si>
  <si>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</si>
  <si>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Felújítások</t>
  </si>
  <si>
    <t>Eredeti előir</t>
  </si>
  <si>
    <t>ÖH informatikai eszköz felújítás</t>
  </si>
  <si>
    <t>Beruházások</t>
  </si>
  <si>
    <t>ÖH egyéb gép, berend + áfa</t>
  </si>
  <si>
    <t>adatok Ft-ban</t>
  </si>
  <si>
    <t>ellátottak pénzbeli juttatásai</t>
  </si>
  <si>
    <t>6. melléklet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</si>
  <si>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</si>
  <si>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</si>
  <si>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</si>
  <si>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</si>
  <si>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</si>
  <si>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</si>
  <si>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</si>
  <si>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</si>
  <si>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</si>
  <si>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</si>
  <si>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</si>
  <si>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</si>
  <si>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</si>
  <si>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</si>
  <si>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</si>
  <si>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</si>
  <si>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</si>
  <si>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</si>
  <si>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</si>
  <si>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</si>
  <si>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</si>
  <si>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</si>
  <si>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I</t>
  </si>
  <si>
    <t>J</t>
  </si>
  <si>
    <t>járulék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</si>
  <si>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</si>
  <si>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</si>
  <si>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</si>
  <si>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</si>
  <si>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</si>
  <si>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</si>
  <si>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</si>
  <si>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</si>
  <si>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</si>
  <si>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</si>
  <si>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</si>
  <si>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</si>
  <si>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</si>
  <si>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</si>
  <si>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</si>
  <si>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</si>
  <si>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</si>
  <si>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</si>
  <si>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</si>
  <si>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</si>
  <si>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</si>
  <si>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</si>
  <si>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</si>
  <si>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</si>
  <si>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</si>
  <si>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</si>
  <si>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</si>
  <si>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</si>
  <si>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</si>
  <si>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</si>
  <si>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</si>
  <si>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</si>
  <si>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</si>
  <si>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</si>
  <si>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</si>
  <si>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</si>
  <si>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</si>
  <si>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</si>
  <si>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</si>
  <si>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</si>
  <si>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</si>
  <si>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</si>
  <si>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</si>
  <si>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</si>
  <si>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</si>
  <si>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</si>
  <si>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</si>
  <si>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</si>
  <si>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</si>
  <si>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</si>
  <si>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</si>
  <si>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</si>
  <si>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</si>
  <si>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</si>
  <si>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</si>
  <si>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</si>
  <si>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</si>
  <si>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</si>
  <si>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</si>
  <si>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</si>
  <si>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</si>
  <si>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</si>
  <si>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adatok  Ft-ban</t>
  </si>
  <si>
    <t>kv-i maradvány</t>
  </si>
  <si>
    <t>céltart</t>
  </si>
  <si>
    <t>dologi</t>
  </si>
  <si>
    <t>Mindösszesen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</si>
  <si>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</si>
  <si>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</si>
  <si>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</si>
  <si>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</si>
  <si>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</si>
  <si>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</si>
  <si>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</si>
  <si>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</si>
  <si>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</si>
  <si>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</si>
  <si>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</si>
  <si>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</si>
  <si>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</si>
  <si>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</si>
  <si>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</si>
  <si>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</si>
  <si>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</si>
  <si>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</si>
  <si>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7.</t>
  </si>
  <si>
    <t>8.</t>
  </si>
  <si>
    <t>9.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</si>
  <si>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</si>
  <si>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</si>
  <si>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</si>
  <si>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</si>
  <si>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</si>
  <si>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</si>
  <si>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</si>
  <si>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</si>
  <si>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</si>
  <si>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kifizetés</t>
  </si>
  <si>
    <t>Működési célú</t>
  </si>
  <si>
    <t xml:space="preserve">Felhalmozási célú </t>
  </si>
  <si>
    <t>10.</t>
  </si>
  <si>
    <t>Összesen: (1+6)</t>
  </si>
  <si>
    <t xml:space="preserve">Az Önkormányzat saját bevételének alakulásáról </t>
  </si>
  <si>
    <t>10.  melléklet</t>
  </si>
  <si>
    <t xml:space="preserve">F 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</si>
  <si>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</si>
  <si>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</si>
  <si>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</si>
  <si>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</si>
  <si>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</si>
  <si>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</si>
  <si>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</si>
  <si>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</si>
  <si>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</si>
  <si>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</si>
  <si>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</si>
  <si>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</si>
  <si>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</si>
  <si>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</si>
  <si>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</si>
  <si>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</si>
  <si>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</si>
  <si>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</si>
  <si>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</si>
  <si>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</si>
  <si>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</si>
  <si>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</si>
  <si>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</si>
  <si>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</si>
  <si>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</si>
  <si>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</si>
  <si>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</si>
  <si>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</si>
  <si>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</si>
  <si>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</si>
  <si>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</si>
  <si>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</si>
  <si>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</si>
  <si>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</si>
  <si>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</si>
  <si>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</si>
  <si>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</si>
  <si>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</si>
  <si>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</si>
  <si>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</si>
  <si>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</si>
  <si>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</si>
  <si>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</si>
  <si>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</si>
  <si>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</si>
  <si>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</si>
  <si>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</si>
  <si>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</si>
  <si>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</si>
  <si>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</si>
  <si>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 év</t>
  </si>
  <si>
    <t>2020.</t>
  </si>
  <si>
    <t>Felhalmozási célú</t>
  </si>
  <si>
    <t>finanszírozási célú</t>
  </si>
  <si>
    <t>Müködési célú</t>
  </si>
  <si>
    <t xml:space="preserve">Berhida Város Önkormányzata 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</si>
  <si>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</si>
  <si>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</si>
  <si>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</si>
  <si>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</si>
  <si>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</si>
  <si>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</si>
  <si>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</si>
  <si>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</si>
  <si>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</si>
  <si>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</si>
  <si>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</si>
  <si>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</si>
  <si>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</si>
  <si>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</si>
  <si>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</si>
  <si>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</si>
  <si>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</si>
  <si>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</si>
  <si>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</si>
  <si>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</si>
  <si>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</si>
  <si>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</si>
  <si>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</si>
  <si>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</si>
  <si>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</si>
  <si>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</si>
  <si>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</si>
  <si>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</si>
  <si>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</si>
  <si>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</si>
  <si>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</si>
  <si>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</si>
  <si>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</si>
  <si>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</si>
  <si>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</si>
  <si>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</si>
  <si>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</si>
  <si>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</si>
  <si>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</si>
  <si>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</si>
  <si>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</si>
  <si>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</si>
  <si>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Családs Berh</t>
  </si>
  <si>
    <t>Családs Vi</t>
  </si>
  <si>
    <t>Hétszínvirág</t>
  </si>
  <si>
    <t>Vi Óvoda</t>
  </si>
  <si>
    <t>Polgármesterek illetményének támogatása</t>
  </si>
  <si>
    <t>Bölcsődei ellátás bértámogatás</t>
  </si>
  <si>
    <t>Bölcsődei működtetési tám</t>
  </si>
  <si>
    <t>házi segítségnyújtás szem élyi gondozás</t>
  </si>
  <si>
    <t>házi segítségnyújtás - szociális segítés</t>
  </si>
  <si>
    <t>ágazati pótlék</t>
  </si>
  <si>
    <t xml:space="preserve">könyvtári és közművelődési feladat tám Berhida: </t>
  </si>
  <si>
    <t>Kulturális pótlék</t>
  </si>
  <si>
    <t>5.)Helyi önkorm. Kiegészítő támogatásai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</si>
  <si>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</si>
  <si>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</si>
  <si>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</si>
  <si>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</si>
  <si>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</si>
  <si>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</si>
  <si>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</si>
  <si>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Süni egyéb tárgyi eszköz + áfa</t>
  </si>
  <si>
    <t xml:space="preserve">ÖNK védőnői szolg. Egyéb eszközbeszerzés  </t>
  </si>
  <si>
    <t>BEVÉTELEK</t>
  </si>
  <si>
    <t>KIADÁSOK</t>
  </si>
  <si>
    <t>érettségire jelentkezők regisztrációs díja</t>
  </si>
  <si>
    <t>közgyógy ellátás helyi megáll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</si>
  <si>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</si>
  <si>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</si>
  <si>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</si>
  <si>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</si>
  <si>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</si>
  <si>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bevétel  Ft</t>
  </si>
  <si>
    <t>Ft</t>
  </si>
  <si>
    <t>2021.</t>
  </si>
  <si>
    <t>2021 év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</si>
  <si>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</si>
  <si>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</si>
  <si>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</si>
  <si>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</si>
  <si>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</si>
  <si>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iránytószervi támogatás</t>
  </si>
  <si>
    <t>kv-i mararvány</t>
  </si>
  <si>
    <t>ÁLLAMIGAZGATÁSI FELADATOK</t>
  </si>
  <si>
    <t>ÖNKÉNT VÁLLALT FELADATOK</t>
  </si>
  <si>
    <t>KÖTELEZŐ FELADATOK</t>
  </si>
  <si>
    <t>ÖNK konyha épület felújítás Süni</t>
  </si>
  <si>
    <t xml:space="preserve">ÖNK VP6-7.2.1.4.1.3-17 közétkeztetés fejl. Süni eszközfejl.pály.  </t>
  </si>
  <si>
    <t>ÖNK ivóvíz bekötés felújítások Viziközmű szl-.ról</t>
  </si>
  <si>
    <t>ÖNK viziközmű alapból keretszerződés</t>
  </si>
  <si>
    <t>Egyéb viziközmű alap</t>
  </si>
  <si>
    <t xml:space="preserve">ÖNK tervek </t>
  </si>
  <si>
    <t>ÖNK tervek</t>
  </si>
  <si>
    <t xml:space="preserve">ÖNK urnahely temetkezési hely kialakítás </t>
  </si>
  <si>
    <t>2019 tényl</t>
  </si>
  <si>
    <t>Módosított összesen</t>
  </si>
  <si>
    <t>Intézményi összesen</t>
  </si>
  <si>
    <t xml:space="preserve">Kieg tám. Óv pedag minősítéséhez II. kategóriába sorolt </t>
  </si>
  <si>
    <t xml:space="preserve">Családsegítés és gyermekjóléti szolgáltatás B: 5972   Vi: 683 = 6655 fő  </t>
  </si>
  <si>
    <t>könyvtári érdekeltségnövelő tám</t>
  </si>
  <si>
    <t>2019. évi eredeti költségvetés</t>
  </si>
  <si>
    <t>TESZ egyéb gép- berendezés+áfa</t>
  </si>
  <si>
    <t>2022.</t>
  </si>
  <si>
    <t>2019. év</t>
  </si>
  <si>
    <t>2022 év</t>
  </si>
  <si>
    <t>összeg</t>
  </si>
  <si>
    <t>Nem intézményi ell. Ebből célonként</t>
  </si>
  <si>
    <t>Pályázathoz kapcsolódó</t>
  </si>
  <si>
    <t>2019.</t>
  </si>
  <si>
    <t>VP Külterületi utas pályázat</t>
  </si>
  <si>
    <t>Egyéb működési célú támogatások államháztartáson kívülre  (K512)</t>
  </si>
  <si>
    <t>Egyéb felhalmozási célú támogatások államháztartáson belülre  (K84)</t>
  </si>
  <si>
    <t>Egyéb felhalmozási célú támogatás Áht-n kívülre (K89)</t>
  </si>
  <si>
    <t>2020. évi költségvetés</t>
  </si>
  <si>
    <t>bérkompenzáció</t>
  </si>
  <si>
    <t>óvodapedagógusok bértámogatása  8 hó (2020 éves)</t>
  </si>
  <si>
    <t>óvodaped munkáját közvetlenül segítők bértámogatása  8 hó (2020 éves)</t>
  </si>
  <si>
    <t>2019. évi állami tám. elszámolásból adódó bevétel</t>
  </si>
  <si>
    <t>Települési önkormányzatok szociális, gyermekjóléti  feladatainak támogatása (B1131)</t>
  </si>
  <si>
    <t>Tel.önkormányzat gyermekétkeztetési fel.tám( B 1132)</t>
  </si>
  <si>
    <t>2020 évi költségvetés</t>
  </si>
  <si>
    <t>ideiglenes hat. Idejű létszámkeret</t>
  </si>
  <si>
    <t>Műv. Ház</t>
  </si>
  <si>
    <t>ÖNK közvilágítás bővítés</t>
  </si>
  <si>
    <t>ÖNK VP6-7.2.1.4.1.3-17 közétkeztetés fejl. Süni eszközfejl.pály.  Bev</t>
  </si>
  <si>
    <t>ÖNK szennyvíz tisztítótelep, csatornahál fejl. KEHOP pályázat bev</t>
  </si>
  <si>
    <t>ÖNK külterületi utak pályázat bev</t>
  </si>
  <si>
    <t>ÖNK rendőrőrs felújítás  KM</t>
  </si>
  <si>
    <t>ÖNK Gyermekorv és védőnői szolg. Épület felúj pály KM</t>
  </si>
  <si>
    <t>ÖNK Süni konyha felújítás pályázat mKM</t>
  </si>
  <si>
    <t>ÖNK kerékpárút kialakítás TOP 3.1.1-16 pályázat KM</t>
  </si>
  <si>
    <t>ÖNK bölcsőde kialakítás TOP pályázat bev</t>
  </si>
  <si>
    <t>ÖNK Hivatal lapostető szigetelés felúj</t>
  </si>
  <si>
    <t xml:space="preserve">ÖNK Orgona út üzletsor tetőszigetelés </t>
  </si>
  <si>
    <t>ÖNK Orgona út villámhárító felúj</t>
  </si>
  <si>
    <t>ÖNK Szegfű u. gyógyszertár felúj (vakolat, padlásfeljáró,szellőző stb)</t>
  </si>
  <si>
    <t>ÖNK I. orvosi rendelő gépkocsi beálló tetőhéjalás felúj</t>
  </si>
  <si>
    <t>ÖNK Magyar I-Liszt F u. közötti járdához ter. Vásárlás</t>
  </si>
  <si>
    <t>ÖNK kamerák cseréje</t>
  </si>
  <si>
    <t>ÖNK rendezetlen ingatlan vásárlás, kerítés építés</t>
  </si>
  <si>
    <t>ÖNK VP fittnes parkok kialakítása pályázat bev</t>
  </si>
  <si>
    <t>ÖNK Szent Flórián szobor felújítás</t>
  </si>
  <si>
    <t>ÖNK I. világháborúban elesett hős fiaink feszület pályázat</t>
  </si>
  <si>
    <t>ÖNK Árpád köz 3. szolg. Lakás közmű gépészet felúj</t>
  </si>
  <si>
    <t>ÖNK Pgytp Műv ház villamos szekrény felújítás</t>
  </si>
  <si>
    <t>ÖNK Jázmi és szegfű u. csapadékvíz hálózat összekötő vezeték talajterhl.díjból+t.évi bev</t>
  </si>
  <si>
    <t>ÖNK  Rozmaring út szennyvíz, ivóvíz beköt áthúz Viziközmű alap</t>
  </si>
  <si>
    <t>ÖNK Viola utca telkek közvilágítás részleges kialak</t>
  </si>
  <si>
    <t>ÖNK rendezési terv, települési rendezési eszköz terv módosítás</t>
  </si>
  <si>
    <t>ÖNK Tulipán-Szegfű-Orgona-Margaréta u. régi-új szennyvíz szétvál.terv</t>
  </si>
  <si>
    <t>ÖNK Telkek mérőszekrény kialakítás</t>
  </si>
  <si>
    <t>ÖNK Hétszínvirág óvoda felújítás ( 3 csoportszoba és villamos stb)</t>
  </si>
  <si>
    <t>ÖNK fittnes parkok kialakítása térburkolat és egyéb kialak. költség</t>
  </si>
  <si>
    <t>ÖNK 181/2 hrsz-ú közút közvilágítási hálózatra csatlakozás áthúz KM</t>
  </si>
  <si>
    <t>Állami étkeztetési tart</t>
  </si>
  <si>
    <t>ingatlanhavaria</t>
  </si>
  <si>
    <t>Gyermekorvosi rendelő pály</t>
  </si>
  <si>
    <t>Rendőrőrs felúj pályázat</t>
  </si>
  <si>
    <t>TOP kerékpárút</t>
  </si>
  <si>
    <t>Süni konyha felúj BM pály</t>
  </si>
  <si>
    <t>Gátiba mérőszekrény kialakítás</t>
  </si>
  <si>
    <t>Településszerk terv HÉSZ mód</t>
  </si>
  <si>
    <t>Hidroszolg Tulipán u. 500 m terv</t>
  </si>
  <si>
    <t xml:space="preserve">Gátiba 7 db közvil. Lámpa </t>
  </si>
  <si>
    <t>Rozmaring út szennyvíz, ivóvíz beköt</t>
  </si>
  <si>
    <t>Hétszín ovifoci pálya kial</t>
  </si>
  <si>
    <t>Árpád köz 3 közmű felúj</t>
  </si>
  <si>
    <t>Sport fittnes park saját beruh</t>
  </si>
  <si>
    <t>Süni étk eszközbeszerzés önrész</t>
  </si>
  <si>
    <t>pályázati tartalék</t>
  </si>
  <si>
    <t>Hétszín felújítás önerős</t>
  </si>
  <si>
    <t>állami megelőlegezés</t>
  </si>
  <si>
    <t xml:space="preserve"> Műv ház villamos szekrény felúj</t>
  </si>
  <si>
    <t>személyi</t>
  </si>
  <si>
    <t>felhalm tám</t>
  </si>
  <si>
    <t>felújítás</t>
  </si>
  <si>
    <t>beruházás</t>
  </si>
  <si>
    <t>finansz</t>
  </si>
  <si>
    <t>HKA talajterh 2019 csapadékvíz elvez Jázmin</t>
  </si>
  <si>
    <t>HKA talajterh 2019-ig csapadékvíz elvez Jázmin</t>
  </si>
  <si>
    <t xml:space="preserve">                               2020. évi költségvetési tervben a 2019. évi költségvetési maradvány igénybevétel részletezése</t>
  </si>
  <si>
    <t>2020.évi MÉRLEGTERV</t>
  </si>
  <si>
    <t>Államkötvény visszaváltás</t>
  </si>
  <si>
    <t>Államkötvény értékesítés</t>
  </si>
  <si>
    <t>TOP-1.4.1-19 Bölcsőde fejlesztés</t>
  </si>
  <si>
    <t>2023 után</t>
  </si>
  <si>
    <t>Rendőrség felújítás BM</t>
  </si>
  <si>
    <t>VP6-19.2.1-7-2-17 Fittnespark kial pály</t>
  </si>
  <si>
    <t>ÖNK gyermekorvosi rendelő felúj pályázat</t>
  </si>
  <si>
    <t>TESZ közfoglalkoztatottak támogatási előleg</t>
  </si>
  <si>
    <t xml:space="preserve">Művelődési Ház </t>
  </si>
  <si>
    <t>1/a melléklet</t>
  </si>
  <si>
    <t>Süni imm.jav és  informatika tárgyi eszköz + áfa</t>
  </si>
  <si>
    <t>ÖH imm. Javak és informatikai eszközök + áfa</t>
  </si>
  <si>
    <t>TESZ  imm. Javak és informatikai eszközök+áfa</t>
  </si>
  <si>
    <t>Kultúrház imm. javak és informatikai eszközök beszerzése</t>
  </si>
  <si>
    <t>Kultúrház  egyéb gép, berend beszerzés</t>
  </si>
  <si>
    <t>ÖNK Lakat János tér kialakítása</t>
  </si>
  <si>
    <t>2/2020.(II. 28. ) rendelethez</t>
  </si>
  <si>
    <t>2/2020.(II.28.) rendelethez</t>
  </si>
  <si>
    <t>2/2020.(II. 28.) rendelethez</t>
  </si>
  <si>
    <t>2/2020.(II.28. ) rendelethez</t>
  </si>
  <si>
    <t>1/b. melléklet a 2/2020.(II.28.) rendelethez</t>
  </si>
  <si>
    <t>Módosított előirányzat összesen</t>
  </si>
  <si>
    <t>1/c. melléklet a 2/2020.(II.28.) rendelethez</t>
  </si>
  <si>
    <t>Teljesítés 03.31. összesen</t>
  </si>
  <si>
    <t xml:space="preserve">                                                    </t>
  </si>
  <si>
    <t>2/a. melléklet a 2/2020.(II.28.) rendelethez</t>
  </si>
  <si>
    <t>változás</t>
  </si>
  <si>
    <t>Mód. Előir.</t>
  </si>
  <si>
    <t>Teljesítés 03.31</t>
  </si>
  <si>
    <t xml:space="preserve">ÖNK Veszprémi út 1005/9 hrsz-ú területen, Szabadság tér és Bem János utca közötti szakaszon 7 db víznyelő aknafedlap, 1 db csapszekrény, 2 db postakábel akna szintre emelése </t>
  </si>
  <si>
    <t>ÖNK Veszprémi út 1005/9 hrsz-ú területen, Szabadság tér és Bem János utca közötti szakaszon 8 db csatorna fedlap szintre emelése</t>
  </si>
  <si>
    <t>ÖNK Ősi út 696. hrsz-ú területen lévő, 10 db. csatorna fedlap szintre emelése</t>
  </si>
  <si>
    <t>2/b. melléklet a 2/2020.(II.28.) rendelethez</t>
  </si>
  <si>
    <t>Mód elői</t>
  </si>
  <si>
    <t>Teljesülés 03.31</t>
  </si>
  <si>
    <t>ÖNK Hunyadi tér 950/10 hrsz ivókút vízellátása ( vízbekötővezeték, szakipari szerelés stb)</t>
  </si>
  <si>
    <t>ÖNK Peremarton 1765/41 ivókút vízellátása (vízbekötővezeték, vízmérő kial stb)</t>
  </si>
  <si>
    <t>ÖNK Ledes világító információs tábla 3 db letelepítéssel</t>
  </si>
  <si>
    <t>TESZ permetezőgép vásárlás (fertőző betegség feladatra)</t>
  </si>
  <si>
    <t>ÖNK Fenyős sor 1528 hrsz-ú összekötő útszakasz makadámút ép</t>
  </si>
  <si>
    <t>2/c. melléklet a 2/2020.(II.28.) rendelethez</t>
  </si>
  <si>
    <t>gépjárműadó bevétel kiesés miatt igénybevétel</t>
  </si>
  <si>
    <t>05.07.-i mód</t>
  </si>
  <si>
    <t>bérleti díj kiesés miatt igénybevétel</t>
  </si>
  <si>
    <t>2/d. melléklet a 2/2020.(II.28.) rendelethez</t>
  </si>
  <si>
    <t>2/e. melléklet a 2/2020.(II.28.) rendelethez</t>
  </si>
  <si>
    <t>Teljesítés 03.31 összesen</t>
  </si>
  <si>
    <t>4. melléklet a 2/2020.(II.28.) rendelethez</t>
  </si>
  <si>
    <t>Áht megelőlegezés</t>
  </si>
  <si>
    <t>5. melléklet a 2/2020.(II.28.) rendelethez</t>
  </si>
  <si>
    <t>2020. Év eredeti</t>
  </si>
  <si>
    <t>2020. Év mód</t>
  </si>
  <si>
    <t>9/a. melléklet a 2/2020.(II.28.) rendelethez</t>
  </si>
  <si>
    <t>9/b  melléklet a 2/2020.(II.28.) rendelethez</t>
  </si>
  <si>
    <t>9/C. melléklet a 2/2020.(II.28.) rendelethez</t>
  </si>
  <si>
    <t>13. melléklet a 2/2020.(II.28.) rendelethez</t>
  </si>
  <si>
    <t>12. melléklet</t>
  </si>
  <si>
    <t>11.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</si>
</sst>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8" formatCode="0__"/>
    <numFmt numFmtId="169" formatCode="0.0"/>
  </numFmts>
  <fonts count="5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164" fontId="1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14" fillId="0" borderId="0"/>
    <xf numFmtId="0" fontId="52" fillId="0" borderId="0"/>
    <xf numFmtId="0" fontId="12" fillId="0" borderId="0"/>
    <xf numFmtId="0" fontId="52" fillId="0" borderId="0"/>
    <xf numFmtId="0" fontId="52" fillId="0" borderId="0"/>
    <xf numFmtId="0" fontId="5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8" fillId="0" borderId="0"/>
    <xf numFmtId="0" fontId="48" fillId="0" borderId="0"/>
    <xf numFmtId="0" fontId="18" fillId="0" borderId="0"/>
    <xf numFmtId="0" fontId="8" fillId="0" borderId="0"/>
    <xf numFmtId="0" fontId="8" fillId="0" borderId="0"/>
    <xf numFmtId="164" fontId="9" fillId="0" borderId="0" applyFont="0" applyFill="0" applyBorder="0" applyAlignment="0" applyProtection="0"/>
    <xf numFmtId="0" fontId="14" fillId="0" borderId="0"/>
    <xf numFmtId="0" fontId="8" fillId="0" borderId="0"/>
    <xf numFmtId="164" fontId="9" fillId="0" borderId="0" applyFont="0" applyFill="0" applyBorder="0" applyAlignment="0" applyProtection="0"/>
    <xf numFmtId="0" fontId="1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1" fillId="0" borderId="0"/>
    <xf numFmtId="164" fontId="18" fillId="0" borderId="0" applyFont="0" applyFill="0" applyBorder="0" applyAlignment="0" applyProtection="0"/>
    <xf numFmtId="0" fontId="1" fillId="0" borderId="0"/>
    <xf numFmtId="0" fontId="1" fillId="0" borderId="0"/>
  </cellStyleXfs>
  <cellXfs count="689">
    <xf numFmtId="0" fontId="0" fillId="0" borderId="0" xfId="0"/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right" vertical="top" wrapText="1"/>
    </xf>
    <xf numFmtId="3" fontId="12" fillId="2" borderId="1" xfId="0" applyNumberFormat="1" applyFont="1" applyFill="1" applyBorder="1" applyAlignment="1">
      <alignment horizontal="right" vertical="top" wrapText="1"/>
    </xf>
    <xf numFmtId="3" fontId="12" fillId="3" borderId="1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0" xfId="0" applyFill="1" applyBorder="1"/>
    <xf numFmtId="3" fontId="12" fillId="7" borderId="1" xfId="0" applyNumberFormat="1" applyFont="1" applyFill="1" applyBorder="1" applyAlignment="1">
      <alignment horizontal="right" vertical="top" wrapText="1"/>
    </xf>
    <xf numFmtId="3" fontId="11" fillId="7" borderId="1" xfId="0" applyNumberFormat="1" applyFont="1" applyFill="1" applyBorder="1" applyAlignment="1">
      <alignment horizontal="right" vertical="top" wrapText="1"/>
    </xf>
    <xf numFmtId="3" fontId="12" fillId="8" borderId="1" xfId="0" applyNumberFormat="1" applyFont="1" applyFill="1" applyBorder="1" applyAlignment="1">
      <alignment horizontal="right" vertical="top" wrapText="1"/>
    </xf>
    <xf numFmtId="3" fontId="11" fillId="2" borderId="1" xfId="0" applyNumberFormat="1" applyFont="1" applyFill="1" applyBorder="1" applyAlignment="1">
      <alignment horizontal="right" vertical="top" wrapText="1"/>
    </xf>
    <xf numFmtId="3" fontId="12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5" fillId="0" borderId="0" xfId="8" applyFont="1"/>
    <xf numFmtId="0" fontId="0" fillId="0" borderId="12" xfId="0" applyBorder="1"/>
    <xf numFmtId="166" fontId="24" fillId="6" borderId="16" xfId="2" applyNumberFormat="1" applyFont="1" applyFill="1" applyBorder="1"/>
    <xf numFmtId="0" fontId="14" fillId="6" borderId="18" xfId="8" applyFill="1" applyBorder="1"/>
    <xf numFmtId="166" fontId="24" fillId="6" borderId="18" xfId="2" applyNumberFormat="1" applyFont="1" applyFill="1" applyBorder="1"/>
    <xf numFmtId="0" fontId="27" fillId="0" borderId="0" xfId="8" applyFont="1" applyAlignment="1">
      <alignment horizontal="center"/>
    </xf>
    <xf numFmtId="0" fontId="13" fillId="0" borderId="19" xfId="24" applyFont="1" applyBorder="1"/>
    <xf numFmtId="0" fontId="25" fillId="0" borderId="0" xfId="8" applyFont="1"/>
    <xf numFmtId="0" fontId="25" fillId="0" borderId="21" xfId="8" applyFont="1" applyBorder="1"/>
    <xf numFmtId="0" fontId="14" fillId="0" borderId="23" xfId="8" applyBorder="1"/>
    <xf numFmtId="0" fontId="14" fillId="0" borderId="21" xfId="8" applyBorder="1"/>
    <xf numFmtId="0" fontId="25" fillId="0" borderId="25" xfId="8" applyFont="1" applyBorder="1"/>
    <xf numFmtId="0" fontId="30" fillId="3" borderId="7" xfId="16" applyFont="1" applyFill="1" applyBorder="1"/>
    <xf numFmtId="0" fontId="30" fillId="3" borderId="30" xfId="8" applyFont="1" applyFill="1" applyBorder="1"/>
    <xf numFmtId="166" fontId="25" fillId="11" borderId="31" xfId="3" applyNumberFormat="1" applyFont="1" applyFill="1" applyBorder="1"/>
    <xf numFmtId="166" fontId="31" fillId="4" borderId="26" xfId="3" applyNumberFormat="1" applyFont="1" applyFill="1" applyBorder="1"/>
    <xf numFmtId="0" fontId="35" fillId="0" borderId="0" xfId="10" applyFont="1"/>
    <xf numFmtId="0" fontId="23" fillId="0" borderId="0" xfId="10" applyFont="1"/>
    <xf numFmtId="0" fontId="36" fillId="0" borderId="0" xfId="10" applyFont="1"/>
    <xf numFmtId="0" fontId="12" fillId="0" borderId="0" xfId="17" applyFont="1"/>
    <xf numFmtId="0" fontId="37" fillId="0" borderId="0" xfId="10" applyFont="1"/>
    <xf numFmtId="0" fontId="12" fillId="0" borderId="0" xfId="10" applyFont="1" applyAlignment="1">
      <alignment horizontal="left"/>
    </xf>
    <xf numFmtId="0" fontId="35" fillId="0" borderId="0" xfId="17" applyFont="1"/>
    <xf numFmtId="0" fontId="37" fillId="10" borderId="1" xfId="10" applyFont="1" applyFill="1" applyBorder="1"/>
    <xf numFmtId="0" fontId="37" fillId="0" borderId="40" xfId="10" applyFont="1" applyBorder="1"/>
    <xf numFmtId="0" fontId="37" fillId="0" borderId="26" xfId="10" applyFont="1" applyBorder="1"/>
    <xf numFmtId="0" fontId="37" fillId="0" borderId="26" xfId="10" applyFont="1" applyFill="1" applyBorder="1"/>
    <xf numFmtId="0" fontId="37" fillId="0" borderId="34" xfId="10" applyFont="1" applyBorder="1"/>
    <xf numFmtId="0" fontId="37" fillId="10" borderId="42" xfId="10" applyFont="1" applyFill="1" applyBorder="1"/>
    <xf numFmtId="0" fontId="37" fillId="10" borderId="22" xfId="10" applyFont="1" applyFill="1" applyBorder="1"/>
    <xf numFmtId="0" fontId="12" fillId="0" borderId="0" xfId="10"/>
    <xf numFmtId="0" fontId="12" fillId="0" borderId="0" xfId="10" applyFill="1"/>
    <xf numFmtId="0" fontId="27" fillId="0" borderId="0" xfId="18" applyFont="1"/>
    <xf numFmtId="0" fontId="18" fillId="0" borderId="0" xfId="22" applyBorder="1"/>
    <xf numFmtId="0" fontId="18" fillId="0" borderId="0" xfId="22"/>
    <xf numFmtId="0" fontId="13" fillId="0" borderId="0" xfId="22" applyFont="1"/>
    <xf numFmtId="0" fontId="13" fillId="0" borderId="0" xfId="22" applyFont="1" applyAlignment="1">
      <alignment horizontal="left"/>
    </xf>
    <xf numFmtId="0" fontId="18" fillId="0" borderId="0" xfId="22" applyFont="1"/>
    <xf numFmtId="0" fontId="13" fillId="10" borderId="2" xfId="22" applyFont="1" applyFill="1" applyBorder="1"/>
    <xf numFmtId="0" fontId="13" fillId="10" borderId="5" xfId="22" applyFont="1" applyFill="1" applyBorder="1"/>
    <xf numFmtId="0" fontId="18" fillId="8" borderId="1" xfId="22" applyFill="1" applyBorder="1"/>
    <xf numFmtId="0" fontId="13" fillId="0" borderId="1" xfId="22" applyFont="1" applyBorder="1"/>
    <xf numFmtId="0" fontId="13" fillId="0" borderId="26" xfId="22" applyFont="1" applyBorder="1"/>
    <xf numFmtId="0" fontId="18" fillId="0" borderId="26" xfId="22" applyFont="1" applyBorder="1"/>
    <xf numFmtId="0" fontId="18" fillId="0" borderId="26" xfId="22" applyBorder="1"/>
    <xf numFmtId="0" fontId="40" fillId="0" borderId="0" xfId="22" applyFont="1"/>
    <xf numFmtId="0" fontId="18" fillId="0" borderId="0" xfId="22" applyFill="1" applyBorder="1"/>
    <xf numFmtId="0" fontId="45" fillId="10" borderId="10" xfId="10" applyFont="1" applyFill="1" applyBorder="1" applyAlignment="1">
      <alignment horizontal="center"/>
    </xf>
    <xf numFmtId="0" fontId="18" fillId="0" borderId="7" xfId="22" applyFill="1" applyBorder="1"/>
    <xf numFmtId="0" fontId="18" fillId="0" borderId="7" xfId="22" applyBorder="1"/>
    <xf numFmtId="0" fontId="34" fillId="0" borderId="0" xfId="10" applyFont="1" applyAlignment="1">
      <alignment horizontal="left"/>
    </xf>
    <xf numFmtId="0" fontId="11" fillId="0" borderId="0" xfId="10" applyFont="1" applyAlignment="1">
      <alignment horizontal="left"/>
    </xf>
    <xf numFmtId="0" fontId="11" fillId="0" borderId="0" xfId="10" applyFont="1"/>
    <xf numFmtId="0" fontId="12" fillId="0" borderId="0" xfId="10" applyAlignment="1">
      <alignment horizontal="left"/>
    </xf>
    <xf numFmtId="0" fontId="35" fillId="0" borderId="0" xfId="18" applyFont="1"/>
    <xf numFmtId="0" fontId="12" fillId="0" borderId="0" xfId="14"/>
    <xf numFmtId="0" fontId="11" fillId="0" borderId="0" xfId="14" applyFont="1" applyAlignment="1">
      <alignment horizontal="left"/>
    </xf>
    <xf numFmtId="0" fontId="11" fillId="0" borderId="0" xfId="14" applyFont="1"/>
    <xf numFmtId="0" fontId="35" fillId="0" borderId="0" xfId="14" applyFont="1"/>
    <xf numFmtId="0" fontId="12" fillId="8" borderId="26" xfId="14" applyFill="1" applyBorder="1"/>
    <xf numFmtId="0" fontId="12" fillId="0" borderId="26" xfId="14" applyBorder="1"/>
    <xf numFmtId="0" fontId="12" fillId="0" borderId="5" xfId="14" applyBorder="1"/>
    <xf numFmtId="0" fontId="11" fillId="0" borderId="0" xfId="14" applyFont="1" applyAlignment="1">
      <alignment horizontal="center"/>
    </xf>
    <xf numFmtId="0" fontId="35" fillId="0" borderId="0" xfId="19" applyFont="1"/>
    <xf numFmtId="0" fontId="11" fillId="10" borderId="43" xfId="14" applyFont="1" applyFill="1" applyBorder="1"/>
    <xf numFmtId="0" fontId="11" fillId="8" borderId="5" xfId="14" applyFont="1" applyFill="1" applyBorder="1"/>
    <xf numFmtId="0" fontId="11" fillId="0" borderId="22" xfId="14" applyFont="1" applyBorder="1"/>
    <xf numFmtId="166" fontId="18" fillId="8" borderId="1" xfId="1" applyNumberFormat="1" applyFill="1" applyBorder="1"/>
    <xf numFmtId="166" fontId="18" fillId="0" borderId="1" xfId="1" applyNumberFormat="1" applyFont="1" applyBorder="1"/>
    <xf numFmtId="166" fontId="18" fillId="0" borderId="26" xfId="1" applyNumberFormat="1" applyFont="1" applyBorder="1"/>
    <xf numFmtId="166" fontId="18" fillId="0" borderId="5" xfId="1" applyNumberFormat="1" applyFont="1" applyBorder="1"/>
    <xf numFmtId="166" fontId="11" fillId="10" borderId="43" xfId="1" applyNumberFormat="1" applyFont="1" applyFill="1" applyBorder="1"/>
    <xf numFmtId="166" fontId="11" fillId="8" borderId="5" xfId="1" applyNumberFormat="1" applyFont="1" applyFill="1" applyBorder="1"/>
    <xf numFmtId="166" fontId="12" fillId="0" borderId="26" xfId="1" applyNumberFormat="1" applyFont="1" applyBorder="1"/>
    <xf numFmtId="166" fontId="11" fillId="0" borderId="22" xfId="1" applyNumberFormat="1" applyFont="1" applyBorder="1"/>
    <xf numFmtId="166" fontId="12" fillId="14" borderId="22" xfId="1" applyNumberFormat="1" applyFont="1" applyFill="1" applyBorder="1"/>
    <xf numFmtId="166" fontId="12" fillId="3" borderId="26" xfId="1" applyNumberFormat="1" applyFont="1" applyFill="1" applyBorder="1"/>
    <xf numFmtId="166" fontId="12" fillId="0" borderId="0" xfId="1" applyNumberFormat="1" applyFont="1"/>
    <xf numFmtId="166" fontId="12" fillId="0" borderId="0" xfId="1" applyNumberFormat="1" applyFont="1" applyBorder="1"/>
    <xf numFmtId="0" fontId="14" fillId="0" borderId="0" xfId="0" applyFont="1"/>
    <xf numFmtId="0" fontId="31" fillId="0" borderId="0" xfId="10" applyFont="1"/>
    <xf numFmtId="166" fontId="25" fillId="0" borderId="5" xfId="1" applyNumberFormat="1" applyFont="1" applyBorder="1"/>
    <xf numFmtId="0" fontId="12" fillId="0" borderId="1" xfId="10" applyBorder="1"/>
    <xf numFmtId="0" fontId="12" fillId="0" borderId="5" xfId="10" applyBorder="1"/>
    <xf numFmtId="0" fontId="12" fillId="0" borderId="2" xfId="10" applyBorder="1"/>
    <xf numFmtId="0" fontId="25" fillId="8" borderId="42" xfId="0" applyFont="1" applyFill="1" applyBorder="1"/>
    <xf numFmtId="0" fontId="25" fillId="8" borderId="22" xfId="0" applyFont="1" applyFill="1" applyBorder="1"/>
    <xf numFmtId="0" fontId="25" fillId="8" borderId="24" xfId="0" applyFont="1" applyFill="1" applyBorder="1"/>
    <xf numFmtId="0" fontId="11" fillId="8" borderId="42" xfId="10" applyFont="1" applyFill="1" applyBorder="1"/>
    <xf numFmtId="0" fontId="11" fillId="8" borderId="31" xfId="10" applyFont="1" applyFill="1" applyBorder="1"/>
    <xf numFmtId="0" fontId="14" fillId="8" borderId="42" xfId="0" applyFont="1" applyFill="1" applyBorder="1"/>
    <xf numFmtId="166" fontId="14" fillId="0" borderId="5" xfId="1" applyNumberFormat="1" applyFont="1" applyBorder="1"/>
    <xf numFmtId="166" fontId="14" fillId="0" borderId="11" xfId="1" applyNumberFormat="1" applyFont="1" applyBorder="1"/>
    <xf numFmtId="166" fontId="12" fillId="0" borderId="5" xfId="1" applyNumberFormat="1" applyFont="1" applyBorder="1"/>
    <xf numFmtId="166" fontId="12" fillId="0" borderId="1" xfId="1" applyNumberFormat="1" applyFont="1" applyBorder="1"/>
    <xf numFmtId="0" fontId="12" fillId="0" borderId="0" xfId="15"/>
    <xf numFmtId="0" fontId="11" fillId="0" borderId="0" xfId="15" applyFont="1"/>
    <xf numFmtId="0" fontId="12" fillId="0" borderId="0" xfId="15" applyAlignment="1">
      <alignment horizontal="center"/>
    </xf>
    <xf numFmtId="0" fontId="35" fillId="0" borderId="0" xfId="20" applyFont="1"/>
    <xf numFmtId="0" fontId="35" fillId="0" borderId="0" xfId="15" applyFont="1"/>
    <xf numFmtId="0" fontId="42" fillId="10" borderId="2" xfId="15" applyFont="1" applyFill="1" applyBorder="1" applyAlignment="1">
      <alignment horizontal="center"/>
    </xf>
    <xf numFmtId="0" fontId="42" fillId="10" borderId="10" xfId="15" applyFont="1" applyFill="1" applyBorder="1" applyAlignment="1">
      <alignment horizontal="center"/>
    </xf>
    <xf numFmtId="0" fontId="43" fillId="10" borderId="26" xfId="15" applyFont="1" applyFill="1" applyBorder="1"/>
    <xf numFmtId="0" fontId="43" fillId="10" borderId="28" xfId="15" applyFont="1" applyFill="1" applyBorder="1"/>
    <xf numFmtId="0" fontId="42" fillId="10" borderId="28" xfId="15" applyFont="1" applyFill="1" applyBorder="1" applyAlignment="1">
      <alignment horizontal="center"/>
    </xf>
    <xf numFmtId="0" fontId="42" fillId="10" borderId="5" xfId="15" applyFont="1" applyFill="1" applyBorder="1" applyAlignment="1">
      <alignment horizontal="center"/>
    </xf>
    <xf numFmtId="0" fontId="42" fillId="10" borderId="13" xfId="15" applyFont="1" applyFill="1" applyBorder="1" applyAlignment="1">
      <alignment horizontal="center"/>
    </xf>
    <xf numFmtId="0" fontId="44" fillId="0" borderId="1" xfId="15" applyFont="1" applyBorder="1" applyAlignment="1">
      <alignment horizontal="center"/>
    </xf>
    <xf numFmtId="0" fontId="44" fillId="0" borderId="9" xfId="15" applyFont="1" applyBorder="1"/>
    <xf numFmtId="166" fontId="44" fillId="3" borderId="9" xfId="4" applyNumberFormat="1" applyFont="1" applyFill="1" applyBorder="1" applyAlignment="1">
      <alignment horizontal="right"/>
    </xf>
    <xf numFmtId="166" fontId="44" fillId="3" borderId="1" xfId="5" applyNumberFormat="1" applyFont="1" applyFill="1" applyBorder="1" applyAlignment="1">
      <alignment horizontal="right"/>
    </xf>
    <xf numFmtId="166" fontId="44" fillId="3" borderId="9" xfId="5" applyNumberFormat="1" applyFont="1" applyFill="1" applyBorder="1" applyAlignment="1">
      <alignment horizontal="right"/>
    </xf>
    <xf numFmtId="166" fontId="44" fillId="0" borderId="9" xfId="5" applyNumberFormat="1" applyFont="1" applyBorder="1" applyAlignment="1">
      <alignment horizontal="right"/>
    </xf>
    <xf numFmtId="166" fontId="44" fillId="0" borderId="1" xfId="5" applyNumberFormat="1" applyFont="1" applyBorder="1" applyAlignment="1">
      <alignment horizontal="right"/>
    </xf>
    <xf numFmtId="0" fontId="45" fillId="10" borderId="1" xfId="15" applyFont="1" applyFill="1" applyBorder="1" applyAlignment="1">
      <alignment horizontal="center"/>
    </xf>
    <xf numFmtId="0" fontId="45" fillId="10" borderId="1" xfId="15" applyFont="1" applyFill="1" applyBorder="1"/>
    <xf numFmtId="166" fontId="45" fillId="10" borderId="1" xfId="5" applyNumberFormat="1" applyFont="1" applyFill="1" applyBorder="1" applyAlignment="1">
      <alignment horizontal="right"/>
    </xf>
    <xf numFmtId="0" fontId="12" fillId="0" borderId="0" xfId="10" applyAlignment="1"/>
    <xf numFmtId="0" fontId="36" fillId="0" borderId="0" xfId="10" applyFont="1" applyAlignment="1">
      <alignment horizontal="center"/>
    </xf>
    <xf numFmtId="0" fontId="12" fillId="0" borderId="0" xfId="17"/>
    <xf numFmtId="0" fontId="45" fillId="0" borderId="2" xfId="10" applyFont="1" applyBorder="1" applyAlignment="1">
      <alignment horizontal="center"/>
    </xf>
    <xf numFmtId="0" fontId="45" fillId="10" borderId="2" xfId="10" applyFont="1" applyFill="1" applyBorder="1" applyAlignment="1">
      <alignment horizontal="center"/>
    </xf>
    <xf numFmtId="0" fontId="45" fillId="10" borderId="8" xfId="10" applyFont="1" applyFill="1" applyBorder="1" applyAlignment="1">
      <alignment horizontal="center"/>
    </xf>
    <xf numFmtId="0" fontId="44" fillId="0" borderId="26" xfId="10" applyFont="1" applyBorder="1" applyAlignment="1">
      <alignment horizontal="center"/>
    </xf>
    <xf numFmtId="0" fontId="45" fillId="10" borderId="26" xfId="10" applyFont="1" applyFill="1" applyBorder="1" applyAlignment="1">
      <alignment horizontal="center"/>
    </xf>
    <xf numFmtId="0" fontId="45" fillId="10" borderId="28" xfId="10" applyFont="1" applyFill="1" applyBorder="1" applyAlignment="1">
      <alignment horizontal="center"/>
    </xf>
    <xf numFmtId="0" fontId="45" fillId="10" borderId="0" xfId="10" applyFont="1" applyFill="1" applyBorder="1" applyAlignment="1">
      <alignment horizontal="center"/>
    </xf>
    <xf numFmtId="0" fontId="12" fillId="10" borderId="26" xfId="10" applyFill="1" applyBorder="1"/>
    <xf numFmtId="0" fontId="44" fillId="0" borderId="5" xfId="10" applyFont="1" applyBorder="1" applyAlignment="1">
      <alignment horizontal="center"/>
    </xf>
    <xf numFmtId="0" fontId="44" fillId="10" borderId="5" xfId="10" applyFont="1" applyFill="1" applyBorder="1" applyAlignment="1">
      <alignment horizontal="center"/>
    </xf>
    <xf numFmtId="0" fontId="45" fillId="10" borderId="13" xfId="10" applyFont="1" applyFill="1" applyBorder="1" applyAlignment="1">
      <alignment horizontal="center"/>
    </xf>
    <xf numFmtId="0" fontId="44" fillId="10" borderId="13" xfId="10" applyFont="1" applyFill="1" applyBorder="1" applyAlignment="1">
      <alignment horizontal="center"/>
    </xf>
    <xf numFmtId="0" fontId="44" fillId="10" borderId="11" xfId="10" applyFont="1" applyFill="1" applyBorder="1" applyAlignment="1">
      <alignment horizontal="center"/>
    </xf>
    <xf numFmtId="0" fontId="12" fillId="10" borderId="5" xfId="10" applyFill="1" applyBorder="1"/>
    <xf numFmtId="0" fontId="45" fillId="0" borderId="34" xfId="10" applyFont="1" applyBorder="1" applyAlignment="1">
      <alignment horizontal="center"/>
    </xf>
    <xf numFmtId="0" fontId="45" fillId="0" borderId="44" xfId="10" applyFont="1" applyBorder="1"/>
    <xf numFmtId="0" fontId="44" fillId="0" borderId="44" xfId="10" applyFont="1" applyFill="1" applyBorder="1"/>
    <xf numFmtId="0" fontId="44" fillId="0" borderId="44" xfId="10" applyFont="1" applyBorder="1"/>
    <xf numFmtId="0" fontId="44" fillId="0" borderId="25" xfId="10" applyFont="1" applyBorder="1"/>
    <xf numFmtId="0" fontId="12" fillId="0" borderId="22" xfId="10" applyBorder="1"/>
    <xf numFmtId="0" fontId="44" fillId="0" borderId="5" xfId="10" applyFont="1" applyFill="1" applyBorder="1"/>
    <xf numFmtId="0" fontId="44" fillId="0" borderId="5" xfId="10" applyFont="1" applyBorder="1"/>
    <xf numFmtId="0" fontId="44" fillId="0" borderId="11" xfId="10" applyFont="1" applyBorder="1"/>
    <xf numFmtId="0" fontId="44" fillId="0" borderId="1" xfId="10" applyFont="1" applyFill="1" applyBorder="1"/>
    <xf numFmtId="0" fontId="44" fillId="0" borderId="1" xfId="10" applyFont="1" applyBorder="1"/>
    <xf numFmtId="0" fontId="44" fillId="0" borderId="6" xfId="10" applyFont="1" applyBorder="1"/>
    <xf numFmtId="0" fontId="44" fillId="0" borderId="2" xfId="10" applyFont="1" applyFill="1" applyBorder="1"/>
    <xf numFmtId="0" fontId="44" fillId="0" borderId="2" xfId="10" applyFont="1" applyBorder="1"/>
    <xf numFmtId="0" fontId="44" fillId="0" borderId="8" xfId="10" applyFont="1" applyBorder="1"/>
    <xf numFmtId="3" fontId="45" fillId="0" borderId="44" xfId="10" applyNumberFormat="1" applyFont="1" applyBorder="1"/>
    <xf numFmtId="3" fontId="45" fillId="0" borderId="25" xfId="10" applyNumberFormat="1" applyFont="1" applyBorder="1"/>
    <xf numFmtId="3" fontId="46" fillId="0" borderId="2" xfId="10" applyNumberFormat="1" applyFont="1" applyBorder="1"/>
    <xf numFmtId="3" fontId="46" fillId="0" borderId="8" xfId="10" applyNumberFormat="1" applyFont="1" applyBorder="1"/>
    <xf numFmtId="0" fontId="45" fillId="10" borderId="44" xfId="10" applyFont="1" applyFill="1" applyBorder="1"/>
    <xf numFmtId="0" fontId="44" fillId="10" borderId="44" xfId="10" applyFont="1" applyFill="1" applyBorder="1"/>
    <xf numFmtId="3" fontId="45" fillId="10" borderId="44" xfId="10" applyNumberFormat="1" applyFont="1" applyFill="1" applyBorder="1"/>
    <xf numFmtId="166" fontId="12" fillId="0" borderId="0" xfId="4" applyNumberFormat="1"/>
    <xf numFmtId="166" fontId="12" fillId="0" borderId="0" xfId="4" applyNumberFormat="1" applyAlignment="1"/>
    <xf numFmtId="0" fontId="12" fillId="0" borderId="0" xfId="10" applyAlignment="1">
      <alignment horizontal="center"/>
    </xf>
    <xf numFmtId="0" fontId="42" fillId="10" borderId="2" xfId="10" applyFont="1" applyFill="1" applyBorder="1" applyAlignment="1">
      <alignment horizontal="center"/>
    </xf>
    <xf numFmtId="0" fontId="42" fillId="10" borderId="10" xfId="10" applyFont="1" applyFill="1" applyBorder="1" applyAlignment="1">
      <alignment horizontal="center"/>
    </xf>
    <xf numFmtId="0" fontId="43" fillId="10" borderId="26" xfId="10" applyFont="1" applyFill="1" applyBorder="1"/>
    <xf numFmtId="0" fontId="43" fillId="10" borderId="28" xfId="10" applyFont="1" applyFill="1" applyBorder="1"/>
    <xf numFmtId="0" fontId="42" fillId="10" borderId="28" xfId="10" applyFont="1" applyFill="1" applyBorder="1" applyAlignment="1">
      <alignment horizontal="center"/>
    </xf>
    <xf numFmtId="0" fontId="42" fillId="10" borderId="5" xfId="10" applyFont="1" applyFill="1" applyBorder="1" applyAlignment="1">
      <alignment horizontal="center"/>
    </xf>
    <xf numFmtId="0" fontId="42" fillId="10" borderId="13" xfId="10" applyFont="1" applyFill="1" applyBorder="1" applyAlignment="1">
      <alignment horizontal="center"/>
    </xf>
    <xf numFmtId="0" fontId="44" fillId="0" borderId="1" xfId="10" applyFont="1" applyBorder="1" applyAlignment="1">
      <alignment horizontal="center"/>
    </xf>
    <xf numFmtId="0" fontId="44" fillId="0" borderId="9" xfId="10" applyFont="1" applyBorder="1"/>
    <xf numFmtId="166" fontId="44" fillId="0" borderId="9" xfId="4" applyNumberFormat="1" applyFont="1" applyBorder="1" applyAlignment="1">
      <alignment horizontal="right"/>
    </xf>
    <xf numFmtId="0" fontId="45" fillId="10" borderId="1" xfId="10" applyFont="1" applyFill="1" applyBorder="1" applyAlignment="1">
      <alignment horizontal="center"/>
    </xf>
    <xf numFmtId="0" fontId="45" fillId="10" borderId="1" xfId="10" applyFont="1" applyFill="1" applyBorder="1"/>
    <xf numFmtId="166" fontId="45" fillId="10" borderId="1" xfId="4" applyNumberFormat="1" applyFont="1" applyFill="1" applyBorder="1" applyAlignment="1">
      <alignment horizontal="right"/>
    </xf>
    <xf numFmtId="0" fontId="34" fillId="0" borderId="0" xfId="10" applyFont="1"/>
    <xf numFmtId="0" fontId="31" fillId="11" borderId="26" xfId="10" applyFont="1" applyFill="1" applyBorder="1"/>
    <xf numFmtId="1" fontId="12" fillId="0" borderId="0" xfId="10" applyNumberFormat="1"/>
    <xf numFmtId="1" fontId="11" fillId="0" borderId="0" xfId="10" applyNumberFormat="1" applyFont="1"/>
    <xf numFmtId="0" fontId="42" fillId="10" borderId="1" xfId="10" applyFont="1" applyFill="1" applyBorder="1" applyAlignment="1">
      <alignment horizontal="center" wrapText="1"/>
    </xf>
    <xf numFmtId="0" fontId="42" fillId="10" borderId="9" xfId="10" applyFont="1" applyFill="1" applyBorder="1" applyAlignment="1">
      <alignment horizontal="center" wrapText="1"/>
    </xf>
    <xf numFmtId="0" fontId="44" fillId="0" borderId="9" xfId="10" applyFont="1" applyBorder="1" applyAlignment="1">
      <alignment wrapText="1"/>
    </xf>
    <xf numFmtId="166" fontId="31" fillId="0" borderId="0" xfId="1" applyNumberFormat="1" applyFont="1"/>
    <xf numFmtId="166" fontId="35" fillId="0" borderId="0" xfId="1" applyNumberFormat="1" applyFont="1"/>
    <xf numFmtId="166" fontId="14" fillId="0" borderId="0" xfId="0" applyNumberFormat="1" applyFont="1"/>
    <xf numFmtId="0" fontId="14" fillId="0" borderId="0" xfId="10" applyFont="1"/>
    <xf numFmtId="166" fontId="14" fillId="0" borderId="0" xfId="10" applyNumberFormat="1" applyFont="1"/>
    <xf numFmtId="3" fontId="0" fillId="0" borderId="0" xfId="0" applyNumberFormat="1"/>
    <xf numFmtId="3" fontId="12" fillId="15" borderId="1" xfId="0" applyNumberFormat="1" applyFont="1" applyFill="1" applyBorder="1" applyAlignment="1">
      <alignment horizontal="right" vertical="top" wrapText="1"/>
    </xf>
    <xf numFmtId="0" fontId="13" fillId="0" borderId="0" xfId="0" applyFont="1"/>
    <xf numFmtId="0" fontId="0" fillId="0" borderId="0" xfId="0" applyBorder="1"/>
    <xf numFmtId="0" fontId="13" fillId="3" borderId="0" xfId="0" applyFont="1" applyFill="1"/>
    <xf numFmtId="0" fontId="12" fillId="0" borderId="1" xfId="0" applyFont="1" applyBorder="1" applyAlignment="1">
      <alignment horizontal="left" vertical="top" wrapText="1"/>
    </xf>
    <xf numFmtId="3" fontId="12" fillId="16" borderId="1" xfId="0" applyNumberFormat="1" applyFont="1" applyFill="1" applyBorder="1" applyAlignment="1">
      <alignment horizontal="right" vertical="top" wrapText="1"/>
    </xf>
    <xf numFmtId="0" fontId="12" fillId="15" borderId="1" xfId="0" applyFont="1" applyFill="1" applyBorder="1" applyAlignment="1">
      <alignment horizontal="left" vertical="top" wrapText="1"/>
    </xf>
    <xf numFmtId="3" fontId="12" fillId="17" borderId="1" xfId="0" applyNumberFormat="1" applyFont="1" applyFill="1" applyBorder="1" applyAlignment="1">
      <alignment horizontal="right" vertical="top" wrapText="1"/>
    </xf>
    <xf numFmtId="0" fontId="0" fillId="15" borderId="0" xfId="0" applyFill="1"/>
    <xf numFmtId="0" fontId="11" fillId="2" borderId="1" xfId="0" applyFont="1" applyFill="1" applyBorder="1" applyAlignment="1">
      <alignment horizontal="left" vertical="top" wrapText="1"/>
    </xf>
    <xf numFmtId="3" fontId="11" fillId="15" borderId="1" xfId="0" applyNumberFormat="1" applyFont="1" applyFill="1" applyBorder="1" applyAlignment="1">
      <alignment horizontal="right" vertical="top" wrapText="1"/>
    </xf>
    <xf numFmtId="0" fontId="12" fillId="0" borderId="26" xfId="0" applyFont="1" applyFill="1" applyBorder="1" applyAlignment="1">
      <alignment horizontal="left" vertical="top" wrapText="1"/>
    </xf>
    <xf numFmtId="3" fontId="12" fillId="18" borderId="1" xfId="0" applyNumberFormat="1" applyFont="1" applyFill="1" applyBorder="1" applyAlignment="1">
      <alignment horizontal="righ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15" borderId="6" xfId="25" applyFont="1" applyFill="1" applyBorder="1" applyAlignment="1">
      <alignment horizontal="left" vertical="center" wrapText="1"/>
    </xf>
    <xf numFmtId="0" fontId="10" fillId="19" borderId="6" xfId="25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left" vertical="top" wrapText="1"/>
    </xf>
    <xf numFmtId="0" fontId="0" fillId="18" borderId="46" xfId="0" applyFill="1" applyBorder="1"/>
    <xf numFmtId="3" fontId="0" fillId="18" borderId="4" xfId="0" applyNumberFormat="1" applyFill="1" applyBorder="1"/>
    <xf numFmtId="166" fontId="33" fillId="0" borderId="0" xfId="27" applyNumberFormat="1" applyFont="1"/>
    <xf numFmtId="166" fontId="31" fillId="3" borderId="0" xfId="27" applyNumberFormat="1" applyFont="1" applyFill="1"/>
    <xf numFmtId="0" fontId="30" fillId="15" borderId="30" xfId="8" applyFont="1" applyFill="1" applyBorder="1"/>
    <xf numFmtId="166" fontId="31" fillId="20" borderId="29" xfId="3" applyNumberFormat="1" applyFont="1" applyFill="1" applyBorder="1"/>
    <xf numFmtId="166" fontId="29" fillId="5" borderId="24" xfId="1" applyNumberFormat="1" applyFont="1" applyFill="1" applyBorder="1"/>
    <xf numFmtId="166" fontId="25" fillId="11" borderId="48" xfId="3" applyNumberFormat="1" applyFont="1" applyFill="1" applyBorder="1"/>
    <xf numFmtId="166" fontId="29" fillId="11" borderId="49" xfId="1" applyNumberFormat="1" applyFont="1" applyFill="1" applyBorder="1"/>
    <xf numFmtId="166" fontId="53" fillId="0" borderId="24" xfId="1" applyNumberFormat="1" applyFont="1" applyBorder="1"/>
    <xf numFmtId="0" fontId="27" fillId="0" borderId="0" xfId="0" applyFont="1" applyAlignment="1">
      <alignment wrapText="1"/>
    </xf>
    <xf numFmtId="165" fontId="10" fillId="0" borderId="47" xfId="0" applyNumberFormat="1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/>
    </xf>
    <xf numFmtId="3" fontId="11" fillId="16" borderId="54" xfId="0" applyNumberFormat="1" applyFont="1" applyFill="1" applyBorder="1" applyAlignment="1">
      <alignment horizontal="right" vertical="top" wrapText="1"/>
    </xf>
    <xf numFmtId="3" fontId="11" fillId="0" borderId="51" xfId="0" applyNumberFormat="1" applyFont="1" applyBorder="1" applyAlignment="1">
      <alignment horizontal="right" vertical="top" wrapText="1"/>
    </xf>
    <xf numFmtId="3" fontId="11" fillId="0" borderId="50" xfId="0" applyNumberFormat="1" applyFont="1" applyBorder="1" applyAlignment="1">
      <alignment horizontal="right" vertical="top" wrapText="1"/>
    </xf>
    <xf numFmtId="0" fontId="12" fillId="0" borderId="47" xfId="0" applyFont="1" applyBorder="1" applyAlignment="1">
      <alignment horizontal="center" vertical="top" wrapText="1"/>
    </xf>
    <xf numFmtId="0" fontId="11" fillId="5" borderId="47" xfId="0" applyFont="1" applyFill="1" applyBorder="1" applyAlignment="1">
      <alignment horizontal="left" vertical="top" wrapText="1"/>
    </xf>
    <xf numFmtId="3" fontId="12" fillId="16" borderId="47" xfId="0" applyNumberFormat="1" applyFont="1" applyFill="1" applyBorder="1" applyAlignment="1">
      <alignment horizontal="right" vertical="top" wrapText="1"/>
    </xf>
    <xf numFmtId="3" fontId="12" fillId="5" borderId="47" xfId="0" applyNumberFormat="1" applyFont="1" applyFill="1" applyBorder="1" applyAlignment="1">
      <alignment horizontal="right" vertical="top" wrapText="1"/>
    </xf>
    <xf numFmtId="0" fontId="12" fillId="0" borderId="55" xfId="0" applyFont="1" applyBorder="1" applyAlignment="1">
      <alignment horizontal="left" vertical="top" wrapText="1"/>
    </xf>
    <xf numFmtId="3" fontId="12" fillId="16" borderId="14" xfId="0" applyNumberFormat="1" applyFont="1" applyFill="1" applyBorder="1" applyAlignment="1">
      <alignment horizontal="right" vertical="top" wrapText="1"/>
    </xf>
    <xf numFmtId="3" fontId="12" fillId="3" borderId="56" xfId="0" applyNumberFormat="1" applyFont="1" applyFill="1" applyBorder="1" applyAlignment="1">
      <alignment horizontal="right" vertical="top" wrapText="1"/>
    </xf>
    <xf numFmtId="3" fontId="12" fillId="3" borderId="47" xfId="0" applyNumberFormat="1" applyFont="1" applyFill="1" applyBorder="1" applyAlignment="1">
      <alignment horizontal="right" vertical="top" wrapText="1"/>
    </xf>
    <xf numFmtId="3" fontId="12" fillId="0" borderId="56" xfId="0" applyNumberFormat="1" applyFont="1" applyBorder="1" applyAlignment="1">
      <alignment horizontal="right" vertical="top" wrapText="1"/>
    </xf>
    <xf numFmtId="3" fontId="12" fillId="0" borderId="47" xfId="0" applyNumberFormat="1" applyFont="1" applyBorder="1" applyAlignment="1">
      <alignment horizontal="right" vertical="top" wrapText="1"/>
    </xf>
    <xf numFmtId="0" fontId="11" fillId="5" borderId="55" xfId="0" applyFont="1" applyFill="1" applyBorder="1" applyAlignment="1">
      <alignment horizontal="left" vertical="top" wrapText="1"/>
    </xf>
    <xf numFmtId="3" fontId="11" fillId="5" borderId="56" xfId="0" applyNumberFormat="1" applyFont="1" applyFill="1" applyBorder="1" applyAlignment="1">
      <alignment horizontal="right" vertical="top" wrapText="1"/>
    </xf>
    <xf numFmtId="3" fontId="11" fillId="5" borderId="47" xfId="0" applyNumberFormat="1" applyFont="1" applyFill="1" applyBorder="1" applyAlignment="1">
      <alignment horizontal="right" vertical="top" wrapText="1"/>
    </xf>
    <xf numFmtId="3" fontId="12" fillId="2" borderId="56" xfId="0" applyNumberFormat="1" applyFont="1" applyFill="1" applyBorder="1" applyAlignment="1">
      <alignment horizontal="right" vertical="top" wrapText="1"/>
    </xf>
    <xf numFmtId="3" fontId="12" fillId="2" borderId="47" xfId="0" applyNumberFormat="1" applyFont="1" applyFill="1" applyBorder="1" applyAlignment="1">
      <alignment horizontal="right" vertical="top" wrapText="1"/>
    </xf>
    <xf numFmtId="0" fontId="11" fillId="6" borderId="55" xfId="0" applyFont="1" applyFill="1" applyBorder="1" applyAlignment="1">
      <alignment horizontal="left" vertical="top" wrapText="1"/>
    </xf>
    <xf numFmtId="3" fontId="11" fillId="6" borderId="56" xfId="0" applyNumberFormat="1" applyFont="1" applyFill="1" applyBorder="1" applyAlignment="1">
      <alignment horizontal="right" vertical="top" wrapText="1"/>
    </xf>
    <xf numFmtId="3" fontId="11" fillId="6" borderId="47" xfId="0" applyNumberFormat="1" applyFont="1" applyFill="1" applyBorder="1" applyAlignment="1">
      <alignment horizontal="right" vertical="top" wrapText="1"/>
    </xf>
    <xf numFmtId="0" fontId="11" fillId="6" borderId="52" xfId="0" applyFont="1" applyFill="1" applyBorder="1" applyAlignment="1">
      <alignment horizontal="left" vertical="top" wrapText="1"/>
    </xf>
    <xf numFmtId="3" fontId="11" fillId="6" borderId="51" xfId="0" applyNumberFormat="1" applyFont="1" applyFill="1" applyBorder="1" applyAlignment="1">
      <alignment horizontal="right" vertical="top" wrapText="1"/>
    </xf>
    <xf numFmtId="3" fontId="11" fillId="6" borderId="50" xfId="0" applyNumberFormat="1" applyFont="1" applyFill="1" applyBorder="1" applyAlignment="1">
      <alignment horizontal="right" vertical="top" wrapText="1"/>
    </xf>
    <xf numFmtId="0" fontId="14" fillId="0" borderId="47" xfId="29" applyFont="1" applyFill="1" applyBorder="1"/>
    <xf numFmtId="0" fontId="14" fillId="0" borderId="47" xfId="0" applyFont="1" applyBorder="1"/>
    <xf numFmtId="166" fontId="25" fillId="8" borderId="22" xfId="1" applyNumberFormat="1" applyFont="1" applyFill="1" applyBorder="1"/>
    <xf numFmtId="166" fontId="14" fillId="8" borderId="22" xfId="1" applyNumberFormat="1" applyFont="1" applyFill="1" applyBorder="1"/>
    <xf numFmtId="166" fontId="14" fillId="8" borderId="24" xfId="1" applyNumberFormat="1" applyFont="1" applyFill="1" applyBorder="1"/>
    <xf numFmtId="0" fontId="13" fillId="0" borderId="45" xfId="0" applyFont="1" applyBorder="1"/>
    <xf numFmtId="0" fontId="0" fillId="0" borderId="5" xfId="22" applyFont="1" applyBorder="1"/>
    <xf numFmtId="0" fontId="0" fillId="0" borderId="26" xfId="22" applyFont="1" applyBorder="1"/>
    <xf numFmtId="166" fontId="18" fillId="0" borderId="0" xfId="1" applyNumberFormat="1"/>
    <xf numFmtId="0" fontId="18" fillId="0" borderId="57" xfId="22" applyBorder="1"/>
    <xf numFmtId="166" fontId="18" fillId="0" borderId="51" xfId="1" applyNumberFormat="1" applyBorder="1"/>
    <xf numFmtId="0" fontId="0" fillId="0" borderId="11" xfId="22" applyFont="1" applyBorder="1"/>
    <xf numFmtId="0" fontId="18" fillId="0" borderId="58" xfId="22" applyBorder="1"/>
    <xf numFmtId="0" fontId="13" fillId="0" borderId="52" xfId="22" applyFont="1" applyBorder="1"/>
    <xf numFmtId="166" fontId="13" fillId="0" borderId="59" xfId="1" applyNumberFormat="1" applyFont="1" applyBorder="1"/>
    <xf numFmtId="0" fontId="13" fillId="22" borderId="0" xfId="22" applyFont="1" applyFill="1"/>
    <xf numFmtId="166" fontId="13" fillId="22" borderId="0" xfId="1" applyNumberFormat="1" applyFont="1" applyFill="1"/>
    <xf numFmtId="166" fontId="44" fillId="21" borderId="9" xfId="4" applyNumberFormat="1" applyFont="1" applyFill="1" applyBorder="1" applyAlignment="1">
      <alignment horizontal="right"/>
    </xf>
    <xf numFmtId="166" fontId="45" fillId="21" borderId="1" xfId="4" applyNumberFormat="1" applyFont="1" applyFill="1" applyBorder="1" applyAlignment="1">
      <alignment horizontal="right"/>
    </xf>
    <xf numFmtId="0" fontId="42" fillId="21" borderId="9" xfId="10" applyFont="1" applyFill="1" applyBorder="1" applyAlignment="1">
      <alignment horizontal="center" wrapText="1"/>
    </xf>
    <xf numFmtId="0" fontId="42" fillId="21" borderId="9" xfId="10" applyFont="1" applyFill="1" applyBorder="1" applyAlignment="1">
      <alignment horizontal="center"/>
    </xf>
    <xf numFmtId="0" fontId="12" fillId="23" borderId="1" xfId="10" applyFill="1" applyBorder="1" applyAlignment="1">
      <alignment wrapText="1"/>
    </xf>
    <xf numFmtId="0" fontId="12" fillId="23" borderId="1" xfId="10" applyFill="1" applyBorder="1"/>
    <xf numFmtId="166" fontId="12" fillId="23" borderId="1" xfId="1" applyNumberFormat="1" applyFont="1" applyFill="1" applyBorder="1"/>
    <xf numFmtId="166" fontId="54" fillId="12" borderId="0" xfId="1" applyNumberFormat="1" applyFont="1" applyFill="1"/>
    <xf numFmtId="0" fontId="11" fillId="5" borderId="5" xfId="0" applyFont="1" applyFill="1" applyBorder="1" applyAlignment="1">
      <alignment horizontal="left" vertical="top" wrapText="1"/>
    </xf>
    <xf numFmtId="3" fontId="12" fillId="16" borderId="5" xfId="0" applyNumberFormat="1" applyFont="1" applyFill="1" applyBorder="1" applyAlignment="1">
      <alignment horizontal="right" vertical="top" wrapText="1"/>
    </xf>
    <xf numFmtId="3" fontId="12" fillId="5" borderId="5" xfId="0" applyNumberFormat="1" applyFont="1" applyFill="1" applyBorder="1" applyAlignment="1">
      <alignment horizontal="right" vertical="top" wrapText="1"/>
    </xf>
    <xf numFmtId="0" fontId="0" fillId="18" borderId="61" xfId="0" applyFill="1" applyBorder="1"/>
    <xf numFmtId="3" fontId="12" fillId="16" borderId="62" xfId="0" applyNumberFormat="1" applyFont="1" applyFill="1" applyBorder="1" applyAlignment="1">
      <alignment horizontal="right" vertical="top" wrapText="1"/>
    </xf>
    <xf numFmtId="3" fontId="0" fillId="18" borderId="60" xfId="0" applyNumberFormat="1" applyFill="1" applyBorder="1"/>
    <xf numFmtId="3" fontId="0" fillId="18" borderId="63" xfId="0" applyNumberFormat="1" applyFill="1" applyBorder="1"/>
    <xf numFmtId="3" fontId="12" fillId="16" borderId="64" xfId="0" applyNumberFormat="1" applyFont="1" applyFill="1" applyBorder="1" applyAlignment="1">
      <alignment horizontal="right" vertical="top" wrapText="1"/>
    </xf>
    <xf numFmtId="166" fontId="14" fillId="15" borderId="5" xfId="1" applyNumberFormat="1" applyFont="1" applyFill="1" applyBorder="1"/>
    <xf numFmtId="0" fontId="14" fillId="6" borderId="17" xfId="8" applyFill="1" applyBorder="1"/>
    <xf numFmtId="166" fontId="24" fillId="6" borderId="0" xfId="2" applyNumberFormat="1" applyFont="1" applyFill="1"/>
    <xf numFmtId="10" fontId="20" fillId="4" borderId="18" xfId="8" applyNumberFormat="1" applyFont="1" applyFill="1" applyBorder="1"/>
    <xf numFmtId="0" fontId="25" fillId="6" borderId="0" xfId="8" applyFont="1" applyFill="1"/>
    <xf numFmtId="0" fontId="26" fillId="6" borderId="0" xfId="8" applyFont="1" applyFill="1"/>
    <xf numFmtId="0" fontId="13" fillId="0" borderId="0" xfId="24" applyFont="1"/>
    <xf numFmtId="3" fontId="25" fillId="11" borderId="24" xfId="3" applyNumberFormat="1" applyFont="1" applyFill="1" applyBorder="1"/>
    <xf numFmtId="3" fontId="25" fillId="11" borderId="66" xfId="3" applyNumberFormat="1" applyFont="1" applyFill="1" applyBorder="1"/>
    <xf numFmtId="3" fontId="25" fillId="11" borderId="67" xfId="3" applyNumberFormat="1" applyFont="1" applyFill="1" applyBorder="1"/>
    <xf numFmtId="3" fontId="25" fillId="11" borderId="21" xfId="3" applyNumberFormat="1" applyFont="1" applyFill="1" applyBorder="1"/>
    <xf numFmtId="3" fontId="25" fillId="5" borderId="24" xfId="3" applyNumberFormat="1" applyFont="1" applyFill="1" applyBorder="1"/>
    <xf numFmtId="3" fontId="25" fillId="25" borderId="66" xfId="3" applyNumberFormat="1" applyFont="1" applyFill="1" applyBorder="1"/>
    <xf numFmtId="3" fontId="25" fillId="5" borderId="21" xfId="3" applyNumberFormat="1" applyFont="1" applyFill="1" applyBorder="1"/>
    <xf numFmtId="0" fontId="30" fillId="0" borderId="7" xfId="16" applyFont="1" applyBorder="1"/>
    <xf numFmtId="166" fontId="31" fillId="0" borderId="27" xfId="3" applyNumberFormat="1" applyFont="1" applyBorder="1"/>
    <xf numFmtId="164" fontId="31" fillId="3" borderId="28" xfId="3" applyFont="1" applyFill="1" applyBorder="1"/>
    <xf numFmtId="3" fontId="14" fillId="4" borderId="29" xfId="3" applyNumberFormat="1" applyFill="1" applyBorder="1"/>
    <xf numFmtId="166" fontId="31" fillId="3" borderId="28" xfId="3" applyNumberFormat="1" applyFont="1" applyFill="1" applyBorder="1"/>
    <xf numFmtId="167" fontId="31" fillId="3" borderId="28" xfId="3" applyNumberFormat="1" applyFont="1" applyFill="1" applyBorder="1"/>
    <xf numFmtId="166" fontId="31" fillId="3" borderId="27" xfId="3" applyNumberFormat="1" applyFont="1" applyFill="1" applyBorder="1"/>
    <xf numFmtId="166" fontId="31" fillId="0" borderId="28" xfId="3" applyNumberFormat="1" applyFont="1" applyBorder="1"/>
    <xf numFmtId="0" fontId="30" fillId="0" borderId="30" xfId="8" applyFont="1" applyBorder="1"/>
    <xf numFmtId="166" fontId="14" fillId="0" borderId="19" xfId="3" applyNumberFormat="1" applyBorder="1"/>
    <xf numFmtId="166" fontId="14" fillId="0" borderId="0" xfId="3" applyNumberFormat="1"/>
    <xf numFmtId="3" fontId="30" fillId="4" borderId="70" xfId="3" applyNumberFormat="1" applyFont="1" applyFill="1" applyBorder="1"/>
    <xf numFmtId="3" fontId="30" fillId="20" borderId="70" xfId="3" applyNumberFormat="1" applyFont="1" applyFill="1" applyBorder="1"/>
    <xf numFmtId="166" fontId="25" fillId="0" borderId="23" xfId="3" applyNumberFormat="1" applyFont="1" applyBorder="1"/>
    <xf numFmtId="166" fontId="25" fillId="0" borderId="21" xfId="3" applyNumberFormat="1" applyFont="1" applyBorder="1"/>
    <xf numFmtId="3" fontId="25" fillId="11" borderId="31" xfId="3" applyNumberFormat="1" applyFont="1" applyFill="1" applyBorder="1"/>
    <xf numFmtId="3" fontId="25" fillId="5" borderId="66" xfId="3" applyNumberFormat="1" applyFont="1" applyFill="1" applyBorder="1"/>
    <xf numFmtId="166" fontId="29" fillId="5" borderId="21" xfId="1" applyNumberFormat="1" applyFont="1" applyFill="1" applyBorder="1"/>
    <xf numFmtId="0" fontId="14" fillId="0" borderId="17" xfId="8" applyBorder="1"/>
    <xf numFmtId="166" fontId="34" fillId="3" borderId="27" xfId="3" applyNumberFormat="1" applyFont="1" applyFill="1" applyBorder="1"/>
    <xf numFmtId="167" fontId="31" fillId="15" borderId="28" xfId="3" applyNumberFormat="1" applyFont="1" applyFill="1" applyBorder="1"/>
    <xf numFmtId="0" fontId="14" fillId="0" borderId="32" xfId="8" applyBorder="1"/>
    <xf numFmtId="166" fontId="31" fillId="3" borderId="33" xfId="3" applyNumberFormat="1" applyFont="1" applyFill="1" applyBorder="1"/>
    <xf numFmtId="166" fontId="34" fillId="3" borderId="33" xfId="3" applyNumberFormat="1" applyFont="1" applyFill="1" applyBorder="1"/>
    <xf numFmtId="166" fontId="34" fillId="0" borderId="35" xfId="3" applyNumberFormat="1" applyFont="1" applyBorder="1"/>
    <xf numFmtId="166" fontId="34" fillId="0" borderId="21" xfId="3" applyNumberFormat="1" applyFont="1" applyBorder="1"/>
    <xf numFmtId="166" fontId="25" fillId="5" borderId="66" xfId="3" applyNumberFormat="1" applyFont="1" applyFill="1" applyBorder="1"/>
    <xf numFmtId="0" fontId="14" fillId="0" borderId="36" xfId="8" applyBorder="1"/>
    <xf numFmtId="166" fontId="31" fillId="0" borderId="37" xfId="3" applyNumberFormat="1" applyFont="1" applyBorder="1"/>
    <xf numFmtId="0" fontId="14" fillId="0" borderId="38" xfId="8" applyBorder="1"/>
    <xf numFmtId="166" fontId="31" fillId="0" borderId="39" xfId="3" applyNumberFormat="1" applyFont="1" applyBorder="1"/>
    <xf numFmtId="164" fontId="31" fillId="15" borderId="28" xfId="3" applyFont="1" applyFill="1" applyBorder="1"/>
    <xf numFmtId="166" fontId="31" fillId="15" borderId="28" xfId="3" applyNumberFormat="1" applyFont="1" applyFill="1" applyBorder="1"/>
    <xf numFmtId="166" fontId="31" fillId="15" borderId="0" xfId="3" applyNumberFormat="1" applyFont="1" applyFill="1"/>
    <xf numFmtId="0" fontId="14" fillId="3" borderId="38" xfId="8" applyFill="1" applyBorder="1"/>
    <xf numFmtId="166" fontId="31" fillId="6" borderId="39" xfId="3" applyNumberFormat="1" applyFont="1" applyFill="1" applyBorder="1"/>
    <xf numFmtId="166" fontId="31" fillId="15" borderId="33" xfId="3" applyNumberFormat="1" applyFont="1" applyFill="1" applyBorder="1"/>
    <xf numFmtId="166" fontId="53" fillId="0" borderId="71" xfId="1" applyNumberFormat="1" applyFont="1" applyBorder="1"/>
    <xf numFmtId="166" fontId="31" fillId="0" borderId="33" xfId="3" applyNumberFormat="1" applyFont="1" applyBorder="1"/>
    <xf numFmtId="166" fontId="31" fillId="6" borderId="33" xfId="3" applyNumberFormat="1" applyFont="1" applyFill="1" applyBorder="1"/>
    <xf numFmtId="0" fontId="25" fillId="0" borderId="15" xfId="8" applyFont="1" applyBorder="1"/>
    <xf numFmtId="166" fontId="34" fillId="0" borderId="41" xfId="3" applyNumberFormat="1" applyFont="1" applyBorder="1"/>
    <xf numFmtId="166" fontId="34" fillId="0" borderId="16" xfId="3" applyNumberFormat="1" applyFont="1" applyBorder="1"/>
    <xf numFmtId="166" fontId="25" fillId="11" borderId="72" xfId="3" applyNumberFormat="1" applyFont="1" applyFill="1" applyBorder="1"/>
    <xf numFmtId="166" fontId="29" fillId="11" borderId="16" xfId="1" applyNumberFormat="1" applyFont="1" applyFill="1" applyBorder="1"/>
    <xf numFmtId="166" fontId="31" fillId="0" borderId="26" xfId="3" applyNumberFormat="1" applyFont="1" applyBorder="1"/>
    <xf numFmtId="0" fontId="14" fillId="0" borderId="43" xfId="8" applyBorder="1"/>
    <xf numFmtId="0" fontId="25" fillId="0" borderId="42" xfId="28" applyFont="1" applyBorder="1"/>
    <xf numFmtId="166" fontId="53" fillId="0" borderId="21" xfId="1" applyNumberFormat="1" applyFont="1" applyBorder="1"/>
    <xf numFmtId="0" fontId="14" fillId="0" borderId="26" xfId="28" applyBorder="1"/>
    <xf numFmtId="166" fontId="53" fillId="0" borderId="28" xfId="1" applyNumberFormat="1" applyFont="1" applyBorder="1"/>
    <xf numFmtId="166" fontId="53" fillId="0" borderId="26" xfId="1" applyNumberFormat="1" applyFont="1" applyBorder="1"/>
    <xf numFmtId="0" fontId="14" fillId="0" borderId="76" xfId="28" applyBorder="1"/>
    <xf numFmtId="166" fontId="53" fillId="0" borderId="77" xfId="1" applyNumberFormat="1" applyFont="1" applyBorder="1"/>
    <xf numFmtId="166" fontId="53" fillId="0" borderId="76" xfId="1" applyNumberFormat="1" applyFont="1" applyBorder="1"/>
    <xf numFmtId="166" fontId="0" fillId="0" borderId="0" xfId="1" applyNumberFormat="1" applyFont="1"/>
    <xf numFmtId="0" fontId="20" fillId="15" borderId="0" xfId="0" applyFont="1" applyFill="1"/>
    <xf numFmtId="0" fontId="36" fillId="0" borderId="0" xfId="10" applyFont="1" applyAlignment="1">
      <alignment horizontal="center"/>
    </xf>
    <xf numFmtId="0" fontId="0" fillId="3" borderId="0" xfId="0" applyFill="1"/>
    <xf numFmtId="0" fontId="13" fillId="0" borderId="80" xfId="0" applyFont="1" applyBorder="1"/>
    <xf numFmtId="0" fontId="12" fillId="0" borderId="26" xfId="0" applyFont="1" applyBorder="1" applyAlignment="1">
      <alignment horizontal="left" vertical="top" wrapText="1"/>
    </xf>
    <xf numFmtId="0" fontId="45" fillId="10" borderId="52" xfId="10" applyFont="1" applyFill="1" applyBorder="1" applyAlignment="1">
      <alignment horizontal="center"/>
    </xf>
    <xf numFmtId="0" fontId="44" fillId="0" borderId="69" xfId="10" applyFont="1" applyFill="1" applyBorder="1"/>
    <xf numFmtId="0" fontId="44" fillId="0" borderId="50" xfId="10" applyFont="1" applyFill="1" applyBorder="1"/>
    <xf numFmtId="166" fontId="44" fillId="0" borderId="69" xfId="1" applyNumberFormat="1" applyFont="1" applyFill="1" applyBorder="1"/>
    <xf numFmtId="166" fontId="44" fillId="0" borderId="69" xfId="1" applyNumberFormat="1" applyFont="1" applyBorder="1"/>
    <xf numFmtId="166" fontId="46" fillId="0" borderId="69" xfId="1" applyNumberFormat="1" applyFont="1" applyBorder="1"/>
    <xf numFmtId="0" fontId="14" fillId="0" borderId="47" xfId="0" applyFont="1" applyBorder="1" applyAlignment="1">
      <alignment wrapText="1"/>
    </xf>
    <xf numFmtId="0" fontId="45" fillId="0" borderId="81" xfId="10" applyFont="1" applyBorder="1" applyAlignment="1">
      <alignment horizontal="center"/>
    </xf>
    <xf numFmtId="0" fontId="45" fillId="0" borderId="82" xfId="10" applyFont="1" applyBorder="1" applyAlignment="1">
      <alignment horizontal="center"/>
    </xf>
    <xf numFmtId="0" fontId="44" fillId="0" borderId="83" xfId="10" applyFont="1" applyFill="1" applyBorder="1"/>
    <xf numFmtId="166" fontId="44" fillId="0" borderId="83" xfId="1" applyNumberFormat="1" applyFont="1" applyFill="1" applyBorder="1"/>
    <xf numFmtId="166" fontId="44" fillId="0" borderId="83" xfId="1" applyNumberFormat="1" applyFont="1" applyBorder="1"/>
    <xf numFmtId="166" fontId="12" fillId="0" borderId="83" xfId="4" applyNumberFormat="1" applyFont="1" applyBorder="1"/>
    <xf numFmtId="166" fontId="47" fillId="0" borderId="69" xfId="1" applyNumberFormat="1" applyFont="1" applyBorder="1"/>
    <xf numFmtId="3" fontId="46" fillId="0" borderId="69" xfId="10" applyNumberFormat="1" applyFont="1" applyBorder="1"/>
    <xf numFmtId="3" fontId="44" fillId="0" borderId="69" xfId="10" applyNumberFormat="1" applyFont="1" applyBorder="1"/>
    <xf numFmtId="0" fontId="31" fillId="0" borderId="2" xfId="10" applyFont="1" applyBorder="1"/>
    <xf numFmtId="166" fontId="12" fillId="0" borderId="0" xfId="14" applyNumberFormat="1"/>
    <xf numFmtId="166" fontId="12" fillId="0" borderId="84" xfId="14" applyNumberFormat="1" applyBorder="1"/>
    <xf numFmtId="166" fontId="12" fillId="0" borderId="0" xfId="10" applyNumberFormat="1"/>
    <xf numFmtId="166" fontId="18" fillId="0" borderId="28" xfId="1" applyNumberFormat="1" applyBorder="1"/>
    <xf numFmtId="0" fontId="18" fillId="0" borderId="7" xfId="22" applyFont="1" applyBorder="1"/>
    <xf numFmtId="166" fontId="13" fillId="0" borderId="51" xfId="1" applyNumberFormat="1" applyFont="1" applyBorder="1"/>
    <xf numFmtId="166" fontId="18" fillId="0" borderId="59" xfId="1" applyNumberFormat="1" applyFont="1" applyBorder="1"/>
    <xf numFmtId="0" fontId="36" fillId="0" borderId="0" xfId="10" applyFont="1" applyAlignment="1">
      <alignment horizontal="center"/>
    </xf>
    <xf numFmtId="0" fontId="44" fillId="10" borderId="80" xfId="10" applyFont="1" applyFill="1" applyBorder="1" applyAlignment="1">
      <alignment horizontal="center"/>
    </xf>
    <xf numFmtId="0" fontId="45" fillId="0" borderId="28" xfId="10" applyFont="1" applyBorder="1" applyAlignment="1">
      <alignment horizontal="center"/>
    </xf>
    <xf numFmtId="0" fontId="44" fillId="0" borderId="79" xfId="10" applyFont="1" applyBorder="1"/>
    <xf numFmtId="0" fontId="44" fillId="0" borderId="73" xfId="10" applyFont="1" applyBorder="1"/>
    <xf numFmtId="166" fontId="46" fillId="0" borderId="78" xfId="1" applyNumberFormat="1" applyFont="1" applyBorder="1"/>
    <xf numFmtId="3" fontId="44" fillId="0" borderId="78" xfId="10" applyNumberFormat="1" applyFont="1" applyBorder="1"/>
    <xf numFmtId="3" fontId="46" fillId="0" borderId="73" xfId="10" applyNumberFormat="1" applyFont="1" applyBorder="1"/>
    <xf numFmtId="166" fontId="44" fillId="0" borderId="71" xfId="4" applyNumberFormat="1" applyFont="1" applyBorder="1" applyAlignment="1">
      <alignment horizontal="right"/>
    </xf>
    <xf numFmtId="166" fontId="12" fillId="0" borderId="78" xfId="1" applyNumberFormat="1" applyFont="1" applyBorder="1"/>
    <xf numFmtId="0" fontId="4" fillId="0" borderId="0" xfId="37"/>
    <xf numFmtId="0" fontId="22" fillId="0" borderId="0" xfId="37" applyFont="1"/>
    <xf numFmtId="0" fontId="12" fillId="6" borderId="15" xfId="37" applyFont="1" applyFill="1" applyBorder="1" applyAlignment="1">
      <alignment horizontal="left"/>
    </xf>
    <xf numFmtId="0" fontId="4" fillId="6" borderId="16" xfId="37" applyFill="1" applyBorder="1"/>
    <xf numFmtId="9" fontId="12" fillId="6" borderId="0" xfId="37" applyNumberFormat="1" applyFont="1" applyFill="1" applyAlignment="1">
      <alignment horizontal="left"/>
    </xf>
    <xf numFmtId="0" fontId="4" fillId="6" borderId="0" xfId="37" applyFill="1"/>
    <xf numFmtId="0" fontId="16" fillId="3" borderId="86" xfId="37" applyFont="1" applyFill="1" applyBorder="1"/>
    <xf numFmtId="0" fontId="12" fillId="6" borderId="18" xfId="37" applyFont="1" applyFill="1" applyBorder="1" applyAlignment="1">
      <alignment horizontal="left"/>
    </xf>
    <xf numFmtId="0" fontId="4" fillId="6" borderId="18" xfId="37" applyFill="1" applyBorder="1"/>
    <xf numFmtId="0" fontId="16" fillId="3" borderId="0" xfId="37" applyFont="1" applyFill="1"/>
    <xf numFmtId="166" fontId="19" fillId="24" borderId="0" xfId="37" applyNumberFormat="1" applyFont="1" applyFill="1"/>
    <xf numFmtId="0" fontId="19" fillId="9" borderId="0" xfId="37" applyFont="1" applyFill="1"/>
    <xf numFmtId="0" fontId="28" fillId="0" borderId="0" xfId="37" applyFont="1"/>
    <xf numFmtId="0" fontId="4" fillId="15" borderId="0" xfId="37" applyFill="1"/>
    <xf numFmtId="0" fontId="25" fillId="0" borderId="73" xfId="8" applyFont="1" applyBorder="1"/>
    <xf numFmtId="0" fontId="4" fillId="0" borderId="65" xfId="37" applyBorder="1"/>
    <xf numFmtId="0" fontId="14" fillId="0" borderId="87" xfId="8" applyBorder="1" applyAlignment="1">
      <alignment horizontal="center"/>
    </xf>
    <xf numFmtId="0" fontId="4" fillId="0" borderId="74" xfId="37" applyBorder="1" applyAlignment="1">
      <alignment wrapText="1"/>
    </xf>
    <xf numFmtId="0" fontId="4" fillId="0" borderId="85" xfId="37" applyBorder="1"/>
    <xf numFmtId="0" fontId="4" fillId="0" borderId="71" xfId="37" applyBorder="1"/>
    <xf numFmtId="0" fontId="4" fillId="0" borderId="78" xfId="37" applyBorder="1"/>
    <xf numFmtId="3" fontId="4" fillId="0" borderId="0" xfId="37" applyNumberFormat="1"/>
    <xf numFmtId="166" fontId="21" fillId="5" borderId="68" xfId="37" applyNumberFormat="1" applyFont="1" applyFill="1" applyBorder="1"/>
    <xf numFmtId="166" fontId="53" fillId="0" borderId="78" xfId="1" applyNumberFormat="1" applyFont="1" applyBorder="1"/>
    <xf numFmtId="3" fontId="14" fillId="4" borderId="88" xfId="3" applyNumberFormat="1" applyFill="1" applyBorder="1"/>
    <xf numFmtId="3" fontId="25" fillId="11" borderId="89" xfId="3" applyNumberFormat="1" applyFont="1" applyFill="1" applyBorder="1"/>
    <xf numFmtId="166" fontId="53" fillId="0" borderId="90" xfId="1" applyNumberFormat="1" applyFont="1" applyBorder="1"/>
    <xf numFmtId="166" fontId="53" fillId="0" borderId="91" xfId="1" applyNumberFormat="1" applyFont="1" applyBorder="1"/>
    <xf numFmtId="3" fontId="14" fillId="4" borderId="92" xfId="3" applyNumberFormat="1" applyFill="1" applyBorder="1"/>
    <xf numFmtId="3" fontId="25" fillId="11" borderId="93" xfId="3" applyNumberFormat="1" applyFont="1" applyFill="1" applyBorder="1"/>
    <xf numFmtId="166" fontId="53" fillId="0" borderId="94" xfId="1" applyNumberFormat="1" applyFont="1" applyBorder="1"/>
    <xf numFmtId="166" fontId="53" fillId="0" borderId="95" xfId="1" applyNumberFormat="1" applyFont="1" applyBorder="1"/>
    <xf numFmtId="3" fontId="14" fillId="4" borderId="96" xfId="3" applyNumberFormat="1" applyFill="1" applyBorder="1"/>
    <xf numFmtId="3" fontId="25" fillId="11" borderId="97" xfId="3" applyNumberFormat="1" applyFont="1" applyFill="1" applyBorder="1"/>
    <xf numFmtId="166" fontId="53" fillId="0" borderId="98" xfId="1" applyNumberFormat="1" applyFont="1" applyBorder="1"/>
    <xf numFmtId="166" fontId="53" fillId="0" borderId="99" xfId="1" applyNumberFormat="1" applyFont="1" applyBorder="1"/>
    <xf numFmtId="3" fontId="14" fillId="4" borderId="26" xfId="3" applyNumberFormat="1" applyFill="1" applyBorder="1"/>
    <xf numFmtId="166" fontId="4" fillId="0" borderId="0" xfId="37" applyNumberFormat="1"/>
    <xf numFmtId="166" fontId="31" fillId="20" borderId="100" xfId="3" applyNumberFormat="1" applyFont="1" applyFill="1" applyBorder="1"/>
    <xf numFmtId="3" fontId="25" fillId="11" borderId="101" xfId="3" applyNumberFormat="1" applyFont="1" applyFill="1" applyBorder="1"/>
    <xf numFmtId="166" fontId="53" fillId="0" borderId="102" xfId="1" applyNumberFormat="1" applyFont="1" applyBorder="1"/>
    <xf numFmtId="166" fontId="53" fillId="0" borderId="103" xfId="1" applyNumberFormat="1" applyFont="1" applyBorder="1"/>
    <xf numFmtId="166" fontId="31" fillId="4" borderId="100" xfId="3" applyNumberFormat="1" applyFont="1" applyFill="1" applyBorder="1"/>
    <xf numFmtId="166" fontId="31" fillId="20" borderId="104" xfId="3" applyNumberFormat="1" applyFont="1" applyFill="1" applyBorder="1"/>
    <xf numFmtId="166" fontId="31" fillId="4" borderId="103" xfId="3" applyNumberFormat="1" applyFont="1" applyFill="1" applyBorder="1"/>
    <xf numFmtId="0" fontId="4" fillId="5" borderId="68" xfId="37" applyFill="1" applyBorder="1"/>
    <xf numFmtId="166" fontId="31" fillId="25" borderId="105" xfId="3" applyNumberFormat="1" applyFont="1" applyFill="1" applyBorder="1"/>
    <xf numFmtId="166" fontId="31" fillId="25" borderId="100" xfId="3" applyNumberFormat="1" applyFont="1" applyFill="1" applyBorder="1"/>
    <xf numFmtId="0" fontId="14" fillId="0" borderId="106" xfId="8" applyBorder="1"/>
    <xf numFmtId="166" fontId="31" fillId="0" borderId="107" xfId="3" applyNumberFormat="1" applyFont="1" applyBorder="1"/>
    <xf numFmtId="166" fontId="31" fillId="0" borderId="106" xfId="3" applyNumberFormat="1" applyFont="1" applyBorder="1"/>
    <xf numFmtId="166" fontId="31" fillId="4" borderId="106" xfId="3" applyNumberFormat="1" applyFont="1" applyFill="1" applyBorder="1"/>
    <xf numFmtId="166" fontId="21" fillId="5" borderId="108" xfId="37" applyNumberFormat="1" applyFont="1" applyFill="1" applyBorder="1"/>
    <xf numFmtId="0" fontId="4" fillId="0" borderId="28" xfId="37" applyBorder="1"/>
    <xf numFmtId="0" fontId="4" fillId="0" borderId="26" xfId="37" applyBorder="1"/>
    <xf numFmtId="166" fontId="4" fillId="0" borderId="75" xfId="1" applyNumberFormat="1" applyFont="1" applyBorder="1"/>
    <xf numFmtId="0" fontId="4" fillId="0" borderId="53" xfId="37" applyBorder="1"/>
    <xf numFmtId="0" fontId="4" fillId="0" borderId="22" xfId="37" applyBorder="1"/>
    <xf numFmtId="166" fontId="4" fillId="0" borderId="22" xfId="1" applyNumberFormat="1" applyFont="1" applyBorder="1"/>
    <xf numFmtId="166" fontId="53" fillId="0" borderId="107" xfId="1" applyNumberFormat="1" applyFont="1" applyBorder="1"/>
    <xf numFmtId="166" fontId="53" fillId="0" borderId="106" xfId="1" applyNumberFormat="1" applyFont="1" applyBorder="1"/>
    <xf numFmtId="0" fontId="4" fillId="0" borderId="76" xfId="37" applyBorder="1"/>
    <xf numFmtId="166" fontId="4" fillId="0" borderId="68" xfId="1" applyNumberFormat="1" applyFont="1" applyBorder="1"/>
    <xf numFmtId="166" fontId="4" fillId="0" borderId="0" xfId="1" applyNumberFormat="1" applyFont="1"/>
    <xf numFmtId="0" fontId="12" fillId="0" borderId="103" xfId="0" applyFont="1" applyBorder="1" applyAlignment="1">
      <alignment horizontal="center" vertical="top" wrapText="1"/>
    </xf>
    <xf numFmtId="0" fontId="12" fillId="0" borderId="103" xfId="0" applyFont="1" applyBorder="1" applyAlignment="1">
      <alignment horizontal="left" vertical="top" wrapText="1"/>
    </xf>
    <xf numFmtId="3" fontId="12" fillId="16" borderId="103" xfId="0" applyNumberFormat="1" applyFont="1" applyFill="1" applyBorder="1" applyAlignment="1">
      <alignment horizontal="right" vertical="top" wrapText="1"/>
    </xf>
    <xf numFmtId="3" fontId="12" fillId="0" borderId="103" xfId="0" applyNumberFormat="1" applyFont="1" applyBorder="1" applyAlignment="1">
      <alignment horizontal="right" vertical="top" wrapText="1"/>
    </xf>
    <xf numFmtId="165" fontId="10" fillId="0" borderId="103" xfId="0" applyNumberFormat="1" applyFont="1" applyBorder="1" applyAlignment="1">
      <alignment horizontal="center" vertical="center" wrapText="1"/>
    </xf>
    <xf numFmtId="0" fontId="10" fillId="0" borderId="103" xfId="0" applyFont="1" applyBorder="1" applyAlignment="1">
      <alignment horizontal="center" vertical="center"/>
    </xf>
    <xf numFmtId="3" fontId="11" fillId="0" borderId="103" xfId="0" applyNumberFormat="1" applyFont="1" applyBorder="1" applyAlignment="1">
      <alignment horizontal="right" vertical="top" wrapText="1"/>
    </xf>
    <xf numFmtId="3" fontId="12" fillId="7" borderId="103" xfId="0" applyNumberFormat="1" applyFont="1" applyFill="1" applyBorder="1" applyAlignment="1">
      <alignment horizontal="right" vertical="top" wrapText="1"/>
    </xf>
    <xf numFmtId="0" fontId="12" fillId="15" borderId="103" xfId="0" applyFont="1" applyFill="1" applyBorder="1" applyAlignment="1">
      <alignment horizontal="left" vertical="top" wrapText="1"/>
    </xf>
    <xf numFmtId="3" fontId="12" fillId="17" borderId="103" xfId="0" applyNumberFormat="1" applyFont="1" applyFill="1" applyBorder="1" applyAlignment="1">
      <alignment horizontal="right" vertical="top" wrapText="1"/>
    </xf>
    <xf numFmtId="0" fontId="11" fillId="2" borderId="103" xfId="0" applyFont="1" applyFill="1" applyBorder="1" applyAlignment="1">
      <alignment horizontal="left" vertical="top" wrapText="1"/>
    </xf>
    <xf numFmtId="3" fontId="12" fillId="2" borderId="103" xfId="0" applyNumberFormat="1" applyFont="1" applyFill="1" applyBorder="1" applyAlignment="1">
      <alignment horizontal="right" vertical="top" wrapText="1"/>
    </xf>
    <xf numFmtId="3" fontId="11" fillId="7" borderId="103" xfId="0" applyNumberFormat="1" applyFont="1" applyFill="1" applyBorder="1" applyAlignment="1">
      <alignment horizontal="right" vertical="top" wrapText="1"/>
    </xf>
    <xf numFmtId="3" fontId="11" fillId="15" borderId="103" xfId="0" applyNumberFormat="1" applyFont="1" applyFill="1" applyBorder="1" applyAlignment="1">
      <alignment horizontal="right" vertical="top" wrapText="1"/>
    </xf>
    <xf numFmtId="3" fontId="12" fillId="18" borderId="103" xfId="0" applyNumberFormat="1" applyFont="1" applyFill="1" applyBorder="1" applyAlignment="1">
      <alignment horizontal="right" vertical="top" wrapText="1"/>
    </xf>
    <xf numFmtId="0" fontId="12" fillId="3" borderId="103" xfId="0" applyFont="1" applyFill="1" applyBorder="1" applyAlignment="1">
      <alignment horizontal="left" vertical="top" wrapText="1"/>
    </xf>
    <xf numFmtId="3" fontId="12" fillId="8" borderId="103" xfId="0" applyNumberFormat="1" applyFont="1" applyFill="1" applyBorder="1" applyAlignment="1">
      <alignment horizontal="right" vertical="top" wrapText="1"/>
    </xf>
    <xf numFmtId="3" fontId="12" fillId="15" borderId="103" xfId="0" applyNumberFormat="1" applyFont="1" applyFill="1" applyBorder="1" applyAlignment="1">
      <alignment horizontal="right" vertical="top" wrapText="1"/>
    </xf>
    <xf numFmtId="3" fontId="12" fillId="3" borderId="103" xfId="0" applyNumberFormat="1" applyFont="1" applyFill="1" applyBorder="1" applyAlignment="1">
      <alignment horizontal="right" vertical="top" wrapText="1"/>
    </xf>
    <xf numFmtId="0" fontId="12" fillId="15" borderId="109" xfId="38" applyFont="1" applyFill="1" applyBorder="1" applyAlignment="1">
      <alignment horizontal="left" vertical="center" wrapText="1"/>
    </xf>
    <xf numFmtId="0" fontId="10" fillId="19" borderId="109" xfId="38" applyFont="1" applyFill="1" applyBorder="1" applyAlignment="1">
      <alignment horizontal="left" vertical="center" wrapText="1"/>
    </xf>
    <xf numFmtId="3" fontId="11" fillId="2" borderId="103" xfId="0" applyNumberFormat="1" applyFont="1" applyFill="1" applyBorder="1" applyAlignment="1">
      <alignment horizontal="right" vertical="top" wrapText="1"/>
    </xf>
    <xf numFmtId="0" fontId="11" fillId="6" borderId="103" xfId="0" applyFont="1" applyFill="1" applyBorder="1" applyAlignment="1">
      <alignment horizontal="left" vertical="top" wrapText="1"/>
    </xf>
    <xf numFmtId="3" fontId="12" fillId="6" borderId="103" xfId="0" applyNumberFormat="1" applyFont="1" applyFill="1" applyBorder="1" applyAlignment="1">
      <alignment horizontal="right" vertical="top" wrapText="1"/>
    </xf>
    <xf numFmtId="0" fontId="11" fillId="6" borderId="106" xfId="0" applyFont="1" applyFill="1" applyBorder="1" applyAlignment="1">
      <alignment horizontal="left" vertical="top" wrapText="1"/>
    </xf>
    <xf numFmtId="3" fontId="0" fillId="6" borderId="106" xfId="0" applyNumberFormat="1" applyFill="1" applyBorder="1"/>
    <xf numFmtId="0" fontId="10" fillId="0" borderId="110" xfId="0" applyFont="1" applyBorder="1" applyAlignment="1">
      <alignment horizontal="center" vertical="center"/>
    </xf>
    <xf numFmtId="3" fontId="11" fillId="0" borderId="107" xfId="0" applyNumberFormat="1" applyFont="1" applyBorder="1" applyAlignment="1">
      <alignment horizontal="right" vertical="top" wrapText="1"/>
    </xf>
    <xf numFmtId="3" fontId="11" fillId="0" borderId="106" xfId="0" applyNumberFormat="1" applyFont="1" applyBorder="1" applyAlignment="1">
      <alignment horizontal="right" vertical="top" wrapText="1"/>
    </xf>
    <xf numFmtId="0" fontId="11" fillId="5" borderId="103" xfId="0" applyFont="1" applyFill="1" applyBorder="1" applyAlignment="1">
      <alignment horizontal="left" vertical="top" wrapText="1"/>
    </xf>
    <xf numFmtId="3" fontId="12" fillId="5" borderId="103" xfId="0" applyNumberFormat="1" applyFont="1" applyFill="1" applyBorder="1" applyAlignment="1">
      <alignment horizontal="right" vertical="top" wrapText="1"/>
    </xf>
    <xf numFmtId="0" fontId="12" fillId="0" borderId="109" xfId="0" applyFont="1" applyBorder="1" applyAlignment="1">
      <alignment horizontal="left" vertical="top" wrapText="1"/>
    </xf>
    <xf numFmtId="3" fontId="12" fillId="16" borderId="111" xfId="0" applyNumberFormat="1" applyFont="1" applyFill="1" applyBorder="1" applyAlignment="1">
      <alignment horizontal="right" vertical="top" wrapText="1"/>
    </xf>
    <xf numFmtId="3" fontId="12" fillId="3" borderId="102" xfId="0" applyNumberFormat="1" applyFont="1" applyFill="1" applyBorder="1" applyAlignment="1">
      <alignment horizontal="right" vertical="top" wrapText="1"/>
    </xf>
    <xf numFmtId="3" fontId="12" fillId="0" borderId="102" xfId="0" applyNumberFormat="1" applyFont="1" applyBorder="1" applyAlignment="1">
      <alignment horizontal="right" vertical="top" wrapText="1"/>
    </xf>
    <xf numFmtId="0" fontId="11" fillId="5" borderId="109" xfId="0" applyFont="1" applyFill="1" applyBorder="1" applyAlignment="1">
      <alignment horizontal="left" vertical="top" wrapText="1"/>
    </xf>
    <xf numFmtId="3" fontId="11" fillId="5" borderId="102" xfId="0" applyNumberFormat="1" applyFont="1" applyFill="1" applyBorder="1" applyAlignment="1">
      <alignment horizontal="right" vertical="top" wrapText="1"/>
    </xf>
    <xf numFmtId="3" fontId="11" fillId="5" borderId="103" xfId="0" applyNumberFormat="1" applyFont="1" applyFill="1" applyBorder="1" applyAlignment="1">
      <alignment horizontal="right" vertical="top" wrapText="1"/>
    </xf>
    <xf numFmtId="3" fontId="12" fillId="2" borderId="102" xfId="0" applyNumberFormat="1" applyFont="1" applyFill="1" applyBorder="1" applyAlignment="1">
      <alignment horizontal="right" vertical="top" wrapText="1"/>
    </xf>
    <xf numFmtId="0" fontId="11" fillId="6" borderId="109" xfId="0" applyFont="1" applyFill="1" applyBorder="1" applyAlignment="1">
      <alignment horizontal="left" vertical="top" wrapText="1"/>
    </xf>
    <xf numFmtId="3" fontId="11" fillId="6" borderId="102" xfId="0" applyNumberFormat="1" applyFont="1" applyFill="1" applyBorder="1" applyAlignment="1">
      <alignment horizontal="right" vertical="top" wrapText="1"/>
    </xf>
    <xf numFmtId="3" fontId="11" fillId="6" borderId="103" xfId="0" applyNumberFormat="1" applyFont="1" applyFill="1" applyBorder="1" applyAlignment="1">
      <alignment horizontal="right" vertical="top" wrapText="1"/>
    </xf>
    <xf numFmtId="0" fontId="11" fillId="6" borderId="110" xfId="0" applyFont="1" applyFill="1" applyBorder="1" applyAlignment="1">
      <alignment horizontal="left" vertical="top" wrapText="1"/>
    </xf>
    <xf numFmtId="3" fontId="11" fillId="6" borderId="107" xfId="0" applyNumberFormat="1" applyFont="1" applyFill="1" applyBorder="1" applyAlignment="1">
      <alignment horizontal="right" vertical="top" wrapText="1"/>
    </xf>
    <xf numFmtId="3" fontId="11" fillId="6" borderId="106" xfId="0" applyNumberFormat="1" applyFont="1" applyFill="1" applyBorder="1" applyAlignment="1">
      <alignment horizontal="right" vertical="top" wrapText="1"/>
    </xf>
    <xf numFmtId="0" fontId="36" fillId="0" borderId="0" xfId="10" applyFont="1" applyAlignment="1">
      <alignment horizontal="center"/>
    </xf>
    <xf numFmtId="0" fontId="27" fillId="0" borderId="0" xfId="0" applyFont="1"/>
    <xf numFmtId="166" fontId="27" fillId="15" borderId="5" xfId="30" applyNumberFormat="1" applyFont="1" applyFill="1" applyBorder="1"/>
    <xf numFmtId="0" fontId="14" fillId="15" borderId="83" xfId="0" applyFont="1" applyFill="1" applyBorder="1"/>
    <xf numFmtId="0" fontId="14" fillId="15" borderId="112" xfId="0" applyFont="1" applyFill="1" applyBorder="1"/>
    <xf numFmtId="166" fontId="14" fillId="0" borderId="7" xfId="1" applyNumberFormat="1" applyFont="1" applyFill="1" applyBorder="1"/>
    <xf numFmtId="166" fontId="11" fillId="26" borderId="0" xfId="1" applyNumberFormat="1" applyFont="1" applyFill="1" applyBorder="1"/>
    <xf numFmtId="0" fontId="11" fillId="26" borderId="0" xfId="14" applyFont="1" applyFill="1"/>
    <xf numFmtId="166" fontId="11" fillId="26" borderId="0" xfId="1" applyNumberFormat="1" applyFont="1" applyFill="1"/>
    <xf numFmtId="0" fontId="31" fillId="0" borderId="5" xfId="0" applyFont="1" applyBorder="1"/>
    <xf numFmtId="0" fontId="31" fillId="0" borderId="87" xfId="10" applyFont="1" applyBorder="1"/>
    <xf numFmtId="0" fontId="44" fillId="0" borderId="87" xfId="10" applyFont="1" applyFill="1" applyBorder="1"/>
    <xf numFmtId="166" fontId="44" fillId="0" borderId="87" xfId="1" applyNumberFormat="1" applyFont="1" applyFill="1" applyBorder="1"/>
    <xf numFmtId="166" fontId="44" fillId="0" borderId="87" xfId="1" applyNumberFormat="1" applyFont="1" applyBorder="1"/>
    <xf numFmtId="3" fontId="44" fillId="0" borderId="87" xfId="10" applyNumberFormat="1" applyFont="1" applyBorder="1"/>
    <xf numFmtId="3" fontId="44" fillId="0" borderId="110" xfId="10" applyNumberFormat="1" applyFont="1" applyBorder="1"/>
    <xf numFmtId="3" fontId="46" fillId="0" borderId="110" xfId="10" applyNumberFormat="1" applyFont="1" applyBorder="1"/>
    <xf numFmtId="0" fontId="44" fillId="0" borderId="21" xfId="10" applyFont="1" applyBorder="1"/>
    <xf numFmtId="0" fontId="44" fillId="0" borderId="109" xfId="10" applyFont="1" applyBorder="1"/>
    <xf numFmtId="0" fontId="44" fillId="0" borderId="110" xfId="10" applyFont="1" applyBorder="1"/>
    <xf numFmtId="3" fontId="45" fillId="0" borderId="21" xfId="10" applyNumberFormat="1" applyFont="1" applyBorder="1"/>
    <xf numFmtId="166" fontId="47" fillId="0" borderId="78" xfId="1" applyNumberFormat="1" applyFont="1" applyBorder="1"/>
    <xf numFmtId="3" fontId="46" fillId="0" borderId="78" xfId="10" applyNumberFormat="1" applyFont="1" applyBorder="1"/>
    <xf numFmtId="3" fontId="46" fillId="0" borderId="7" xfId="10" applyNumberFormat="1" applyFont="1" applyBorder="1"/>
    <xf numFmtId="166" fontId="12" fillId="0" borderId="78" xfId="4" applyNumberFormat="1" applyFont="1" applyBorder="1"/>
    <xf numFmtId="166" fontId="12" fillId="0" borderId="43" xfId="4" applyNumberFormat="1" applyFont="1" applyBorder="1"/>
    <xf numFmtId="166" fontId="44" fillId="0" borderId="78" xfId="1" applyNumberFormat="1" applyFont="1" applyFill="1" applyBorder="1"/>
    <xf numFmtId="166" fontId="0" fillId="0" borderId="78" xfId="1" applyNumberFormat="1" applyFont="1" applyBorder="1"/>
    <xf numFmtId="0" fontId="2" fillId="0" borderId="0" xfId="37" applyFont="1"/>
    <xf numFmtId="165" fontId="10" fillId="0" borderId="116" xfId="0" applyNumberFormat="1" applyFont="1" applyBorder="1" applyAlignment="1">
      <alignment horizontal="center" vertical="center" wrapText="1"/>
    </xf>
    <xf numFmtId="0" fontId="10" fillId="0" borderId="116" xfId="0" applyFont="1" applyBorder="1" applyAlignment="1">
      <alignment horizontal="center" vertical="center"/>
    </xf>
    <xf numFmtId="3" fontId="11" fillId="0" borderId="116" xfId="0" applyNumberFormat="1" applyFont="1" applyBorder="1" applyAlignment="1">
      <alignment horizontal="right" vertical="top" wrapText="1"/>
    </xf>
    <xf numFmtId="0" fontId="12" fillId="0" borderId="116" xfId="0" applyFont="1" applyBorder="1" applyAlignment="1">
      <alignment horizontal="center" vertical="top" wrapText="1"/>
    </xf>
    <xf numFmtId="0" fontId="12" fillId="0" borderId="116" xfId="0" applyFont="1" applyBorder="1" applyAlignment="1">
      <alignment horizontal="left" vertical="top" wrapText="1"/>
    </xf>
    <xf numFmtId="3" fontId="12" fillId="16" borderId="116" xfId="0" applyNumberFormat="1" applyFont="1" applyFill="1" applyBorder="1" applyAlignment="1">
      <alignment horizontal="right" vertical="top" wrapText="1"/>
    </xf>
    <xf numFmtId="3" fontId="12" fillId="0" borderId="116" xfId="0" applyNumberFormat="1" applyFont="1" applyBorder="1" applyAlignment="1">
      <alignment horizontal="right" vertical="top" wrapText="1"/>
    </xf>
    <xf numFmtId="3" fontId="12" fillId="7" borderId="116" xfId="0" applyNumberFormat="1" applyFont="1" applyFill="1" applyBorder="1" applyAlignment="1">
      <alignment horizontal="right" vertical="top" wrapText="1"/>
    </xf>
    <xf numFmtId="0" fontId="12" fillId="15" borderId="116" xfId="0" applyFont="1" applyFill="1" applyBorder="1" applyAlignment="1">
      <alignment horizontal="left" vertical="top" wrapText="1"/>
    </xf>
    <xf numFmtId="3" fontId="12" fillId="17" borderId="116" xfId="0" applyNumberFormat="1" applyFont="1" applyFill="1" applyBorder="1" applyAlignment="1">
      <alignment horizontal="right" vertical="top" wrapText="1"/>
    </xf>
    <xf numFmtId="0" fontId="11" fillId="2" borderId="116" xfId="0" applyFont="1" applyFill="1" applyBorder="1" applyAlignment="1">
      <alignment horizontal="left" vertical="top" wrapText="1"/>
    </xf>
    <xf numFmtId="3" fontId="12" fillId="2" borderId="116" xfId="0" applyNumberFormat="1" applyFont="1" applyFill="1" applyBorder="1" applyAlignment="1">
      <alignment horizontal="right" vertical="top" wrapText="1"/>
    </xf>
    <xf numFmtId="3" fontId="11" fillId="7" borderId="116" xfId="0" applyNumberFormat="1" applyFont="1" applyFill="1" applyBorder="1" applyAlignment="1">
      <alignment horizontal="right" vertical="top" wrapText="1"/>
    </xf>
    <xf numFmtId="3" fontId="11" fillId="15" borderId="116" xfId="0" applyNumberFormat="1" applyFont="1" applyFill="1" applyBorder="1" applyAlignment="1">
      <alignment horizontal="right" vertical="top" wrapText="1"/>
    </xf>
    <xf numFmtId="3" fontId="12" fillId="18" borderId="116" xfId="0" applyNumberFormat="1" applyFont="1" applyFill="1" applyBorder="1" applyAlignment="1">
      <alignment horizontal="right" vertical="top" wrapText="1"/>
    </xf>
    <xf numFmtId="0" fontId="12" fillId="3" borderId="116" xfId="0" applyFont="1" applyFill="1" applyBorder="1" applyAlignment="1">
      <alignment horizontal="left" vertical="top" wrapText="1"/>
    </xf>
    <xf numFmtId="3" fontId="12" fillId="8" borderId="116" xfId="0" applyNumberFormat="1" applyFont="1" applyFill="1" applyBorder="1" applyAlignment="1">
      <alignment horizontal="right" vertical="top" wrapText="1"/>
    </xf>
    <xf numFmtId="3" fontId="12" fillId="15" borderId="116" xfId="0" applyNumberFormat="1" applyFont="1" applyFill="1" applyBorder="1" applyAlignment="1">
      <alignment horizontal="right" vertical="top" wrapText="1"/>
    </xf>
    <xf numFmtId="3" fontId="12" fillId="3" borderId="116" xfId="0" applyNumberFormat="1" applyFont="1" applyFill="1" applyBorder="1" applyAlignment="1">
      <alignment horizontal="right" vertical="top" wrapText="1"/>
    </xf>
    <xf numFmtId="0" fontId="12" fillId="15" borderId="119" xfId="25" applyFont="1" applyFill="1" applyBorder="1" applyAlignment="1">
      <alignment horizontal="left" vertical="center" wrapText="1"/>
    </xf>
    <xf numFmtId="0" fontId="10" fillId="19" borderId="119" xfId="25" applyFont="1" applyFill="1" applyBorder="1" applyAlignment="1">
      <alignment horizontal="left" vertical="center" wrapText="1"/>
    </xf>
    <xf numFmtId="3" fontId="11" fillId="2" borderId="116" xfId="0" applyNumberFormat="1" applyFont="1" applyFill="1" applyBorder="1" applyAlignment="1">
      <alignment horizontal="right" vertical="top" wrapText="1"/>
    </xf>
    <xf numFmtId="0" fontId="11" fillId="6" borderId="116" xfId="0" applyFont="1" applyFill="1" applyBorder="1" applyAlignment="1">
      <alignment horizontal="left" vertical="top" wrapText="1"/>
    </xf>
    <xf numFmtId="3" fontId="12" fillId="6" borderId="116" xfId="0" applyNumberFormat="1" applyFont="1" applyFill="1" applyBorder="1" applyAlignment="1">
      <alignment horizontal="right" vertical="top" wrapText="1"/>
    </xf>
    <xf numFmtId="0" fontId="11" fillId="6" borderId="117" xfId="0" applyFont="1" applyFill="1" applyBorder="1" applyAlignment="1">
      <alignment horizontal="left" vertical="top" wrapText="1"/>
    </xf>
    <xf numFmtId="3" fontId="0" fillId="6" borderId="117" xfId="0" applyNumberFormat="1" applyFill="1" applyBorder="1"/>
    <xf numFmtId="169" fontId="0" fillId="0" borderId="0" xfId="0" applyNumberFormat="1"/>
    <xf numFmtId="0" fontId="27" fillId="0" borderId="0" xfId="40" applyFont="1"/>
    <xf numFmtId="0" fontId="38" fillId="0" borderId="0" xfId="40" applyFont="1"/>
    <xf numFmtId="0" fontId="1" fillId="0" borderId="0" xfId="40"/>
    <xf numFmtId="0" fontId="17" fillId="11" borderId="116" xfId="40" applyFont="1" applyFill="1" applyBorder="1"/>
    <xf numFmtId="0" fontId="27" fillId="11" borderId="116" xfId="40" applyFont="1" applyFill="1" applyBorder="1"/>
    <xf numFmtId="0" fontId="27" fillId="15" borderId="116" xfId="40" applyFont="1" applyFill="1" applyBorder="1"/>
    <xf numFmtId="166" fontId="27" fillId="15" borderId="116" xfId="30" applyNumberFormat="1" applyFont="1" applyFill="1" applyBorder="1"/>
    <xf numFmtId="0" fontId="1" fillId="15" borderId="0" xfId="40" applyFill="1"/>
    <xf numFmtId="0" fontId="27" fillId="0" borderId="116" xfId="40" applyFont="1" applyBorder="1"/>
    <xf numFmtId="0" fontId="27" fillId="0" borderId="116" xfId="0" applyFont="1" applyBorder="1"/>
    <xf numFmtId="166" fontId="27" fillId="0" borderId="116" xfId="30" applyNumberFormat="1" applyFont="1" applyBorder="1"/>
    <xf numFmtId="0" fontId="27" fillId="0" borderId="116" xfId="31" applyFont="1" applyBorder="1"/>
    <xf numFmtId="0" fontId="20" fillId="0" borderId="116" xfId="0" applyFont="1" applyBorder="1"/>
    <xf numFmtId="0" fontId="27" fillId="0" borderId="116" xfId="0" applyFont="1" applyBorder="1" applyAlignment="1">
      <alignment vertical="center" wrapText="1"/>
    </xf>
    <xf numFmtId="0" fontId="27" fillId="0" borderId="116" xfId="0" applyFont="1" applyBorder="1" applyAlignment="1">
      <alignment wrapText="1"/>
    </xf>
    <xf numFmtId="166" fontId="17" fillId="11" borderId="116" xfId="30" applyNumberFormat="1" applyFont="1" applyFill="1" applyBorder="1"/>
    <xf numFmtId="0" fontId="27" fillId="15" borderId="5" xfId="40" applyFont="1" applyFill="1" applyBorder="1"/>
    <xf numFmtId="0" fontId="27" fillId="15" borderId="5" xfId="21" applyFont="1" applyFill="1" applyBorder="1"/>
    <xf numFmtId="0" fontId="27" fillId="15" borderId="116" xfId="21" applyFont="1" applyFill="1" applyBorder="1"/>
    <xf numFmtId="0" fontId="27" fillId="15" borderId="116" xfId="31" applyFont="1" applyFill="1" applyBorder="1"/>
    <xf numFmtId="166" fontId="55" fillId="15" borderId="116" xfId="41" applyNumberFormat="1" applyFont="1" applyFill="1" applyBorder="1" applyAlignment="1">
      <alignment horizontal="center" wrapText="1"/>
    </xf>
    <xf numFmtId="0" fontId="27" fillId="15" borderId="116" xfId="0" applyFont="1" applyFill="1" applyBorder="1" applyAlignment="1">
      <alignment wrapText="1"/>
    </xf>
    <xf numFmtId="0" fontId="28" fillId="15" borderId="116" xfId="31" applyFont="1" applyFill="1" applyBorder="1"/>
    <xf numFmtId="0" fontId="20" fillId="15" borderId="116" xfId="42" applyFont="1" applyFill="1" applyBorder="1"/>
    <xf numFmtId="0" fontId="27" fillId="15" borderId="116" xfId="0" applyFont="1" applyFill="1" applyBorder="1"/>
    <xf numFmtId="0" fontId="20" fillId="15" borderId="116" xfId="0" applyFont="1" applyFill="1" applyBorder="1"/>
    <xf numFmtId="0" fontId="20" fillId="15" borderId="116" xfId="43" applyFont="1" applyFill="1" applyBorder="1"/>
    <xf numFmtId="0" fontId="20" fillId="15" borderId="119" xfId="43" applyFont="1" applyFill="1" applyBorder="1"/>
    <xf numFmtId="0" fontId="27" fillId="15" borderId="119" xfId="0" applyFont="1" applyFill="1" applyBorder="1"/>
    <xf numFmtId="0" fontId="27" fillId="0" borderId="116" xfId="21" applyFont="1" applyBorder="1"/>
    <xf numFmtId="0" fontId="39" fillId="0" borderId="0" xfId="40" applyFont="1"/>
    <xf numFmtId="0" fontId="12" fillId="15" borderId="113" xfId="10" applyFill="1" applyBorder="1"/>
    <xf numFmtId="0" fontId="12" fillId="15" borderId="83" xfId="10" applyFill="1" applyBorder="1"/>
    <xf numFmtId="0" fontId="31" fillId="15" borderId="116" xfId="0" applyFont="1" applyFill="1" applyBorder="1"/>
    <xf numFmtId="166" fontId="14" fillId="0" borderId="116" xfId="1" applyNumberFormat="1" applyFont="1" applyBorder="1"/>
    <xf numFmtId="166" fontId="14" fillId="0" borderId="119" xfId="1" applyNumberFormat="1" applyFont="1" applyBorder="1"/>
    <xf numFmtId="166" fontId="12" fillId="0" borderId="116" xfId="1" applyNumberFormat="1" applyFont="1" applyBorder="1"/>
    <xf numFmtId="166" fontId="30" fillId="0" borderId="116" xfId="1" applyNumberFormat="1" applyFont="1" applyBorder="1"/>
    <xf numFmtId="166" fontId="30" fillId="0" borderId="119" xfId="1" applyNumberFormat="1" applyFont="1" applyBorder="1"/>
    <xf numFmtId="166" fontId="14" fillId="0" borderId="116" xfId="30" applyNumberFormat="1" applyFont="1" applyFill="1" applyBorder="1"/>
    <xf numFmtId="166" fontId="14" fillId="0" borderId="116" xfId="30" applyNumberFormat="1" applyFont="1" applyBorder="1"/>
    <xf numFmtId="166" fontId="14" fillId="15" borderId="116" xfId="30" applyNumberFormat="1" applyFont="1" applyFill="1" applyBorder="1"/>
    <xf numFmtId="0" fontId="31" fillId="15" borderId="116" xfId="31" applyFont="1" applyFill="1" applyBorder="1"/>
    <xf numFmtId="166" fontId="31" fillId="0" borderId="116" xfId="30" applyNumberFormat="1" applyFont="1" applyBorder="1"/>
    <xf numFmtId="0" fontId="49" fillId="15" borderId="116" xfId="31" applyFont="1" applyFill="1" applyBorder="1"/>
    <xf numFmtId="0" fontId="31" fillId="15" borderId="116" xfId="42" applyFont="1" applyFill="1" applyBorder="1"/>
    <xf numFmtId="0" fontId="31" fillId="15" borderId="64" xfId="0" applyFont="1" applyFill="1" applyBorder="1"/>
    <xf numFmtId="166" fontId="25" fillId="0" borderId="64" xfId="1" applyNumberFormat="1" applyFont="1" applyBorder="1"/>
    <xf numFmtId="166" fontId="14" fillId="0" borderId="64" xfId="1" applyNumberFormat="1" applyFont="1" applyBorder="1"/>
    <xf numFmtId="166" fontId="31" fillId="0" borderId="120" xfId="30" applyNumberFormat="1" applyFont="1" applyBorder="1"/>
    <xf numFmtId="0" fontId="14" fillId="0" borderId="116" xfId="0" applyFont="1" applyBorder="1"/>
    <xf numFmtId="0" fontId="14" fillId="0" borderId="117" xfId="0" applyFont="1" applyBorder="1"/>
    <xf numFmtId="166" fontId="14" fillId="0" borderId="117" xfId="1" applyNumberFormat="1" applyFont="1" applyBorder="1"/>
    <xf numFmtId="166" fontId="14" fillId="0" borderId="121" xfId="1" applyNumberFormat="1" applyFont="1" applyBorder="1"/>
    <xf numFmtId="0" fontId="10" fillId="0" borderId="121" xfId="0" applyFont="1" applyBorder="1" applyAlignment="1">
      <alignment horizontal="center" vertical="center"/>
    </xf>
    <xf numFmtId="3" fontId="11" fillId="0" borderId="118" xfId="0" applyNumberFormat="1" applyFont="1" applyBorder="1" applyAlignment="1">
      <alignment horizontal="right" vertical="top" wrapText="1"/>
    </xf>
    <xf numFmtId="3" fontId="11" fillId="0" borderId="117" xfId="0" applyNumberFormat="1" applyFont="1" applyBorder="1" applyAlignment="1">
      <alignment horizontal="right" vertical="top" wrapText="1"/>
    </xf>
    <xf numFmtId="0" fontId="11" fillId="5" borderId="116" xfId="0" applyFont="1" applyFill="1" applyBorder="1" applyAlignment="1">
      <alignment horizontal="left" vertical="top" wrapText="1"/>
    </xf>
    <xf numFmtId="3" fontId="12" fillId="5" borderId="116" xfId="0" applyNumberFormat="1" applyFont="1" applyFill="1" applyBorder="1" applyAlignment="1">
      <alignment horizontal="right" vertical="top" wrapText="1"/>
    </xf>
    <xf numFmtId="0" fontId="12" fillId="0" borderId="119" xfId="0" applyFont="1" applyBorder="1" applyAlignment="1">
      <alignment horizontal="left" vertical="top" wrapText="1"/>
    </xf>
    <xf numFmtId="3" fontId="12" fillId="16" borderId="122" xfId="0" applyNumberFormat="1" applyFont="1" applyFill="1" applyBorder="1" applyAlignment="1">
      <alignment horizontal="right" vertical="top" wrapText="1"/>
    </xf>
    <xf numFmtId="3" fontId="12" fillId="3" borderId="115" xfId="0" applyNumberFormat="1" applyFont="1" applyFill="1" applyBorder="1" applyAlignment="1">
      <alignment horizontal="right" vertical="top" wrapText="1"/>
    </xf>
    <xf numFmtId="3" fontId="12" fillId="0" borderId="115" xfId="0" applyNumberFormat="1" applyFont="1" applyBorder="1" applyAlignment="1">
      <alignment horizontal="right" vertical="top" wrapText="1"/>
    </xf>
    <xf numFmtId="0" fontId="11" fillId="5" borderId="119" xfId="0" applyFont="1" applyFill="1" applyBorder="1" applyAlignment="1">
      <alignment horizontal="left" vertical="top" wrapText="1"/>
    </xf>
    <xf numFmtId="3" fontId="11" fillId="5" borderId="115" xfId="0" applyNumberFormat="1" applyFont="1" applyFill="1" applyBorder="1" applyAlignment="1">
      <alignment horizontal="right" vertical="top" wrapText="1"/>
    </xf>
    <xf numFmtId="3" fontId="11" fillId="5" borderId="116" xfId="0" applyNumberFormat="1" applyFont="1" applyFill="1" applyBorder="1" applyAlignment="1">
      <alignment horizontal="right" vertical="top" wrapText="1"/>
    </xf>
    <xf numFmtId="3" fontId="12" fillId="2" borderId="115" xfId="0" applyNumberFormat="1" applyFont="1" applyFill="1" applyBorder="1" applyAlignment="1">
      <alignment horizontal="right" vertical="top" wrapText="1"/>
    </xf>
    <xf numFmtId="0" fontId="11" fillId="6" borderId="119" xfId="0" applyFont="1" applyFill="1" applyBorder="1" applyAlignment="1">
      <alignment horizontal="left" vertical="top" wrapText="1"/>
    </xf>
    <xf numFmtId="3" fontId="11" fillId="6" borderId="115" xfId="0" applyNumberFormat="1" applyFont="1" applyFill="1" applyBorder="1" applyAlignment="1">
      <alignment horizontal="right" vertical="top" wrapText="1"/>
    </xf>
    <xf numFmtId="3" fontId="11" fillId="6" borderId="116" xfId="0" applyNumberFormat="1" applyFont="1" applyFill="1" applyBorder="1" applyAlignment="1">
      <alignment horizontal="right" vertical="top" wrapText="1"/>
    </xf>
    <xf numFmtId="0" fontId="11" fillId="6" borderId="121" xfId="0" applyFont="1" applyFill="1" applyBorder="1" applyAlignment="1">
      <alignment horizontal="left" vertical="top" wrapText="1"/>
    </xf>
    <xf numFmtId="3" fontId="11" fillId="6" borderId="118" xfId="0" applyNumberFormat="1" applyFont="1" applyFill="1" applyBorder="1" applyAlignment="1">
      <alignment horizontal="right" vertical="top" wrapText="1"/>
    </xf>
    <xf numFmtId="3" fontId="11" fillId="6" borderId="117" xfId="0" applyNumberFormat="1" applyFont="1" applyFill="1" applyBorder="1" applyAlignment="1">
      <alignment horizontal="right" vertical="top" wrapText="1"/>
    </xf>
    <xf numFmtId="0" fontId="12" fillId="8" borderId="116" xfId="14" applyFill="1" applyBorder="1"/>
    <xf numFmtId="166" fontId="12" fillId="8" borderId="116" xfId="1" applyNumberFormat="1" applyFont="1" applyFill="1" applyBorder="1"/>
    <xf numFmtId="0" fontId="12" fillId="10" borderId="116" xfId="14" applyFill="1" applyBorder="1"/>
    <xf numFmtId="166" fontId="12" fillId="10" borderId="116" xfId="1" applyNumberFormat="1" applyFont="1" applyFill="1" applyBorder="1"/>
    <xf numFmtId="0" fontId="12" fillId="14" borderId="22" xfId="14" applyFill="1" applyBorder="1"/>
    <xf numFmtId="0" fontId="12" fillId="15" borderId="119" xfId="42" applyFont="1" applyFill="1" applyBorder="1" applyAlignment="1">
      <alignment horizontal="left" vertical="center" wrapText="1"/>
    </xf>
    <xf numFmtId="0" fontId="10" fillId="19" borderId="119" xfId="42" applyFont="1" applyFill="1" applyBorder="1" applyAlignment="1">
      <alignment horizontal="left" vertical="center" wrapText="1"/>
    </xf>
    <xf numFmtId="3" fontId="12" fillId="4" borderId="116" xfId="0" applyNumberFormat="1" applyFont="1" applyFill="1" applyBorder="1" applyAlignment="1">
      <alignment horizontal="right" vertical="top" wrapText="1"/>
    </xf>
    <xf numFmtId="3" fontId="12" fillId="16" borderId="117" xfId="0" applyNumberFormat="1" applyFont="1" applyFill="1" applyBorder="1" applyAlignment="1">
      <alignment horizontal="right" vertical="top" wrapText="1"/>
    </xf>
    <xf numFmtId="0" fontId="34" fillId="11" borderId="116" xfId="10" applyFont="1" applyFill="1" applyBorder="1"/>
    <xf numFmtId="166" fontId="31" fillId="11" borderId="116" xfId="1" applyNumberFormat="1" applyFont="1" applyFill="1" applyBorder="1"/>
    <xf numFmtId="0" fontId="31" fillId="0" borderId="116" xfId="10" applyFont="1" applyBorder="1" applyAlignment="1">
      <alignment horizontal="justify" wrapText="1"/>
    </xf>
    <xf numFmtId="166" fontId="31" fillId="0" borderId="116" xfId="4" applyNumberFormat="1" applyFont="1" applyBorder="1" applyAlignment="1">
      <alignment horizontal="right" wrapText="1"/>
    </xf>
    <xf numFmtId="166" fontId="31" fillId="0" borderId="116" xfId="1" applyNumberFormat="1" applyFont="1" applyBorder="1"/>
    <xf numFmtId="166" fontId="31" fillId="0" borderId="116" xfId="4" applyNumberFormat="1" applyFont="1" applyFill="1" applyBorder="1" applyAlignment="1">
      <alignment horizontal="right" wrapText="1"/>
    </xf>
    <xf numFmtId="0" fontId="34" fillId="13" borderId="116" xfId="10" applyFont="1" applyFill="1" applyBorder="1" applyAlignment="1">
      <alignment horizontal="justify" wrapText="1"/>
    </xf>
    <xf numFmtId="166" fontId="31" fillId="13" borderId="116" xfId="4" applyNumberFormat="1" applyFont="1" applyFill="1" applyBorder="1" applyAlignment="1">
      <alignment horizontal="right" wrapText="1"/>
    </xf>
    <xf numFmtId="166" fontId="31" fillId="13" borderId="116" xfId="1" applyNumberFormat="1" applyFont="1" applyFill="1" applyBorder="1" applyAlignment="1">
      <alignment horizontal="right" wrapText="1"/>
    </xf>
    <xf numFmtId="0" fontId="34" fillId="13" borderId="116" xfId="10" applyFont="1" applyFill="1" applyBorder="1" applyAlignment="1">
      <alignment wrapText="1"/>
    </xf>
    <xf numFmtId="166" fontId="34" fillId="13" borderId="116" xfId="4" applyNumberFormat="1" applyFont="1" applyFill="1" applyBorder="1" applyAlignment="1">
      <alignment horizontal="right" wrapText="1"/>
    </xf>
    <xf numFmtId="166" fontId="34" fillId="13" borderId="116" xfId="1" applyNumberFormat="1" applyFont="1" applyFill="1" applyBorder="1" applyAlignment="1">
      <alignment horizontal="right" wrapText="1"/>
    </xf>
    <xf numFmtId="0" fontId="18" fillId="3" borderId="0" xfId="22" applyFill="1"/>
    <xf numFmtId="0" fontId="31" fillId="3" borderId="116" xfId="10" applyFont="1" applyFill="1" applyBorder="1" applyAlignment="1">
      <alignment wrapText="1"/>
    </xf>
    <xf numFmtId="166" fontId="31" fillId="3" borderId="116" xfId="4" applyNumberFormat="1" applyFont="1" applyFill="1" applyBorder="1" applyAlignment="1">
      <alignment horizontal="right" wrapText="1"/>
    </xf>
    <xf numFmtId="166" fontId="31" fillId="3" borderId="116" xfId="1" applyNumberFormat="1" applyFont="1" applyFill="1" applyBorder="1" applyAlignment="1">
      <alignment horizontal="right" wrapText="1"/>
    </xf>
    <xf numFmtId="0" fontId="12" fillId="3" borderId="0" xfId="10" applyFill="1"/>
    <xf numFmtId="0" fontId="31" fillId="0" borderId="116" xfId="10" applyFont="1" applyBorder="1" applyAlignment="1">
      <alignment wrapText="1"/>
    </xf>
    <xf numFmtId="166" fontId="34" fillId="0" borderId="116" xfId="4" applyNumberFormat="1" applyFont="1" applyBorder="1" applyAlignment="1">
      <alignment horizontal="right" wrapText="1"/>
    </xf>
    <xf numFmtId="0" fontId="34" fillId="11" borderId="116" xfId="10" applyFont="1" applyFill="1" applyBorder="1" applyAlignment="1">
      <alignment wrapText="1"/>
    </xf>
    <xf numFmtId="166" fontId="34" fillId="11" borderId="116" xfId="4" applyNumberFormat="1" applyFont="1" applyFill="1" applyBorder="1" applyAlignment="1">
      <alignment horizontal="right" wrapText="1"/>
    </xf>
    <xf numFmtId="166" fontId="34" fillId="11" borderId="116" xfId="1" applyNumberFormat="1" applyFont="1" applyFill="1" applyBorder="1" applyAlignment="1">
      <alignment horizontal="right" wrapText="1"/>
    </xf>
    <xf numFmtId="168" fontId="49" fillId="0" borderId="116" xfId="23" applyNumberFormat="1" applyFont="1" applyBorder="1" applyAlignment="1">
      <alignment horizontal="left" vertical="center" wrapText="1"/>
    </xf>
    <xf numFmtId="166" fontId="49" fillId="0" borderId="116" xfId="4" applyNumberFormat="1" applyFont="1" applyFill="1" applyBorder="1" applyAlignment="1">
      <alignment horizontal="right" vertical="center" wrapText="1"/>
    </xf>
    <xf numFmtId="168" fontId="50" fillId="13" borderId="116" xfId="23" applyNumberFormat="1" applyFont="1" applyFill="1" applyBorder="1" applyAlignment="1">
      <alignment horizontal="left" vertical="center" wrapText="1"/>
    </xf>
    <xf numFmtId="166" fontId="50" fillId="13" borderId="116" xfId="4" applyNumberFormat="1" applyFont="1" applyFill="1" applyBorder="1" applyAlignment="1">
      <alignment horizontal="right" vertical="center" wrapText="1"/>
    </xf>
    <xf numFmtId="166" fontId="50" fillId="13" borderId="116" xfId="1" applyNumberFormat="1" applyFont="1" applyFill="1" applyBorder="1" applyAlignment="1">
      <alignment horizontal="right" vertical="center" wrapText="1"/>
    </xf>
    <xf numFmtId="166" fontId="50" fillId="0" borderId="116" xfId="4" applyNumberFormat="1" applyFont="1" applyFill="1" applyBorder="1" applyAlignment="1">
      <alignment horizontal="right" vertical="center" wrapText="1"/>
    </xf>
    <xf numFmtId="168" fontId="50" fillId="11" borderId="116" xfId="23" applyNumberFormat="1" applyFont="1" applyFill="1" applyBorder="1" applyAlignment="1">
      <alignment horizontal="left" vertical="center" wrapText="1"/>
    </xf>
    <xf numFmtId="166" fontId="50" fillId="11" borderId="116" xfId="4" applyNumberFormat="1" applyFont="1" applyFill="1" applyBorder="1" applyAlignment="1">
      <alignment horizontal="right" vertical="center" wrapText="1"/>
    </xf>
    <xf numFmtId="166" fontId="50" fillId="11" borderId="116" xfId="1" applyNumberFormat="1" applyFont="1" applyFill="1" applyBorder="1" applyAlignment="1">
      <alignment horizontal="right" vertical="center" wrapText="1"/>
    </xf>
    <xf numFmtId="0" fontId="12" fillId="10" borderId="116" xfId="14" applyFill="1" applyBorder="1" applyAlignment="1">
      <alignment horizontal="center"/>
    </xf>
    <xf numFmtId="0" fontId="13" fillId="10" borderId="8" xfId="22" applyFont="1" applyFill="1" applyBorder="1" applyAlignment="1">
      <alignment horizontal="center"/>
    </xf>
    <xf numFmtId="0" fontId="13" fillId="10" borderId="10" xfId="22" applyFont="1" applyFill="1" applyBorder="1" applyAlignment="1">
      <alignment horizontal="center"/>
    </xf>
    <xf numFmtId="0" fontId="41" fillId="0" borderId="0" xfId="15" applyFont="1" applyAlignment="1">
      <alignment horizontal="center"/>
    </xf>
    <xf numFmtId="0" fontId="36" fillId="0" borderId="0" xfId="10" applyFont="1" applyAlignment="1">
      <alignment horizontal="center"/>
    </xf>
    <xf numFmtId="0" fontId="45" fillId="10" borderId="8" xfId="10" applyFont="1" applyFill="1" applyBorder="1" applyAlignment="1">
      <alignment horizontal="center"/>
    </xf>
    <xf numFmtId="0" fontId="45" fillId="10" borderId="20" xfId="10" applyFont="1" applyFill="1" applyBorder="1" applyAlignment="1">
      <alignment horizontal="center"/>
    </xf>
    <xf numFmtId="0" fontId="45" fillId="10" borderId="85" xfId="10" applyFont="1" applyFill="1" applyBorder="1" applyAlignment="1">
      <alignment horizontal="center"/>
    </xf>
    <xf numFmtId="0" fontId="45" fillId="10" borderId="114" xfId="10" applyFont="1" applyFill="1" applyBorder="1" applyAlignment="1">
      <alignment horizontal="center"/>
    </xf>
    <xf numFmtId="0" fontId="45" fillId="10" borderId="10" xfId="10" applyFont="1" applyFill="1" applyBorder="1" applyAlignment="1">
      <alignment horizontal="center"/>
    </xf>
    <xf numFmtId="0" fontId="41" fillId="0" borderId="0" xfId="10" applyFont="1" applyAlignment="1">
      <alignment horizontal="center"/>
    </xf>
    <xf numFmtId="0" fontId="41" fillId="0" borderId="0" xfId="10" applyFont="1" applyAlignment="1">
      <alignment horizontal="center" wrapText="1"/>
    </xf>
  </cellXfs>
  <cellStyles count="44">
    <cellStyle name="Ezres" xfId="1" builtinId="3"/>
    <cellStyle name="Ezres 2" xfId="2" xr:uid="{00000000-0005-0000-0000-000001000000}"/>
    <cellStyle name="Ezres 2 2" xfId="3" xr:uid="{00000000-0005-0000-0000-000002000000}"/>
    <cellStyle name="Ezres 2 3" xfId="41" xr:uid="{C2E2960A-9DD1-41CA-A997-FCD75B9EE854}"/>
    <cellStyle name="Ezres 3" xfId="4" xr:uid="{00000000-0005-0000-0000-000003000000}"/>
    <cellStyle name="Ezres 4 2" xfId="5" xr:uid="{00000000-0005-0000-0000-000004000000}"/>
    <cellStyle name="Ezres 6" xfId="6" xr:uid="{00000000-0005-0000-0000-000005000000}"/>
    <cellStyle name="Ezres 6 2" xfId="27" xr:uid="{353EBE03-5D61-4C83-A19A-02CC954E2960}"/>
    <cellStyle name="Ezres 7 2" xfId="7" xr:uid="{00000000-0005-0000-0000-000006000000}"/>
    <cellStyle name="Ezres 7 2 2" xfId="30" xr:uid="{EBC9DC84-27AE-46C5-B7DB-4DBE225182E7}"/>
    <cellStyle name="Normál" xfId="0" builtinId="0"/>
    <cellStyle name="Normál 2" xfId="8" xr:uid="{00000000-0005-0000-0000-000008000000}"/>
    <cellStyle name="Normál 2 3" xfId="28" xr:uid="{CCBFC376-EF75-4D7E-AC89-3457359E1006}"/>
    <cellStyle name="Normál 3" xfId="9" xr:uid="{00000000-0005-0000-0000-000009000000}"/>
    <cellStyle name="Normál 3 2" xfId="10" xr:uid="{00000000-0005-0000-0000-00000A000000}"/>
    <cellStyle name="Normál 3 3 2" xfId="32" xr:uid="{5B66C2ED-50DE-469E-A7EC-330977BB2178}"/>
    <cellStyle name="Normál 3 4 2 2" xfId="29" xr:uid="{C07E9D29-8018-44C5-8469-92F521DC3BF3}"/>
    <cellStyle name="Normál 3 4 2 2 3 2 2" xfId="33" xr:uid="{A2304009-8A19-46DE-9A29-0741D0CA80D7}"/>
    <cellStyle name="Normál 3 4 2 2 3 2 2 2" xfId="40" xr:uid="{777DBCA7-D4E5-489B-964D-C54B73113F57}"/>
    <cellStyle name="Normál 3 5 2" xfId="26" xr:uid="{CBD175B8-9C84-4F11-BA56-663185D9D2EC}"/>
    <cellStyle name="Normál 3 5 2 3" xfId="35" xr:uid="{EBE5B9A1-62CE-4396-90CC-7FB936611665}"/>
    <cellStyle name="Normál 3 5 2 3 2" xfId="37" xr:uid="{F30441A8-8C13-4AF9-889B-20D0B8847CD1}"/>
    <cellStyle name="Normál 4" xfId="11" xr:uid="{00000000-0005-0000-0000-00000B000000}"/>
    <cellStyle name="Normál 4 2" xfId="12" xr:uid="{00000000-0005-0000-0000-00000C000000}"/>
    <cellStyle name="Normál 4 2 2" xfId="13" xr:uid="{00000000-0005-0000-0000-00000D000000}"/>
    <cellStyle name="Normál 4 3" xfId="14" xr:uid="{00000000-0005-0000-0000-00000E000000}"/>
    <cellStyle name="Normál 5" xfId="25" xr:uid="{56E2085F-D386-45D2-A480-E54EEC38179F}"/>
    <cellStyle name="Normál 5 2" xfId="15" xr:uid="{00000000-0005-0000-0000-00000F000000}"/>
    <cellStyle name="Normál 5 3" xfId="36" xr:uid="{09E402A6-13F6-4BA3-AFDF-F1164AF5CFD4}"/>
    <cellStyle name="Normál 5 4" xfId="38" xr:uid="{7884FDD2-5428-4A10-8278-CD2D262A42DC}"/>
    <cellStyle name="Normál 5 4 2 2" xfId="34" xr:uid="{A7897190-CCAB-4C09-A5A5-53ACC7B33F97}"/>
    <cellStyle name="Normál 5 4 2 2 2" xfId="42" xr:uid="{3157832A-3899-4412-B76B-54CCA849DB81}"/>
    <cellStyle name="Normál 5 4 3 3" xfId="39" xr:uid="{B8C44846-8691-4A93-BC1C-CE26EF9FC12C}"/>
    <cellStyle name="Normál 5 4 3 3 2" xfId="43" xr:uid="{6EEE5BB7-71EF-45EC-BAB1-15845E2B30E2}"/>
    <cellStyle name="Normál 6 2" xfId="31" xr:uid="{617BA4B9-01D7-4786-AB87-989A89EB356E}"/>
    <cellStyle name="Normál_2006. július felülv." xfId="16" xr:uid="{00000000-0005-0000-0000-000010000000}"/>
    <cellStyle name="Normál_2007.költségv.táblák 2" xfId="17" xr:uid="{00000000-0005-0000-0000-000011000000}"/>
    <cellStyle name="Normál_2007.költségv.táblák 3" xfId="18" xr:uid="{00000000-0005-0000-0000-000012000000}"/>
    <cellStyle name="Normál_2007.költségv.táblák 3 2" xfId="19" xr:uid="{00000000-0005-0000-0000-000013000000}"/>
    <cellStyle name="Normál_2007.költségv.táblák 4" xfId="20" xr:uid="{00000000-0005-0000-0000-000014000000}"/>
    <cellStyle name="Normál_2-1, 2-2 melléklet 2006" xfId="21" xr:uid="{00000000-0005-0000-0000-000015000000}"/>
    <cellStyle name="Normál_6.MELL.szoc.tábla" xfId="22" xr:uid="{00000000-0005-0000-0000-000016000000}"/>
    <cellStyle name="Normál_97ûrlap" xfId="23" xr:uid="{00000000-0005-0000-0000-000017000000}"/>
    <cellStyle name="Normál_Intézményi kiadás 2008" xfId="24" xr:uid="{00000000-0005-0000-0000-000018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nn/AppData/Local/Microsoft/Windows/Temporary%20Internet%20Files/Content.Outlook/YU6XQSDA/2020.%20I.n&#233;v%20k&#246;lts&#233;gvet&#233;s%20m&#243;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9.%20k&#246;lts&#233;gvet&#233;s\2019%20eredeti%20k&#246;lts&#233;gvet&#233;s\KT%20anyag\2019%20k&#246;lts&#233;gv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/>
      <sheetData sheetId="1">
        <row r="6">
          <cell r="C6">
            <v>159888434</v>
          </cell>
          <cell r="D6">
            <v>159888434</v>
          </cell>
        </row>
        <row r="7">
          <cell r="C7">
            <v>146232880</v>
          </cell>
          <cell r="D7">
            <v>146232880</v>
          </cell>
        </row>
        <row r="8">
          <cell r="C8">
            <v>56533856</v>
          </cell>
          <cell r="D8">
            <v>56533856</v>
          </cell>
        </row>
        <row r="9">
          <cell r="D9">
            <v>64026699</v>
          </cell>
        </row>
        <row r="10">
          <cell r="C10">
            <v>7402167</v>
          </cell>
          <cell r="D10">
            <v>7402167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434084036</v>
          </cell>
          <cell r="D13">
            <v>434084036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228227048</v>
          </cell>
          <cell r="D15">
            <v>189226276</v>
          </cell>
          <cell r="E15">
            <v>0</v>
          </cell>
          <cell r="F15">
            <v>39000772</v>
          </cell>
          <cell r="G15">
            <v>0</v>
          </cell>
          <cell r="H15">
            <v>0</v>
          </cell>
        </row>
        <row r="16">
          <cell r="C16">
            <v>7249143</v>
          </cell>
          <cell r="D16">
            <v>7249143</v>
          </cell>
        </row>
        <row r="17">
          <cell r="C17">
            <v>150463717</v>
          </cell>
          <cell r="D17">
            <v>150463717</v>
          </cell>
        </row>
        <row r="18">
          <cell r="C18">
            <v>30853200</v>
          </cell>
          <cell r="D18">
            <v>30853200</v>
          </cell>
        </row>
        <row r="19">
          <cell r="C19">
            <v>39000772</v>
          </cell>
          <cell r="F19">
            <v>39000772</v>
          </cell>
        </row>
        <row r="20">
          <cell r="C20">
            <v>660216</v>
          </cell>
          <cell r="D20">
            <v>660216</v>
          </cell>
        </row>
        <row r="21">
          <cell r="C21">
            <v>662311084</v>
          </cell>
          <cell r="D21">
            <v>623310312</v>
          </cell>
          <cell r="E21">
            <v>0</v>
          </cell>
          <cell r="F21">
            <v>39000772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</row>
        <row r="24">
          <cell r="C24">
            <v>850533503</v>
          </cell>
          <cell r="D24">
            <v>850533503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81350056</v>
          </cell>
          <cell r="D25">
            <v>81350056</v>
          </cell>
        </row>
        <row r="26">
          <cell r="C26">
            <v>769183447</v>
          </cell>
          <cell r="D26">
            <v>769183447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850533503</v>
          </cell>
          <cell r="D29">
            <v>850533503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110500000</v>
          </cell>
          <cell r="D30">
            <v>110500000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110500000</v>
          </cell>
          <cell r="D31">
            <v>110500000</v>
          </cell>
        </row>
        <row r="32">
          <cell r="C32">
            <v>0</v>
          </cell>
        </row>
        <row r="33">
          <cell r="C33">
            <v>225000000</v>
          </cell>
          <cell r="D33">
            <v>225000000</v>
          </cell>
        </row>
        <row r="34">
          <cell r="C34">
            <v>0</v>
          </cell>
        </row>
        <row r="35">
          <cell r="C35">
            <v>46610</v>
          </cell>
          <cell r="D35">
            <v>46610</v>
          </cell>
        </row>
        <row r="36">
          <cell r="C36">
            <v>225046610</v>
          </cell>
          <cell r="D36">
            <v>225046610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400000</v>
          </cell>
          <cell r="D37">
            <v>400000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50000</v>
          </cell>
          <cell r="D38">
            <v>50000</v>
          </cell>
        </row>
        <row r="39">
          <cell r="C39">
            <v>350000</v>
          </cell>
          <cell r="D39">
            <v>350000</v>
          </cell>
        </row>
        <row r="40">
          <cell r="C40">
            <v>335946610</v>
          </cell>
          <cell r="D40">
            <v>335946610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>
            <v>0</v>
          </cell>
        </row>
        <row r="42">
          <cell r="C42">
            <v>10478654</v>
          </cell>
          <cell r="D42">
            <v>0</v>
          </cell>
          <cell r="E42">
            <v>220000</v>
          </cell>
          <cell r="F42">
            <v>1200000</v>
          </cell>
          <cell r="G42">
            <v>1400000</v>
          </cell>
          <cell r="H42">
            <v>7658654</v>
          </cell>
        </row>
        <row r="43">
          <cell r="C43">
            <v>6098022</v>
          </cell>
          <cell r="H43">
            <v>6098022</v>
          </cell>
        </row>
        <row r="44">
          <cell r="C44">
            <v>2170000</v>
          </cell>
          <cell r="E44">
            <v>220000</v>
          </cell>
          <cell r="F44">
            <v>600000</v>
          </cell>
          <cell r="G44">
            <v>1350000</v>
          </cell>
        </row>
        <row r="45">
          <cell r="C45">
            <v>1560632</v>
          </cell>
          <cell r="H45">
            <v>1560632</v>
          </cell>
        </row>
        <row r="46">
          <cell r="C46">
            <v>650000</v>
          </cell>
          <cell r="F46">
            <v>600000</v>
          </cell>
          <cell r="G46">
            <v>50000</v>
          </cell>
        </row>
        <row r="47">
          <cell r="C47">
            <v>4809000</v>
          </cell>
          <cell r="D47">
            <v>1173000</v>
          </cell>
          <cell r="E47">
            <v>1400000</v>
          </cell>
          <cell r="F47">
            <v>2236000</v>
          </cell>
          <cell r="G47">
            <v>0</v>
          </cell>
          <cell r="H47">
            <v>0</v>
          </cell>
        </row>
        <row r="48">
          <cell r="C48">
            <v>2473000</v>
          </cell>
          <cell r="D48">
            <v>600000</v>
          </cell>
          <cell r="E48">
            <v>1400000</v>
          </cell>
          <cell r="F48">
            <v>473000</v>
          </cell>
        </row>
        <row r="49">
          <cell r="C49">
            <v>2336000</v>
          </cell>
          <cell r="D49">
            <v>573000</v>
          </cell>
          <cell r="F49">
            <v>1763000</v>
          </cell>
        </row>
        <row r="50">
          <cell r="C50">
            <v>9400180</v>
          </cell>
          <cell r="D50">
            <v>9400180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8890180</v>
          </cell>
          <cell r="D53">
            <v>8890180</v>
          </cell>
        </row>
        <row r="54">
          <cell r="C54">
            <v>510000</v>
          </cell>
          <cell r="D54">
            <v>510000</v>
          </cell>
        </row>
        <row r="55">
          <cell r="C55">
            <v>1842030</v>
          </cell>
          <cell r="H55">
            <v>1842030</v>
          </cell>
        </row>
        <row r="56">
          <cell r="C56">
            <v>7595064</v>
          </cell>
          <cell r="D56">
            <v>3664759</v>
          </cell>
          <cell r="E56">
            <v>437400</v>
          </cell>
          <cell r="F56">
            <v>927720</v>
          </cell>
          <cell r="H56">
            <v>2565185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1761000</v>
          </cell>
          <cell r="D61">
            <v>1610000</v>
          </cell>
          <cell r="F61">
            <v>151000</v>
          </cell>
        </row>
        <row r="62">
          <cell r="C62">
            <v>35885928</v>
          </cell>
          <cell r="D62">
            <v>15847939</v>
          </cell>
          <cell r="E62">
            <v>2057400</v>
          </cell>
          <cell r="F62">
            <v>4514720</v>
          </cell>
          <cell r="G62">
            <v>1400000</v>
          </cell>
          <cell r="H62">
            <v>12065869</v>
          </cell>
        </row>
        <row r="63">
          <cell r="C63">
            <v>3000000</v>
          </cell>
          <cell r="D63">
            <v>3000000</v>
          </cell>
        </row>
        <row r="64">
          <cell r="C64">
            <v>0</v>
          </cell>
        </row>
        <row r="65">
          <cell r="C65">
            <v>3000000</v>
          </cell>
          <cell r="D65">
            <v>3000000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C68">
            <v>80000</v>
          </cell>
          <cell r="D68">
            <v>80000</v>
          </cell>
        </row>
        <row r="69">
          <cell r="C69">
            <v>80000</v>
          </cell>
          <cell r="D69">
            <v>80000</v>
          </cell>
        </row>
        <row r="70">
          <cell r="C70">
            <v>1175000</v>
          </cell>
          <cell r="D70">
            <v>1175000</v>
          </cell>
        </row>
        <row r="71">
          <cell r="C71">
            <v>1255000</v>
          </cell>
          <cell r="D71">
            <v>1255000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1888932125</v>
          </cell>
          <cell r="D72">
            <v>1829893364</v>
          </cell>
          <cell r="E72">
            <v>2057400</v>
          </cell>
          <cell r="F72">
            <v>43515492</v>
          </cell>
          <cell r="G72">
            <v>1400000</v>
          </cell>
          <cell r="H72">
            <v>12065869</v>
          </cell>
        </row>
        <row r="73">
          <cell r="C73">
            <v>60000000</v>
          </cell>
          <cell r="D73">
            <v>60000000</v>
          </cell>
        </row>
        <row r="74">
          <cell r="C74">
            <v>582734985</v>
          </cell>
          <cell r="D74">
            <v>577317049</v>
          </cell>
          <cell r="F74">
            <v>5000000</v>
          </cell>
          <cell r="G74">
            <v>417936</v>
          </cell>
        </row>
        <row r="75">
          <cell r="C75">
            <v>3636490</v>
          </cell>
          <cell r="D75">
            <v>3636490</v>
          </cell>
        </row>
        <row r="76">
          <cell r="C76">
            <v>556872454</v>
          </cell>
          <cell r="E76">
            <v>219504437</v>
          </cell>
          <cell r="F76">
            <v>131881637</v>
          </cell>
          <cell r="G76">
            <v>68618905</v>
          </cell>
          <cell r="H76">
            <v>136867475</v>
          </cell>
        </row>
        <row r="77">
          <cell r="C77">
            <v>1203243929</v>
          </cell>
          <cell r="D77">
            <v>640953539</v>
          </cell>
          <cell r="E77">
            <v>219504437</v>
          </cell>
          <cell r="F77">
            <v>136881637</v>
          </cell>
          <cell r="G77">
            <v>69036841</v>
          </cell>
          <cell r="H77">
            <v>136867475</v>
          </cell>
        </row>
        <row r="78">
          <cell r="C78">
            <v>1203243929</v>
          </cell>
          <cell r="D78">
            <v>640953539</v>
          </cell>
          <cell r="E78">
            <v>219504437</v>
          </cell>
          <cell r="F78">
            <v>136881637</v>
          </cell>
          <cell r="G78">
            <v>69036841</v>
          </cell>
          <cell r="H78">
            <v>136867475</v>
          </cell>
        </row>
        <row r="79">
          <cell r="C79">
            <v>3092176054</v>
          </cell>
          <cell r="D79">
            <v>2470846903</v>
          </cell>
          <cell r="E79">
            <v>221561837</v>
          </cell>
          <cell r="F79">
            <v>180397129</v>
          </cell>
          <cell r="G79">
            <v>70436841</v>
          </cell>
          <cell r="H79">
            <v>148933344</v>
          </cell>
        </row>
      </sheetData>
      <sheetData sheetId="2"/>
      <sheetData sheetId="3"/>
      <sheetData sheetId="4"/>
      <sheetData sheetId="5"/>
      <sheetData sheetId="6">
        <row r="6">
          <cell r="C6">
            <v>411199541</v>
          </cell>
          <cell r="D6">
            <v>51560571</v>
          </cell>
          <cell r="E6">
            <v>151956652</v>
          </cell>
          <cell r="F6">
            <v>91322900</v>
          </cell>
          <cell r="G6">
            <v>26389513</v>
          </cell>
          <cell r="H6">
            <v>89969905</v>
          </cell>
        </row>
        <row r="7">
          <cell r="C7">
            <v>72304994</v>
          </cell>
          <cell r="D7">
            <v>10227003</v>
          </cell>
          <cell r="E7">
            <v>29266345</v>
          </cell>
          <cell r="F7">
            <v>12288159</v>
          </cell>
          <cell r="G7">
            <v>4655154</v>
          </cell>
          <cell r="H7">
            <v>15868333</v>
          </cell>
        </row>
        <row r="8">
          <cell r="C8">
            <v>505114265</v>
          </cell>
          <cell r="D8">
            <v>320939743</v>
          </cell>
          <cell r="E8">
            <v>33988840</v>
          </cell>
          <cell r="F8">
            <v>71815470</v>
          </cell>
          <cell r="G8">
            <v>36195856</v>
          </cell>
          <cell r="H8">
            <v>42174356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</row>
        <row r="11">
          <cell r="C11">
            <v>800000</v>
          </cell>
          <cell r="D11">
            <v>800000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800000</v>
          </cell>
          <cell r="D12">
            <v>800000</v>
          </cell>
        </row>
        <row r="13">
          <cell r="C13">
            <v>10700000</v>
          </cell>
          <cell r="D13">
            <v>10700000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900000</v>
          </cell>
          <cell r="D14">
            <v>900000</v>
          </cell>
        </row>
        <row r="15">
          <cell r="C15">
            <v>9800000</v>
          </cell>
          <cell r="D15">
            <v>9800000</v>
          </cell>
        </row>
        <row r="16">
          <cell r="C16">
            <v>11500000</v>
          </cell>
          <cell r="D16">
            <v>11500000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</row>
        <row r="18">
          <cell r="C18">
            <v>177034348</v>
          </cell>
          <cell r="D18">
            <v>177034348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3500000</v>
          </cell>
          <cell r="D19">
            <v>3500000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173534348</v>
          </cell>
          <cell r="D22">
            <v>173534348</v>
          </cell>
        </row>
        <row r="23">
          <cell r="C23">
            <v>20673525</v>
          </cell>
          <cell r="D23">
            <v>20673525</v>
          </cell>
        </row>
        <row r="24">
          <cell r="C24">
            <v>0</v>
          </cell>
        </row>
        <row r="25">
          <cell r="C25">
            <v>68363786</v>
          </cell>
          <cell r="D25">
            <v>68363786</v>
          </cell>
        </row>
        <row r="26">
          <cell r="C26">
            <v>266071659</v>
          </cell>
          <cell r="D26">
            <v>266071659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440000</v>
          </cell>
          <cell r="D27">
            <v>260000</v>
          </cell>
          <cell r="G27">
            <v>150000</v>
          </cell>
          <cell r="H27">
            <v>30000</v>
          </cell>
        </row>
        <row r="28">
          <cell r="C28">
            <v>979025177</v>
          </cell>
          <cell r="D28">
            <v>979025177</v>
          </cell>
        </row>
        <row r="29">
          <cell r="C29">
            <v>1580000</v>
          </cell>
          <cell r="E29">
            <v>1300000</v>
          </cell>
          <cell r="F29">
            <v>150000</v>
          </cell>
          <cell r="H29">
            <v>130000</v>
          </cell>
        </row>
        <row r="30">
          <cell r="C30">
            <v>37526674</v>
          </cell>
          <cell r="D30">
            <v>27221897</v>
          </cell>
          <cell r="E30">
            <v>3500000</v>
          </cell>
          <cell r="F30">
            <v>3763858</v>
          </cell>
          <cell r="G30">
            <v>2475919</v>
          </cell>
          <cell r="H30">
            <v>565000</v>
          </cell>
        </row>
        <row r="31">
          <cell r="C31">
            <v>31813719</v>
          </cell>
          <cell r="D31">
            <v>28694828</v>
          </cell>
          <cell r="E31">
            <v>1296000</v>
          </cell>
          <cell r="F31">
            <v>1056742</v>
          </cell>
          <cell r="G31">
            <v>570399</v>
          </cell>
          <cell r="H31">
            <v>195750</v>
          </cell>
        </row>
        <row r="32">
          <cell r="C32">
            <v>1050385570</v>
          </cell>
          <cell r="D32">
            <v>1035201902</v>
          </cell>
          <cell r="E32">
            <v>6096000</v>
          </cell>
          <cell r="F32">
            <v>4970600</v>
          </cell>
          <cell r="G32">
            <v>3196318</v>
          </cell>
          <cell r="H32">
            <v>920750</v>
          </cell>
        </row>
        <row r="33">
          <cell r="C33">
            <v>146822719</v>
          </cell>
          <cell r="D33">
            <v>146822719</v>
          </cell>
        </row>
        <row r="34">
          <cell r="C34">
            <v>200000</v>
          </cell>
          <cell r="E34">
            <v>200000</v>
          </cell>
        </row>
        <row r="35">
          <cell r="C35">
            <v>0</v>
          </cell>
        </row>
        <row r="36">
          <cell r="C36">
            <v>39696135</v>
          </cell>
          <cell r="D36">
            <v>39642135</v>
          </cell>
          <cell r="E36">
            <v>54000</v>
          </cell>
        </row>
        <row r="37">
          <cell r="C37">
            <v>186718854</v>
          </cell>
          <cell r="D37">
            <v>186464854</v>
          </cell>
          <cell r="E37">
            <v>254000</v>
          </cell>
          <cell r="F37">
            <v>0</v>
          </cell>
          <cell r="G37">
            <v>0</v>
          </cell>
          <cell r="H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41">
          <cell r="C41">
            <v>4500000</v>
          </cell>
          <cell r="D41">
            <v>4500000</v>
          </cell>
        </row>
        <row r="42">
          <cell r="C42">
            <v>12016495</v>
          </cell>
          <cell r="D42">
            <v>12016495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2515311378</v>
          </cell>
          <cell r="D43">
            <v>1893982227</v>
          </cell>
          <cell r="E43">
            <v>221561837</v>
          </cell>
          <cell r="F43">
            <v>180397129</v>
          </cell>
          <cell r="G43">
            <v>70436841</v>
          </cell>
          <cell r="H43">
            <v>148933344</v>
          </cell>
        </row>
        <row r="44">
          <cell r="C44">
            <v>19992222</v>
          </cell>
          <cell r="D44">
            <v>19992222</v>
          </cell>
        </row>
        <row r="45">
          <cell r="C45">
            <v>556872454</v>
          </cell>
          <cell r="D45">
            <v>556872454</v>
          </cell>
        </row>
        <row r="46">
          <cell r="C46">
            <v>576864676</v>
          </cell>
          <cell r="D46">
            <v>576864676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576864676</v>
          </cell>
          <cell r="D47">
            <v>576864676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3092176054</v>
          </cell>
          <cell r="D48">
            <v>2470846903</v>
          </cell>
          <cell r="E48">
            <v>221561837</v>
          </cell>
          <cell r="F48">
            <v>180397129</v>
          </cell>
          <cell r="G48">
            <v>70436841</v>
          </cell>
          <cell r="H48">
            <v>148933344</v>
          </cell>
        </row>
      </sheetData>
      <sheetData sheetId="7"/>
      <sheetData sheetId="8"/>
      <sheetData sheetId="9"/>
      <sheetData sheetId="10"/>
      <sheetData sheetId="11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381500</v>
          </cell>
          <cell r="D30">
            <v>381500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381500</v>
          </cell>
          <cell r="D31">
            <v>381500</v>
          </cell>
        </row>
        <row r="32">
          <cell r="C32">
            <v>0</v>
          </cell>
        </row>
        <row r="33">
          <cell r="C33">
            <v>10689687</v>
          </cell>
          <cell r="D33">
            <v>10689687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10689687</v>
          </cell>
          <cell r="D36">
            <v>10689687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11071187</v>
          </cell>
          <cell r="D40">
            <v>11071187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1550000</v>
          </cell>
          <cell r="D47">
            <v>0</v>
          </cell>
          <cell r="E47">
            <v>0</v>
          </cell>
          <cell r="F47">
            <v>1550000</v>
          </cell>
          <cell r="G47">
            <v>0</v>
          </cell>
          <cell r="H47">
            <v>0</v>
          </cell>
        </row>
        <row r="48">
          <cell r="C48">
            <v>50000</v>
          </cell>
          <cell r="F48">
            <v>50000</v>
          </cell>
        </row>
        <row r="49">
          <cell r="C49">
            <v>1500000</v>
          </cell>
          <cell r="F49">
            <v>1500000</v>
          </cell>
        </row>
        <row r="50">
          <cell r="C50">
            <v>9610000</v>
          </cell>
          <cell r="D50">
            <v>9610000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9100000</v>
          </cell>
          <cell r="D53">
            <v>9100000</v>
          </cell>
        </row>
        <row r="54">
          <cell r="C54">
            <v>510000</v>
          </cell>
          <cell r="D54">
            <v>510000</v>
          </cell>
        </row>
        <row r="55">
          <cell r="C55">
            <v>0</v>
          </cell>
        </row>
        <row r="56">
          <cell r="C56">
            <v>3823200</v>
          </cell>
          <cell r="D56">
            <v>3404700</v>
          </cell>
          <cell r="F56">
            <v>418500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1610000</v>
          </cell>
          <cell r="D61">
            <v>1610000</v>
          </cell>
        </row>
        <row r="62">
          <cell r="C62">
            <v>16593200</v>
          </cell>
          <cell r="D62">
            <v>14624700</v>
          </cell>
          <cell r="E62">
            <v>0</v>
          </cell>
          <cell r="F62">
            <v>1968500</v>
          </cell>
          <cell r="G62">
            <v>0</v>
          </cell>
          <cell r="H62">
            <v>0</v>
          </cell>
        </row>
        <row r="63">
          <cell r="C63">
            <v>3000000</v>
          </cell>
          <cell r="D63">
            <v>3000000</v>
          </cell>
        </row>
        <row r="64">
          <cell r="C64">
            <v>0</v>
          </cell>
        </row>
        <row r="65">
          <cell r="C65">
            <v>3000000</v>
          </cell>
          <cell r="D65">
            <v>3000000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C68">
            <v>0</v>
          </cell>
        </row>
        <row r="69">
          <cell r="C69">
            <v>80000</v>
          </cell>
          <cell r="D69">
            <v>80000</v>
          </cell>
        </row>
        <row r="70">
          <cell r="C70">
            <v>0</v>
          </cell>
        </row>
        <row r="71">
          <cell r="C71">
            <v>80000</v>
          </cell>
          <cell r="D71">
            <v>80000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30744387</v>
          </cell>
          <cell r="D72">
            <v>28775887</v>
          </cell>
          <cell r="E72">
            <v>0</v>
          </cell>
          <cell r="F72">
            <v>1968500</v>
          </cell>
          <cell r="G72">
            <v>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7309675</v>
          </cell>
          <cell r="F76">
            <v>2466100</v>
          </cell>
          <cell r="G76">
            <v>4843575</v>
          </cell>
        </row>
        <row r="77">
          <cell r="C77">
            <v>7309675</v>
          </cell>
          <cell r="D77">
            <v>0</v>
          </cell>
          <cell r="E77">
            <v>0</v>
          </cell>
          <cell r="F77">
            <v>2466100</v>
          </cell>
          <cell r="G77">
            <v>4843575</v>
          </cell>
          <cell r="H77">
            <v>0</v>
          </cell>
        </row>
        <row r="78">
          <cell r="C78">
            <v>7309675</v>
          </cell>
          <cell r="D78">
            <v>0</v>
          </cell>
          <cell r="E78">
            <v>0</v>
          </cell>
          <cell r="F78">
            <v>2466100</v>
          </cell>
          <cell r="G78">
            <v>4843575</v>
          </cell>
          <cell r="H78">
            <v>0</v>
          </cell>
        </row>
        <row r="79">
          <cell r="C79">
            <v>38054062</v>
          </cell>
          <cell r="D79">
            <v>28775887</v>
          </cell>
          <cell r="E79">
            <v>0</v>
          </cell>
          <cell r="F79">
            <v>4434600</v>
          </cell>
          <cell r="G79">
            <v>4843575</v>
          </cell>
          <cell r="H79">
            <v>0</v>
          </cell>
        </row>
        <row r="80">
          <cell r="C80">
            <v>3574200</v>
          </cell>
          <cell r="G80">
            <v>3574200</v>
          </cell>
        </row>
        <row r="81">
          <cell r="C81">
            <v>625485</v>
          </cell>
          <cell r="G81">
            <v>625485</v>
          </cell>
        </row>
        <row r="82">
          <cell r="C82">
            <v>22327202</v>
          </cell>
          <cell r="D82">
            <v>17566212</v>
          </cell>
          <cell r="F82">
            <v>4117100</v>
          </cell>
          <cell r="G82">
            <v>643890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3900000</v>
          </cell>
          <cell r="D97">
            <v>3900000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3900000</v>
          </cell>
          <cell r="D100">
            <v>3900000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</row>
        <row r="107">
          <cell r="C107">
            <v>3944845</v>
          </cell>
          <cell r="D107">
            <v>3944845</v>
          </cell>
        </row>
        <row r="108">
          <cell r="C108">
            <v>250000</v>
          </cell>
          <cell r="F108">
            <v>250000</v>
          </cell>
        </row>
        <row r="109">
          <cell r="C109">
            <v>0</v>
          </cell>
        </row>
        <row r="110">
          <cell r="C110">
            <v>67500</v>
          </cell>
          <cell r="F110">
            <v>67500</v>
          </cell>
        </row>
        <row r="111">
          <cell r="C111">
            <v>4262345</v>
          </cell>
          <cell r="D111">
            <v>3944845</v>
          </cell>
          <cell r="E111">
            <v>0</v>
          </cell>
          <cell r="F111">
            <v>317500</v>
          </cell>
          <cell r="G111">
            <v>0</v>
          </cell>
          <cell r="H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5">
          <cell r="C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34689232</v>
          </cell>
          <cell r="D117">
            <v>25411057</v>
          </cell>
          <cell r="E117">
            <v>0</v>
          </cell>
          <cell r="F117">
            <v>4434600</v>
          </cell>
          <cell r="G117">
            <v>4843575</v>
          </cell>
          <cell r="H117">
            <v>0</v>
          </cell>
        </row>
        <row r="118">
          <cell r="C118">
            <v>0</v>
          </cell>
        </row>
        <row r="119">
          <cell r="C119">
            <v>7309675</v>
          </cell>
          <cell r="D119">
            <v>7309675</v>
          </cell>
        </row>
        <row r="120">
          <cell r="C120">
            <v>7309675</v>
          </cell>
          <cell r="D120">
            <v>7309675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7309675</v>
          </cell>
          <cell r="D121">
            <v>7309675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C122">
            <v>41998907</v>
          </cell>
          <cell r="D122">
            <v>32720732</v>
          </cell>
          <cell r="E122">
            <v>0</v>
          </cell>
          <cell r="F122">
            <v>4434600</v>
          </cell>
          <cell r="G122">
            <v>4843575</v>
          </cell>
          <cell r="H122">
            <v>0</v>
          </cell>
        </row>
      </sheetData>
      <sheetData sheetId="12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9772612</v>
          </cell>
          <cell r="D30">
            <v>9772612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C31">
            <v>9772612</v>
          </cell>
          <cell r="D31">
            <v>9772612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9772612</v>
          </cell>
          <cell r="D40">
            <v>9772612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9772612</v>
          </cell>
          <cell r="D72">
            <v>9772612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9772612</v>
          </cell>
          <cell r="E76">
            <v>9772612</v>
          </cell>
        </row>
        <row r="77">
          <cell r="C77">
            <v>9772612</v>
          </cell>
          <cell r="D77">
            <v>0</v>
          </cell>
          <cell r="E77">
            <v>9772612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9772612</v>
          </cell>
          <cell r="D78">
            <v>0</v>
          </cell>
          <cell r="E78">
            <v>9772612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19545224</v>
          </cell>
          <cell r="D79">
            <v>9772612</v>
          </cell>
          <cell r="E79">
            <v>9772612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7714946</v>
          </cell>
          <cell r="E80">
            <v>7714946</v>
          </cell>
        </row>
        <row r="81">
          <cell r="C81">
            <v>1394726</v>
          </cell>
          <cell r="E81">
            <v>1394726</v>
          </cell>
        </row>
        <row r="82">
          <cell r="C82">
            <v>662940</v>
          </cell>
          <cell r="E82">
            <v>662940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5">
          <cell r="C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9772612</v>
          </cell>
          <cell r="D117">
            <v>0</v>
          </cell>
          <cell r="E117">
            <v>9772612</v>
          </cell>
          <cell r="F117">
            <v>0</v>
          </cell>
          <cell r="G117">
            <v>0</v>
          </cell>
          <cell r="H117">
            <v>0</v>
          </cell>
        </row>
        <row r="118">
          <cell r="C118">
            <v>0</v>
          </cell>
        </row>
        <row r="119">
          <cell r="C119">
            <v>9772612</v>
          </cell>
          <cell r="D119">
            <v>9772612</v>
          </cell>
        </row>
        <row r="120">
          <cell r="C120">
            <v>9772612</v>
          </cell>
          <cell r="D120">
            <v>9772612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9772612</v>
          </cell>
          <cell r="D121">
            <v>9772612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C122">
            <v>19545224</v>
          </cell>
          <cell r="D122">
            <v>9772612</v>
          </cell>
          <cell r="E122">
            <v>9772612</v>
          </cell>
          <cell r="F122">
            <v>0</v>
          </cell>
          <cell r="G122">
            <v>0</v>
          </cell>
          <cell r="H122">
            <v>0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 mell"/>
      <sheetName val="12 mell"/>
      <sheetName val="13. mell"/>
      <sheetName val="14 mell"/>
    </sheetNames>
    <sheetDataSet>
      <sheetData sheetId="0">
        <row r="78">
          <cell r="C78">
            <v>3014639653</v>
          </cell>
          <cell r="D78">
            <v>2408171088</v>
          </cell>
          <cell r="E78">
            <v>209299454</v>
          </cell>
          <cell r="F78">
            <v>177070744</v>
          </cell>
          <cell r="G78">
            <v>73695898</v>
          </cell>
          <cell r="H78">
            <v>146402469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54BB-B4E1-4A49-BED0-1AEF0D5D629C}">
  <dimension ref="A1:H80"/>
  <sheetViews>
    <sheetView workbookViewId="0">
      <pane ySplit="6" topLeftCell="A70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203" t="s">
        <v>326</v>
      </c>
      <c r="F1" t="s">
        <v>160</v>
      </c>
    </row>
    <row r="2" spans="1:8" x14ac:dyDescent="0.2">
      <c r="B2" s="203" t="s">
        <v>441</v>
      </c>
      <c r="C2" s="204"/>
      <c r="F2" t="s">
        <v>526</v>
      </c>
    </row>
    <row r="3" spans="1:8" x14ac:dyDescent="0.2">
      <c r="C3" s="9"/>
      <c r="F3" t="s">
        <v>77</v>
      </c>
    </row>
    <row r="4" spans="1:8" x14ac:dyDescent="0.2">
      <c r="B4" s="205"/>
      <c r="C4" s="262" t="s">
        <v>391</v>
      </c>
    </row>
    <row r="5" spans="1:8" ht="38.25" x14ac:dyDescent="0.2">
      <c r="A5" s="1" t="s">
        <v>1</v>
      </c>
      <c r="B5" s="2" t="s">
        <v>2</v>
      </c>
      <c r="C5" s="3" t="s">
        <v>327</v>
      </c>
      <c r="D5" s="3" t="s">
        <v>39</v>
      </c>
      <c r="E5" s="3" t="s">
        <v>328</v>
      </c>
      <c r="F5" s="3" t="s">
        <v>41</v>
      </c>
      <c r="G5" s="3" t="s">
        <v>120</v>
      </c>
      <c r="H5" s="3" t="s">
        <v>42</v>
      </c>
    </row>
    <row r="6" spans="1:8" ht="25.5" x14ac:dyDescent="0.2">
      <c r="A6" s="4">
        <v>1</v>
      </c>
      <c r="B6" s="206" t="s">
        <v>43</v>
      </c>
      <c r="C6" s="207">
        <f>SUM(D6:H6)</f>
        <v>135191702</v>
      </c>
      <c r="D6" s="5">
        <v>135191702</v>
      </c>
      <c r="E6" s="5"/>
      <c r="F6" s="5"/>
      <c r="G6" s="5"/>
      <c r="H6" s="5"/>
    </row>
    <row r="7" spans="1:8" ht="25.5" x14ac:dyDescent="0.2">
      <c r="A7" s="4">
        <v>2</v>
      </c>
      <c r="B7" s="206" t="s">
        <v>329</v>
      </c>
      <c r="C7" s="207">
        <f t="shared" ref="C7:C71" si="0">SUM(D7:H7)</f>
        <v>146232880</v>
      </c>
      <c r="D7" s="5">
        <v>146232880</v>
      </c>
      <c r="E7" s="5"/>
      <c r="F7" s="5"/>
      <c r="G7" s="5"/>
      <c r="H7" s="5"/>
    </row>
    <row r="8" spans="1:8" ht="25.5" x14ac:dyDescent="0.2">
      <c r="A8" s="463">
        <v>3</v>
      </c>
      <c r="B8" s="464" t="s">
        <v>446</v>
      </c>
      <c r="C8" s="207">
        <f t="shared" si="0"/>
        <v>56039856</v>
      </c>
      <c r="D8" s="5">
        <v>56039856</v>
      </c>
      <c r="E8" s="5"/>
      <c r="F8" s="5"/>
      <c r="G8" s="5"/>
      <c r="H8" s="5"/>
    </row>
    <row r="9" spans="1:8" ht="18" customHeight="1" x14ac:dyDescent="0.2">
      <c r="A9" s="4">
        <v>4</v>
      </c>
      <c r="B9" s="464" t="s">
        <v>447</v>
      </c>
      <c r="C9" s="465"/>
      <c r="D9" s="466">
        <v>64026699</v>
      </c>
      <c r="E9" s="466"/>
      <c r="F9" s="466"/>
      <c r="G9" s="466"/>
      <c r="H9" s="466"/>
    </row>
    <row r="10" spans="1:8" ht="25.5" x14ac:dyDescent="0.2">
      <c r="A10" s="463">
        <v>5</v>
      </c>
      <c r="B10" s="206" t="s">
        <v>331</v>
      </c>
      <c r="C10" s="207">
        <f t="shared" si="0"/>
        <v>7402167</v>
      </c>
      <c r="D10" s="5">
        <v>7402167</v>
      </c>
      <c r="E10" s="5"/>
      <c r="F10" s="5"/>
      <c r="G10" s="5"/>
      <c r="H10" s="5"/>
    </row>
    <row r="11" spans="1:8" ht="25.5" x14ac:dyDescent="0.2">
      <c r="A11" s="4">
        <v>6</v>
      </c>
      <c r="B11" s="206" t="s">
        <v>332</v>
      </c>
      <c r="C11" s="207">
        <f t="shared" si="0"/>
        <v>0</v>
      </c>
      <c r="D11" s="5"/>
      <c r="E11" s="5"/>
      <c r="F11" s="5"/>
      <c r="G11" s="5"/>
      <c r="H11" s="5"/>
    </row>
    <row r="12" spans="1:8" x14ac:dyDescent="0.2">
      <c r="A12" s="463">
        <v>7</v>
      </c>
      <c r="B12" s="206" t="s">
        <v>333</v>
      </c>
      <c r="C12" s="207">
        <f t="shared" si="0"/>
        <v>0</v>
      </c>
      <c r="D12" s="5"/>
      <c r="E12" s="5"/>
      <c r="F12" s="5"/>
      <c r="G12" s="5"/>
      <c r="H12" s="5"/>
    </row>
    <row r="13" spans="1:8" x14ac:dyDescent="0.2">
      <c r="A13" s="4">
        <v>8</v>
      </c>
      <c r="B13" s="206" t="s">
        <v>44</v>
      </c>
      <c r="C13" s="207">
        <f t="shared" si="0"/>
        <v>408893304</v>
      </c>
      <c r="D13" s="10">
        <f>SUM(D6:D12)</f>
        <v>408893304</v>
      </c>
      <c r="E13" s="10">
        <f>SUM(E6:E12)</f>
        <v>0</v>
      </c>
      <c r="F13" s="10">
        <f>SUM(F6:F12)</f>
        <v>0</v>
      </c>
      <c r="G13" s="10">
        <f>SUM(G6:G12)</f>
        <v>0</v>
      </c>
      <c r="H13" s="10">
        <f>SUM(H6:H12)</f>
        <v>0</v>
      </c>
    </row>
    <row r="14" spans="1:8" s="210" customFormat="1" x14ac:dyDescent="0.2">
      <c r="A14" s="463">
        <v>9</v>
      </c>
      <c r="B14" s="208" t="s">
        <v>334</v>
      </c>
      <c r="C14" s="207">
        <f t="shared" si="0"/>
        <v>0</v>
      </c>
      <c r="D14" s="209"/>
      <c r="E14" s="209"/>
      <c r="F14" s="209"/>
      <c r="G14" s="209"/>
      <c r="H14" s="209"/>
    </row>
    <row r="15" spans="1:8" ht="25.5" x14ac:dyDescent="0.2">
      <c r="A15" s="4">
        <v>10</v>
      </c>
      <c r="B15" s="206" t="s">
        <v>45</v>
      </c>
      <c r="C15" s="207">
        <f t="shared" si="0"/>
        <v>243970334</v>
      </c>
      <c r="D15" s="10">
        <f>SUM(D16:D20)</f>
        <v>204969562</v>
      </c>
      <c r="E15" s="10">
        <f>SUM(E16:E20)</f>
        <v>0</v>
      </c>
      <c r="F15" s="10">
        <f>SUM(F16:F20)</f>
        <v>39000772</v>
      </c>
      <c r="G15" s="10">
        <f>SUM(G16:G20)</f>
        <v>0</v>
      </c>
      <c r="H15" s="10">
        <f>SUM(H16:H20)</f>
        <v>0</v>
      </c>
    </row>
    <row r="16" spans="1:8" x14ac:dyDescent="0.2">
      <c r="A16" s="463">
        <v>11</v>
      </c>
      <c r="B16" s="206" t="s">
        <v>335</v>
      </c>
      <c r="C16" s="207">
        <f t="shared" si="0"/>
        <v>22992429</v>
      </c>
      <c r="D16" s="5">
        <v>22992429</v>
      </c>
      <c r="E16" s="5"/>
      <c r="F16" s="5"/>
      <c r="G16" s="5"/>
      <c r="H16" s="5"/>
    </row>
    <row r="17" spans="1:8" x14ac:dyDescent="0.2">
      <c r="A17" s="4">
        <v>12</v>
      </c>
      <c r="B17" s="206" t="s">
        <v>336</v>
      </c>
      <c r="C17" s="207">
        <f t="shared" si="0"/>
        <v>150463717</v>
      </c>
      <c r="D17" s="5">
        <v>150463717</v>
      </c>
      <c r="E17" s="5"/>
      <c r="F17" s="5"/>
      <c r="G17" s="5"/>
      <c r="H17" s="5"/>
    </row>
    <row r="18" spans="1:8" x14ac:dyDescent="0.2">
      <c r="A18" s="463">
        <v>13</v>
      </c>
      <c r="B18" s="206" t="s">
        <v>337</v>
      </c>
      <c r="C18" s="207">
        <f t="shared" si="0"/>
        <v>30853200</v>
      </c>
      <c r="D18" s="5">
        <v>30853200</v>
      </c>
      <c r="E18" s="5"/>
      <c r="F18" s="5"/>
      <c r="G18" s="5"/>
      <c r="H18" s="5"/>
    </row>
    <row r="19" spans="1:8" x14ac:dyDescent="0.2">
      <c r="A19" s="4">
        <v>14</v>
      </c>
      <c r="B19" s="206" t="s">
        <v>338</v>
      </c>
      <c r="C19" s="207">
        <f t="shared" si="0"/>
        <v>39000772</v>
      </c>
      <c r="D19" s="5"/>
      <c r="E19" s="5"/>
      <c r="F19" s="5">
        <v>39000772</v>
      </c>
      <c r="G19" s="5"/>
      <c r="H19" s="5"/>
    </row>
    <row r="20" spans="1:8" x14ac:dyDescent="0.2">
      <c r="A20" s="463">
        <v>15</v>
      </c>
      <c r="B20" s="206" t="s">
        <v>339</v>
      </c>
      <c r="C20" s="207">
        <f t="shared" si="0"/>
        <v>660216</v>
      </c>
      <c r="D20" s="5">
        <v>660216</v>
      </c>
      <c r="E20" s="5"/>
      <c r="F20" s="5"/>
      <c r="G20" s="5"/>
      <c r="H20" s="5"/>
    </row>
    <row r="21" spans="1:8" ht="25.5" x14ac:dyDescent="0.2">
      <c r="A21" s="4">
        <v>16</v>
      </c>
      <c r="B21" s="211" t="s">
        <v>46</v>
      </c>
      <c r="C21" s="207">
        <f t="shared" si="0"/>
        <v>652863638</v>
      </c>
      <c r="D21" s="6">
        <f>D13+D15</f>
        <v>613862866</v>
      </c>
      <c r="E21" s="6">
        <f>E13+E15</f>
        <v>0</v>
      </c>
      <c r="F21" s="6">
        <f>F13+F15</f>
        <v>39000772</v>
      </c>
      <c r="G21" s="6">
        <f>G13+G15</f>
        <v>0</v>
      </c>
      <c r="H21" s="6">
        <f>H13+H15</f>
        <v>0</v>
      </c>
    </row>
    <row r="22" spans="1:8" x14ac:dyDescent="0.2">
      <c r="A22" s="463">
        <v>17</v>
      </c>
      <c r="B22" s="206" t="s">
        <v>47</v>
      </c>
      <c r="C22" s="207">
        <f t="shared" si="0"/>
        <v>0</v>
      </c>
      <c r="D22" s="11">
        <f>D23</f>
        <v>0</v>
      </c>
      <c r="E22" s="11">
        <f>E23</f>
        <v>0</v>
      </c>
      <c r="F22" s="11">
        <f>F23</f>
        <v>0</v>
      </c>
      <c r="G22" s="11">
        <f>G23</f>
        <v>0</v>
      </c>
      <c r="H22" s="11">
        <f>H23</f>
        <v>0</v>
      </c>
    </row>
    <row r="23" spans="1:8" x14ac:dyDescent="0.2">
      <c r="A23" s="4">
        <v>18</v>
      </c>
      <c r="B23" s="206" t="s">
        <v>340</v>
      </c>
      <c r="C23" s="207">
        <f t="shared" si="0"/>
        <v>0</v>
      </c>
      <c r="D23" s="212"/>
      <c r="E23" s="212"/>
      <c r="F23" s="212"/>
      <c r="G23" s="212"/>
      <c r="H23" s="212"/>
    </row>
    <row r="24" spans="1:8" x14ac:dyDescent="0.2">
      <c r="A24" s="463">
        <v>19</v>
      </c>
      <c r="B24" s="206" t="s">
        <v>341</v>
      </c>
      <c r="C24" s="207">
        <f t="shared" si="0"/>
        <v>850533503</v>
      </c>
      <c r="D24" s="11">
        <f>SUM(D25:D28)</f>
        <v>850533503</v>
      </c>
      <c r="E24" s="11">
        <f>SUM(E25:E28)</f>
        <v>0</v>
      </c>
      <c r="F24" s="11">
        <f>SUM(F25:F28)</f>
        <v>0</v>
      </c>
      <c r="G24" s="11">
        <f>SUM(G25:G28)</f>
        <v>0</v>
      </c>
      <c r="H24" s="11">
        <f>SUM(H25:H28)</f>
        <v>0</v>
      </c>
    </row>
    <row r="25" spans="1:8" x14ac:dyDescent="0.2">
      <c r="A25" s="4">
        <v>20</v>
      </c>
      <c r="B25" s="206" t="s">
        <v>342</v>
      </c>
      <c r="C25" s="207">
        <f t="shared" si="0"/>
        <v>81350056</v>
      </c>
      <c r="D25" s="3">
        <v>81350056</v>
      </c>
      <c r="E25" s="3"/>
      <c r="F25" s="3"/>
      <c r="G25" s="3"/>
      <c r="H25" s="3"/>
    </row>
    <row r="26" spans="1:8" x14ac:dyDescent="0.2">
      <c r="A26" s="463">
        <v>21</v>
      </c>
      <c r="B26" s="206" t="s">
        <v>343</v>
      </c>
      <c r="C26" s="207">
        <f t="shared" si="0"/>
        <v>769183447</v>
      </c>
      <c r="D26" s="5">
        <v>769183447</v>
      </c>
      <c r="E26" s="3"/>
      <c r="F26" s="3"/>
      <c r="G26" s="3"/>
      <c r="H26" s="3"/>
    </row>
    <row r="27" spans="1:8" x14ac:dyDescent="0.2">
      <c r="A27" s="4">
        <v>22</v>
      </c>
      <c r="B27" s="206" t="s">
        <v>344</v>
      </c>
      <c r="C27" s="207">
        <f t="shared" si="0"/>
        <v>0</v>
      </c>
      <c r="D27" s="3"/>
      <c r="E27" s="3"/>
      <c r="F27" s="3"/>
      <c r="G27" s="3"/>
      <c r="H27" s="3"/>
    </row>
    <row r="28" spans="1:8" x14ac:dyDescent="0.2">
      <c r="A28" s="463">
        <v>23</v>
      </c>
      <c r="B28" s="213" t="s">
        <v>345</v>
      </c>
      <c r="C28" s="207">
        <f t="shared" si="0"/>
        <v>0</v>
      </c>
      <c r="D28" s="3"/>
      <c r="E28" s="3"/>
      <c r="F28" s="3"/>
      <c r="G28" s="3"/>
      <c r="H28" s="3"/>
    </row>
    <row r="29" spans="1:8" ht="25.5" x14ac:dyDescent="0.2">
      <c r="A29" s="4">
        <v>24</v>
      </c>
      <c r="B29" s="211" t="s">
        <v>48</v>
      </c>
      <c r="C29" s="207">
        <f t="shared" si="0"/>
        <v>850533503</v>
      </c>
      <c r="D29" s="6">
        <f>D22+D24</f>
        <v>850533503</v>
      </c>
      <c r="E29" s="6">
        <f>E22+E24</f>
        <v>0</v>
      </c>
      <c r="F29" s="6">
        <f>F22+F24</f>
        <v>0</v>
      </c>
      <c r="G29" s="6">
        <f>G22+G24</f>
        <v>0</v>
      </c>
      <c r="H29" s="6">
        <f>H22+H24</f>
        <v>0</v>
      </c>
    </row>
    <row r="30" spans="1:8" x14ac:dyDescent="0.2">
      <c r="A30" s="463">
        <v>25</v>
      </c>
      <c r="B30" s="206" t="s">
        <v>49</v>
      </c>
      <c r="C30" s="207">
        <f t="shared" si="0"/>
        <v>110500000</v>
      </c>
      <c r="D30" s="10">
        <f>SUM(D31:D32)</f>
        <v>110500000</v>
      </c>
      <c r="E30" s="10">
        <f>SUM(E31:E32)</f>
        <v>0</v>
      </c>
      <c r="F30" s="10">
        <f>SUM(F31:F32)</f>
        <v>0</v>
      </c>
      <c r="G30" s="10">
        <f>SUM(G31:G32)</f>
        <v>0</v>
      </c>
      <c r="H30" s="10">
        <f>SUM(H31:H32)</f>
        <v>0</v>
      </c>
    </row>
    <row r="31" spans="1:8" x14ac:dyDescent="0.2">
      <c r="A31" s="4">
        <v>26</v>
      </c>
      <c r="B31" s="206" t="s">
        <v>50</v>
      </c>
      <c r="C31" s="207">
        <f t="shared" si="0"/>
        <v>110500000</v>
      </c>
      <c r="D31" s="5">
        <v>110500000</v>
      </c>
      <c r="E31" s="5"/>
      <c r="F31" s="5"/>
      <c r="G31" s="5"/>
      <c r="H31" s="5"/>
    </row>
    <row r="32" spans="1:8" ht="16.5" customHeight="1" x14ac:dyDescent="0.2">
      <c r="A32" s="463">
        <v>27</v>
      </c>
      <c r="B32" s="206" t="s">
        <v>51</v>
      </c>
      <c r="C32" s="207">
        <f t="shared" si="0"/>
        <v>0</v>
      </c>
      <c r="D32" s="5"/>
      <c r="E32" s="5"/>
      <c r="F32" s="5"/>
      <c r="G32" s="5"/>
      <c r="H32" s="5"/>
    </row>
    <row r="33" spans="1:8" ht="18.75" customHeight="1" x14ac:dyDescent="0.2">
      <c r="A33" s="4">
        <v>28</v>
      </c>
      <c r="B33" s="206" t="s">
        <v>52</v>
      </c>
      <c r="C33" s="207">
        <f t="shared" si="0"/>
        <v>225000000</v>
      </c>
      <c r="D33" s="5">
        <v>225000000</v>
      </c>
      <c r="E33" s="5"/>
      <c r="F33" s="5"/>
      <c r="G33" s="5"/>
      <c r="H33" s="5"/>
    </row>
    <row r="34" spans="1:8" x14ac:dyDescent="0.2">
      <c r="A34" s="463">
        <v>29</v>
      </c>
      <c r="B34" s="206" t="s">
        <v>346</v>
      </c>
      <c r="C34" s="207">
        <f t="shared" si="0"/>
        <v>12000000</v>
      </c>
      <c r="D34" s="5">
        <v>12000000</v>
      </c>
      <c r="E34" s="5"/>
      <c r="F34" s="5"/>
      <c r="G34" s="5"/>
      <c r="H34" s="5"/>
    </row>
    <row r="35" spans="1:8" ht="25.5" x14ac:dyDescent="0.2">
      <c r="A35" s="4">
        <v>30</v>
      </c>
      <c r="B35" s="206" t="s">
        <v>347</v>
      </c>
      <c r="C35" s="207">
        <f t="shared" si="0"/>
        <v>46610</v>
      </c>
      <c r="D35" s="5">
        <v>46610</v>
      </c>
      <c r="E35" s="5"/>
      <c r="F35" s="5"/>
      <c r="G35" s="5"/>
      <c r="H35" s="5"/>
    </row>
    <row r="36" spans="1:8" x14ac:dyDescent="0.2">
      <c r="A36" s="463">
        <v>31</v>
      </c>
      <c r="B36" s="206" t="s">
        <v>53</v>
      </c>
      <c r="C36" s="207">
        <f t="shared" si="0"/>
        <v>237046610</v>
      </c>
      <c r="D36" s="10">
        <f>SUM(D33:D35)</f>
        <v>237046610</v>
      </c>
      <c r="E36" s="10">
        <f>SUM(E33:E35)</f>
        <v>0</v>
      </c>
      <c r="F36" s="10">
        <f>SUM(F33:F35)</f>
        <v>0</v>
      </c>
      <c r="G36" s="10">
        <f>SUM(G33:G35)</f>
        <v>0</v>
      </c>
      <c r="H36" s="10">
        <f>SUM(H33:H35)</f>
        <v>0</v>
      </c>
    </row>
    <row r="37" spans="1:8" x14ac:dyDescent="0.2">
      <c r="A37" s="4">
        <v>32</v>
      </c>
      <c r="B37" s="206" t="s">
        <v>54</v>
      </c>
      <c r="C37" s="207">
        <f t="shared" si="0"/>
        <v>400000</v>
      </c>
      <c r="D37" s="10">
        <v>400000</v>
      </c>
      <c r="E37" s="10">
        <f>SUM(E38:E39)</f>
        <v>0</v>
      </c>
      <c r="F37" s="10">
        <f>SUM(F38:F39)</f>
        <v>0</v>
      </c>
      <c r="G37" s="10">
        <f>SUM(G38:G39)</f>
        <v>0</v>
      </c>
      <c r="H37" s="10">
        <f>SUM(H38:H39)</f>
        <v>0</v>
      </c>
    </row>
    <row r="38" spans="1:8" ht="51" x14ac:dyDescent="0.2">
      <c r="A38" s="463">
        <v>33</v>
      </c>
      <c r="B38" s="206" t="s">
        <v>348</v>
      </c>
      <c r="C38" s="207">
        <f t="shared" si="0"/>
        <v>50000</v>
      </c>
      <c r="D38" s="5">
        <v>50000</v>
      </c>
      <c r="E38" s="5"/>
      <c r="F38" s="5"/>
      <c r="G38" s="5"/>
      <c r="H38" s="5"/>
    </row>
    <row r="39" spans="1:8" x14ac:dyDescent="0.2">
      <c r="A39" s="4">
        <v>34</v>
      </c>
      <c r="B39" s="206" t="s">
        <v>349</v>
      </c>
      <c r="C39" s="207">
        <f t="shared" si="0"/>
        <v>350000</v>
      </c>
      <c r="D39" s="5">
        <v>350000</v>
      </c>
      <c r="E39" s="5"/>
      <c r="F39" s="5"/>
      <c r="G39" s="5"/>
      <c r="H39" s="5"/>
    </row>
    <row r="40" spans="1:8" x14ac:dyDescent="0.2">
      <c r="A40" s="463">
        <v>35</v>
      </c>
      <c r="B40" s="211" t="s">
        <v>55</v>
      </c>
      <c r="C40" s="207">
        <f t="shared" si="0"/>
        <v>347946610</v>
      </c>
      <c r="D40" s="6">
        <f>D30+D36+D37</f>
        <v>347946610</v>
      </c>
      <c r="E40" s="6">
        <f>E30+E36+E37</f>
        <v>0</v>
      </c>
      <c r="F40" s="6">
        <f>F30+F36+F37</f>
        <v>0</v>
      </c>
      <c r="G40" s="6">
        <f>G30+G36+G37</f>
        <v>0</v>
      </c>
      <c r="H40" s="6">
        <f>H30+H36+H37</f>
        <v>0</v>
      </c>
    </row>
    <row r="41" spans="1:8" x14ac:dyDescent="0.2">
      <c r="A41" s="4">
        <v>36</v>
      </c>
      <c r="B41" s="208" t="s">
        <v>350</v>
      </c>
      <c r="C41" s="207">
        <f t="shared" si="0"/>
        <v>0</v>
      </c>
      <c r="D41" s="214"/>
      <c r="E41" s="214"/>
      <c r="F41" s="214"/>
      <c r="G41" s="214"/>
      <c r="H41" s="214"/>
    </row>
    <row r="42" spans="1:8" x14ac:dyDescent="0.2">
      <c r="A42" s="463">
        <v>37</v>
      </c>
      <c r="B42" s="215" t="s">
        <v>56</v>
      </c>
      <c r="C42" s="207">
        <f t="shared" si="0"/>
        <v>10478654</v>
      </c>
      <c r="D42" s="12">
        <f>SUM(D43:D46)</f>
        <v>0</v>
      </c>
      <c r="E42" s="12">
        <f>SUM(E43:E46)</f>
        <v>220000</v>
      </c>
      <c r="F42" s="12">
        <f>SUM(F43:F46)</f>
        <v>1200000</v>
      </c>
      <c r="G42" s="12">
        <f>SUM(G43:G46)</f>
        <v>1400000</v>
      </c>
      <c r="H42" s="12">
        <f>SUM(H43:H46)</f>
        <v>7658654</v>
      </c>
    </row>
    <row r="43" spans="1:8" x14ac:dyDescent="0.2">
      <c r="A43" s="4">
        <v>38</v>
      </c>
      <c r="B43" s="215" t="s">
        <v>351</v>
      </c>
      <c r="C43" s="207">
        <f t="shared" si="0"/>
        <v>6098022</v>
      </c>
      <c r="D43" s="202"/>
      <c r="E43" s="202"/>
      <c r="F43" s="202"/>
      <c r="G43" s="202"/>
      <c r="H43" s="202">
        <v>6098022</v>
      </c>
    </row>
    <row r="44" spans="1:8" x14ac:dyDescent="0.2">
      <c r="A44" s="463">
        <v>39</v>
      </c>
      <c r="B44" s="215" t="s">
        <v>57</v>
      </c>
      <c r="C44" s="207">
        <f t="shared" si="0"/>
        <v>2170000</v>
      </c>
      <c r="D44" s="7"/>
      <c r="E44" s="7">
        <v>220000</v>
      </c>
      <c r="F44" s="7">
        <v>600000</v>
      </c>
      <c r="G44" s="7">
        <v>1350000</v>
      </c>
      <c r="H44" s="7"/>
    </row>
    <row r="45" spans="1:8" x14ac:dyDescent="0.2">
      <c r="A45" s="4">
        <v>40</v>
      </c>
      <c r="B45" s="215" t="s">
        <v>352</v>
      </c>
      <c r="C45" s="207">
        <f t="shared" si="0"/>
        <v>1560632</v>
      </c>
      <c r="D45" s="7"/>
      <c r="E45" s="7"/>
      <c r="F45" s="7"/>
      <c r="G45" s="7"/>
      <c r="H45" s="7">
        <v>1560632</v>
      </c>
    </row>
    <row r="46" spans="1:8" x14ac:dyDescent="0.2">
      <c r="A46" s="463">
        <v>41</v>
      </c>
      <c r="B46" s="215" t="s">
        <v>353</v>
      </c>
      <c r="C46" s="207">
        <f t="shared" si="0"/>
        <v>650000</v>
      </c>
      <c r="D46" s="7"/>
      <c r="E46" s="7"/>
      <c r="F46" s="7">
        <v>600000</v>
      </c>
      <c r="G46" s="7">
        <v>50000</v>
      </c>
      <c r="H46" s="7"/>
    </row>
    <row r="47" spans="1:8" x14ac:dyDescent="0.2">
      <c r="A47" s="4">
        <v>42</v>
      </c>
      <c r="B47" s="206" t="s">
        <v>58</v>
      </c>
      <c r="C47" s="207">
        <f t="shared" si="0"/>
        <v>4809000</v>
      </c>
      <c r="D47" s="12">
        <f>SUM(D48:D49)</f>
        <v>1173000</v>
      </c>
      <c r="E47" s="12">
        <f>SUM(E48:E49)</f>
        <v>1400000</v>
      </c>
      <c r="F47" s="12">
        <f>SUM(F48:F49)</f>
        <v>2236000</v>
      </c>
      <c r="G47" s="12">
        <f>SUM(G48:G49)</f>
        <v>0</v>
      </c>
      <c r="H47" s="12">
        <f>SUM(H48:H49)</f>
        <v>0</v>
      </c>
    </row>
    <row r="48" spans="1:8" x14ac:dyDescent="0.2">
      <c r="A48" s="463">
        <v>43</v>
      </c>
      <c r="B48" s="206" t="s">
        <v>59</v>
      </c>
      <c r="C48" s="207">
        <f t="shared" si="0"/>
        <v>2473000</v>
      </c>
      <c r="D48" s="5">
        <v>600000</v>
      </c>
      <c r="E48" s="5">
        <v>1400000</v>
      </c>
      <c r="F48" s="5">
        <v>473000</v>
      </c>
      <c r="G48" s="5"/>
      <c r="H48" s="5"/>
    </row>
    <row r="49" spans="1:8" x14ac:dyDescent="0.2">
      <c r="A49" s="4">
        <v>44</v>
      </c>
      <c r="B49" s="206" t="s">
        <v>60</v>
      </c>
      <c r="C49" s="207">
        <f t="shared" si="0"/>
        <v>2336000</v>
      </c>
      <c r="D49" s="5">
        <v>573000</v>
      </c>
      <c r="E49" s="5"/>
      <c r="F49" s="5">
        <v>1763000</v>
      </c>
      <c r="G49" s="5"/>
      <c r="H49" s="5"/>
    </row>
    <row r="50" spans="1:8" x14ac:dyDescent="0.2">
      <c r="A50" s="463">
        <v>45</v>
      </c>
      <c r="B50" s="206" t="s">
        <v>354</v>
      </c>
      <c r="C50" s="207">
        <f t="shared" si="0"/>
        <v>9610000</v>
      </c>
      <c r="D50" s="12">
        <f>SUM(D51:D54)</f>
        <v>9610000</v>
      </c>
      <c r="E50" s="12">
        <f>SUM(E51:E54)</f>
        <v>0</v>
      </c>
      <c r="F50" s="12">
        <f>SUM(F51:F54)</f>
        <v>0</v>
      </c>
      <c r="G50" s="12">
        <f>SUM(G51:G54)</f>
        <v>0</v>
      </c>
      <c r="H50" s="12">
        <f>SUM(H51:H54)</f>
        <v>0</v>
      </c>
    </row>
    <row r="51" spans="1:8" ht="25.5" x14ac:dyDescent="0.2">
      <c r="A51" s="4">
        <v>46</v>
      </c>
      <c r="B51" s="206" t="s">
        <v>355</v>
      </c>
      <c r="C51" s="207">
        <f t="shared" si="0"/>
        <v>0</v>
      </c>
      <c r="D51" s="5"/>
      <c r="E51" s="5"/>
      <c r="F51" s="5"/>
      <c r="G51" s="5"/>
      <c r="H51" s="5"/>
    </row>
    <row r="52" spans="1:8" ht="25.5" x14ac:dyDescent="0.2">
      <c r="A52" s="463">
        <v>47</v>
      </c>
      <c r="B52" s="206" t="s">
        <v>61</v>
      </c>
      <c r="C52" s="207">
        <f t="shared" si="0"/>
        <v>0</v>
      </c>
      <c r="D52" s="5"/>
      <c r="E52" s="5"/>
      <c r="F52" s="5"/>
      <c r="G52" s="5"/>
      <c r="H52" s="5"/>
    </row>
    <row r="53" spans="1:8" x14ac:dyDescent="0.2">
      <c r="A53" s="4">
        <v>48</v>
      </c>
      <c r="B53" s="206" t="s">
        <v>356</v>
      </c>
      <c r="C53" s="207">
        <f t="shared" si="0"/>
        <v>9100000</v>
      </c>
      <c r="D53" s="5">
        <v>9100000</v>
      </c>
      <c r="E53" s="5"/>
      <c r="F53" s="5"/>
      <c r="G53" s="5"/>
      <c r="H53" s="5"/>
    </row>
    <row r="54" spans="1:8" x14ac:dyDescent="0.2">
      <c r="A54" s="463">
        <v>49</v>
      </c>
      <c r="B54" s="206" t="s">
        <v>62</v>
      </c>
      <c r="C54" s="207">
        <f t="shared" si="0"/>
        <v>510000</v>
      </c>
      <c r="D54" s="5">
        <v>510000</v>
      </c>
      <c r="E54" s="5"/>
      <c r="F54" s="5"/>
      <c r="G54" s="5"/>
      <c r="H54" s="5"/>
    </row>
    <row r="55" spans="1:8" x14ac:dyDescent="0.2">
      <c r="A55" s="4">
        <v>50</v>
      </c>
      <c r="B55" s="206" t="s">
        <v>357</v>
      </c>
      <c r="C55" s="207">
        <f t="shared" si="0"/>
        <v>1842030</v>
      </c>
      <c r="D55" s="5"/>
      <c r="E55" s="5"/>
      <c r="F55" s="5"/>
      <c r="G55" s="5"/>
      <c r="H55" s="5">
        <v>1842030</v>
      </c>
    </row>
    <row r="56" spans="1:8" x14ac:dyDescent="0.2">
      <c r="A56" s="463">
        <v>51</v>
      </c>
      <c r="B56" s="206" t="s">
        <v>358</v>
      </c>
      <c r="C56" s="207">
        <f t="shared" si="0"/>
        <v>7651715</v>
      </c>
      <c r="D56" s="202">
        <v>3721410</v>
      </c>
      <c r="E56" s="202">
        <v>437400</v>
      </c>
      <c r="F56" s="202">
        <v>927720</v>
      </c>
      <c r="G56" s="202"/>
      <c r="H56" s="202">
        <v>2565185</v>
      </c>
    </row>
    <row r="57" spans="1:8" x14ac:dyDescent="0.2">
      <c r="A57" s="4">
        <v>52</v>
      </c>
      <c r="B57" s="206" t="s">
        <v>63</v>
      </c>
      <c r="C57" s="207">
        <f t="shared" si="0"/>
        <v>0</v>
      </c>
      <c r="D57" s="5"/>
      <c r="E57" s="5"/>
      <c r="F57" s="5"/>
      <c r="G57" s="5"/>
      <c r="H57" s="5"/>
    </row>
    <row r="58" spans="1:8" ht="25.5" x14ac:dyDescent="0.2">
      <c r="A58" s="463">
        <v>53</v>
      </c>
      <c r="B58" s="206" t="s">
        <v>359</v>
      </c>
      <c r="C58" s="207">
        <f t="shared" si="0"/>
        <v>0</v>
      </c>
      <c r="D58" s="5"/>
      <c r="E58" s="5"/>
      <c r="F58" s="5"/>
      <c r="G58" s="5"/>
      <c r="H58" s="5"/>
    </row>
    <row r="59" spans="1:8" x14ac:dyDescent="0.2">
      <c r="A59" s="4">
        <v>54</v>
      </c>
      <c r="B59" s="206" t="s">
        <v>360</v>
      </c>
      <c r="C59" s="207">
        <f t="shared" si="0"/>
        <v>0</v>
      </c>
      <c r="D59" s="5"/>
      <c r="E59" s="5"/>
      <c r="F59" s="5"/>
      <c r="G59" s="5"/>
      <c r="H59" s="5"/>
    </row>
    <row r="60" spans="1:8" x14ac:dyDescent="0.2">
      <c r="A60" s="463">
        <v>55</v>
      </c>
      <c r="B60" s="206" t="s">
        <v>64</v>
      </c>
      <c r="C60" s="207">
        <f t="shared" si="0"/>
        <v>0</v>
      </c>
      <c r="D60" s="5"/>
      <c r="E60" s="5"/>
      <c r="F60" s="5"/>
      <c r="G60" s="5"/>
      <c r="H60" s="5"/>
    </row>
    <row r="61" spans="1:8" x14ac:dyDescent="0.2">
      <c r="A61" s="4">
        <v>56</v>
      </c>
      <c r="B61" s="206" t="s">
        <v>361</v>
      </c>
      <c r="C61" s="207">
        <f t="shared" si="0"/>
        <v>1761000</v>
      </c>
      <c r="D61" s="5">
        <v>1610000</v>
      </c>
      <c r="E61" s="3"/>
      <c r="F61" s="5">
        <v>151000</v>
      </c>
      <c r="G61" s="3"/>
      <c r="H61" s="3"/>
    </row>
    <row r="62" spans="1:8" x14ac:dyDescent="0.2">
      <c r="A62" s="463">
        <v>57</v>
      </c>
      <c r="B62" s="211" t="s">
        <v>65</v>
      </c>
      <c r="C62" s="207">
        <f t="shared" si="0"/>
        <v>36152399</v>
      </c>
      <c r="D62" s="6">
        <f>D41+D42+D47+D50+D55+D56+D57+D58+D59+D60+D61</f>
        <v>16114410</v>
      </c>
      <c r="E62" s="6">
        <f>E41+E42+E47+E50+E55+E56+E57+E58+E59+E60+E61</f>
        <v>2057400</v>
      </c>
      <c r="F62" s="6">
        <f>F41+F42+F47+F50+F55+F56+F57+F58+F59+F60+F61</f>
        <v>4514720</v>
      </c>
      <c r="G62" s="6">
        <f>G41+G42+G47+G50+G55+G56+G57+G58+G59+G60+G61</f>
        <v>1400000</v>
      </c>
      <c r="H62" s="6">
        <f>H41+H42+H47+H50+H55+H56+H57+H58+H59+H60+H61</f>
        <v>12065869</v>
      </c>
    </row>
    <row r="63" spans="1:8" x14ac:dyDescent="0.2">
      <c r="A63" s="4">
        <v>58</v>
      </c>
      <c r="B63" s="206" t="s">
        <v>362</v>
      </c>
      <c r="C63" s="207">
        <f t="shared" si="0"/>
        <v>3000000</v>
      </c>
      <c r="D63" s="5">
        <v>3000000</v>
      </c>
      <c r="E63" s="5"/>
      <c r="F63" s="5"/>
      <c r="G63" s="3"/>
      <c r="H63" s="3"/>
    </row>
    <row r="64" spans="1:8" x14ac:dyDescent="0.2">
      <c r="A64" s="463">
        <v>59</v>
      </c>
      <c r="B64" s="206" t="s">
        <v>363</v>
      </c>
      <c r="C64" s="207">
        <f t="shared" si="0"/>
        <v>0</v>
      </c>
      <c r="D64" s="5"/>
      <c r="E64" s="5"/>
      <c r="F64" s="5"/>
      <c r="G64" s="3"/>
      <c r="H64" s="3"/>
    </row>
    <row r="65" spans="1:8" x14ac:dyDescent="0.2">
      <c r="A65" s="4">
        <v>60</v>
      </c>
      <c r="B65" s="211" t="s">
        <v>66</v>
      </c>
      <c r="C65" s="207">
        <f t="shared" si="0"/>
        <v>3000000</v>
      </c>
      <c r="D65" s="6">
        <f>SUM(D63:D64)</f>
        <v>3000000</v>
      </c>
      <c r="E65" s="6">
        <f>SUM(E63:E64)</f>
        <v>0</v>
      </c>
      <c r="F65" s="6">
        <f>SUM(F63:F64)</f>
        <v>0</v>
      </c>
      <c r="G65" s="6">
        <f>SUM(G63:G64)</f>
        <v>0</v>
      </c>
      <c r="H65" s="6">
        <f>SUM(H63:H64)</f>
        <v>0</v>
      </c>
    </row>
    <row r="66" spans="1:8" x14ac:dyDescent="0.2">
      <c r="A66" s="463">
        <v>61</v>
      </c>
      <c r="B66" s="216" t="s">
        <v>364</v>
      </c>
      <c r="C66" s="207">
        <f t="shared" si="0"/>
        <v>0</v>
      </c>
      <c r="D66" s="202"/>
      <c r="E66" s="202"/>
      <c r="F66" s="202"/>
      <c r="G66" s="202"/>
      <c r="H66" s="202"/>
    </row>
    <row r="67" spans="1:8" x14ac:dyDescent="0.2">
      <c r="A67" s="4">
        <v>62</v>
      </c>
      <c r="B67" s="217" t="s">
        <v>365</v>
      </c>
      <c r="C67" s="207">
        <f t="shared" si="0"/>
        <v>0</v>
      </c>
      <c r="D67" s="6">
        <f>D66</f>
        <v>0</v>
      </c>
      <c r="E67" s="6">
        <f>E66</f>
        <v>0</v>
      </c>
      <c r="F67" s="6">
        <f>F66</f>
        <v>0</v>
      </c>
      <c r="G67" s="6">
        <f>G66</f>
        <v>0</v>
      </c>
      <c r="H67" s="6">
        <f>H66</f>
        <v>0</v>
      </c>
    </row>
    <row r="68" spans="1:8" ht="25.5" x14ac:dyDescent="0.2">
      <c r="A68" s="463">
        <v>63</v>
      </c>
      <c r="B68" s="206" t="s">
        <v>67</v>
      </c>
      <c r="C68" s="207">
        <f t="shared" si="0"/>
        <v>80000</v>
      </c>
      <c r="D68" s="5">
        <v>80000</v>
      </c>
      <c r="E68" s="5"/>
      <c r="F68" s="5"/>
      <c r="G68" s="5"/>
      <c r="H68" s="5"/>
    </row>
    <row r="69" spans="1:8" x14ac:dyDescent="0.2">
      <c r="A69" s="4">
        <v>64</v>
      </c>
      <c r="B69" s="206" t="s">
        <v>68</v>
      </c>
      <c r="C69" s="207">
        <f t="shared" si="0"/>
        <v>80000</v>
      </c>
      <c r="D69" s="5">
        <v>80000</v>
      </c>
      <c r="E69" s="5"/>
      <c r="F69" s="5"/>
      <c r="G69" s="5"/>
      <c r="H69" s="5"/>
    </row>
    <row r="70" spans="1:8" x14ac:dyDescent="0.2">
      <c r="A70" s="463">
        <v>65</v>
      </c>
      <c r="B70" s="206" t="s">
        <v>69</v>
      </c>
      <c r="C70" s="207">
        <f t="shared" si="0"/>
        <v>1175000</v>
      </c>
      <c r="D70" s="5">
        <v>1175000</v>
      </c>
      <c r="E70" s="3"/>
      <c r="F70" s="3"/>
      <c r="G70" s="3"/>
      <c r="H70" s="3"/>
    </row>
    <row r="71" spans="1:8" x14ac:dyDescent="0.2">
      <c r="A71" s="4">
        <v>66</v>
      </c>
      <c r="B71" s="211" t="s">
        <v>70</v>
      </c>
      <c r="C71" s="207">
        <f t="shared" si="0"/>
        <v>1255000</v>
      </c>
      <c r="D71" s="13">
        <f>D68+D70</f>
        <v>1255000</v>
      </c>
      <c r="E71" s="13">
        <f t="shared" ref="E71:H71" si="1">E68+E70</f>
        <v>0</v>
      </c>
      <c r="F71" s="13">
        <f t="shared" si="1"/>
        <v>0</v>
      </c>
      <c r="G71" s="13">
        <f t="shared" si="1"/>
        <v>0</v>
      </c>
      <c r="H71" s="13">
        <f t="shared" si="1"/>
        <v>0</v>
      </c>
    </row>
    <row r="72" spans="1:8" x14ac:dyDescent="0.2">
      <c r="A72" s="463">
        <v>67</v>
      </c>
      <c r="B72" s="218" t="s">
        <v>71</v>
      </c>
      <c r="C72" s="207">
        <f t="shared" ref="C72:C79" si="2">SUM(D72:H72)</f>
        <v>1891751150</v>
      </c>
      <c r="D72" s="14">
        <f>D21+D29+D40+D62+D65+D67+D71</f>
        <v>1832712389</v>
      </c>
      <c r="E72" s="14">
        <f>E21+E29+E40+E62+E65+E67+E71</f>
        <v>2057400</v>
      </c>
      <c r="F72" s="14">
        <f>F21+F29+F40+F62+F65+F67+F71</f>
        <v>43515492</v>
      </c>
      <c r="G72" s="14">
        <f>G21+G29+G40+G62+G65+G67+G71</f>
        <v>1400000</v>
      </c>
      <c r="H72" s="14">
        <f>H21+H29+H40+H62+H65+H67+H71</f>
        <v>12065869</v>
      </c>
    </row>
    <row r="73" spans="1:8" ht="25.5" x14ac:dyDescent="0.2">
      <c r="A73" s="4">
        <v>68</v>
      </c>
      <c r="B73" s="208" t="s">
        <v>366</v>
      </c>
      <c r="C73" s="207">
        <f t="shared" si="2"/>
        <v>60000000</v>
      </c>
      <c r="D73" s="202">
        <v>60000000</v>
      </c>
      <c r="E73" s="202"/>
      <c r="F73" s="202"/>
      <c r="G73" s="202"/>
      <c r="H73" s="202"/>
    </row>
    <row r="74" spans="1:8" ht="25.5" x14ac:dyDescent="0.2">
      <c r="A74" s="463">
        <v>69</v>
      </c>
      <c r="B74" s="206" t="s">
        <v>367</v>
      </c>
      <c r="C74" s="207">
        <f t="shared" si="2"/>
        <v>570468514</v>
      </c>
      <c r="D74" s="5">
        <v>565050578</v>
      </c>
      <c r="E74" s="5"/>
      <c r="F74" s="5">
        <v>5000000</v>
      </c>
      <c r="G74" s="5">
        <v>417936</v>
      </c>
      <c r="H74" s="5"/>
    </row>
    <row r="75" spans="1:8" x14ac:dyDescent="0.2">
      <c r="A75" s="4">
        <v>70</v>
      </c>
      <c r="B75" s="206" t="s">
        <v>72</v>
      </c>
      <c r="C75" s="207">
        <f t="shared" si="2"/>
        <v>0</v>
      </c>
      <c r="D75" s="5"/>
      <c r="E75" s="5"/>
      <c r="F75" s="5"/>
      <c r="G75" s="5"/>
      <c r="H75" s="5"/>
    </row>
    <row r="76" spans="1:8" x14ac:dyDescent="0.2">
      <c r="A76" s="463">
        <v>71</v>
      </c>
      <c r="B76" s="206" t="s">
        <v>368</v>
      </c>
      <c r="C76" s="207">
        <f t="shared" si="2"/>
        <v>547636208</v>
      </c>
      <c r="D76" s="5"/>
      <c r="E76" s="5">
        <v>210550991</v>
      </c>
      <c r="F76" s="5">
        <v>131711637</v>
      </c>
      <c r="G76" s="5">
        <v>68506105</v>
      </c>
      <c r="H76" s="5">
        <v>136867475</v>
      </c>
    </row>
    <row r="77" spans="1:8" x14ac:dyDescent="0.2">
      <c r="A77" s="4">
        <v>72</v>
      </c>
      <c r="B77" s="206" t="s">
        <v>73</v>
      </c>
      <c r="C77" s="207">
        <f t="shared" si="2"/>
        <v>1178104722</v>
      </c>
      <c r="D77" s="11">
        <f>SUM(D73:D76)</f>
        <v>625050578</v>
      </c>
      <c r="E77" s="11">
        <f>SUM(E73:E76)</f>
        <v>210550991</v>
      </c>
      <c r="F77" s="11">
        <f>SUM(F73:F76)</f>
        <v>136711637</v>
      </c>
      <c r="G77" s="11">
        <f>SUM(G73:G76)</f>
        <v>68924041</v>
      </c>
      <c r="H77" s="11">
        <f>SUM(H73:H76)</f>
        <v>136867475</v>
      </c>
    </row>
    <row r="78" spans="1:8" ht="13.5" thickBot="1" x14ac:dyDescent="0.25">
      <c r="A78" s="463">
        <v>73</v>
      </c>
      <c r="B78" s="219" t="s">
        <v>74</v>
      </c>
      <c r="C78" s="207">
        <f t="shared" si="2"/>
        <v>1178104722</v>
      </c>
      <c r="D78" s="15">
        <f>D77</f>
        <v>625050578</v>
      </c>
      <c r="E78" s="15">
        <f>E77</f>
        <v>210550991</v>
      </c>
      <c r="F78" s="15">
        <f>F77</f>
        <v>136711637</v>
      </c>
      <c r="G78" s="15">
        <f>G77</f>
        <v>68924041</v>
      </c>
      <c r="H78" s="15">
        <f>H77</f>
        <v>136867475</v>
      </c>
    </row>
    <row r="79" spans="1:8" ht="14.25" thickTop="1" thickBot="1" x14ac:dyDescent="0.25">
      <c r="A79" s="4">
        <v>74</v>
      </c>
      <c r="B79" s="220" t="s">
        <v>37</v>
      </c>
      <c r="C79" s="207">
        <f t="shared" si="2"/>
        <v>3069855872</v>
      </c>
      <c r="D79" s="221">
        <f>D72+D78</f>
        <v>2457762967</v>
      </c>
      <c r="E79" s="221">
        <f>E72+E78</f>
        <v>212608391</v>
      </c>
      <c r="F79" s="221">
        <f>F72+F78</f>
        <v>180227129</v>
      </c>
      <c r="G79" s="221">
        <f>G72+G78</f>
        <v>70324041</v>
      </c>
      <c r="H79" s="221">
        <f>H72+H78</f>
        <v>148933344</v>
      </c>
    </row>
    <row r="80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D6F8-9054-47E2-BB0A-AE50609CC0F7}">
  <dimension ref="A1:V53"/>
  <sheetViews>
    <sheetView tabSelected="1" workbookViewId="0">
      <selection activeCell="G1" sqref="G1"/>
    </sheetView>
  </sheetViews>
  <sheetFormatPr defaultColWidth="9.140625" defaultRowHeight="15" x14ac:dyDescent="0.25"/>
  <cols>
    <col min="1" max="1" width="50.140625" style="399" customWidth="1"/>
    <col min="2" max="2" width="12.42578125" style="399" customWidth="1"/>
    <col min="3" max="3" width="14.42578125" style="399" customWidth="1"/>
    <col min="4" max="4" width="13" style="399" customWidth="1"/>
    <col min="5" max="5" width="15.42578125" style="399" customWidth="1"/>
    <col min="6" max="6" width="14.5703125" style="399" customWidth="1"/>
    <col min="7" max="7" width="12.42578125" style="399" customWidth="1"/>
    <col min="8" max="8" width="14.42578125" style="399" customWidth="1"/>
    <col min="9" max="9" width="13" style="399" customWidth="1"/>
    <col min="10" max="10" width="15.42578125" style="399" customWidth="1"/>
    <col min="11" max="12" width="14.5703125" style="399" customWidth="1"/>
    <col min="13" max="13" width="12.5703125" style="399" customWidth="1"/>
    <col min="14" max="14" width="12" style="399" customWidth="1"/>
    <col min="15" max="18" width="13" style="399" customWidth="1"/>
    <col min="19" max="19" width="12.42578125" style="399" customWidth="1"/>
    <col min="20" max="20" width="12" style="399" customWidth="1"/>
    <col min="21" max="21" width="11.85546875" style="399" customWidth="1"/>
    <col min="22" max="22" width="12.42578125" style="399" bestFit="1" customWidth="1"/>
    <col min="23" max="16384" width="9.140625" style="399"/>
  </cols>
  <sheetData>
    <row r="1" spans="1:22" ht="18.75" x14ac:dyDescent="0.3">
      <c r="A1" s="17" t="s">
        <v>0</v>
      </c>
      <c r="D1"/>
      <c r="G1" s="536" t="s">
        <v>519</v>
      </c>
      <c r="I1"/>
    </row>
    <row r="2" spans="1:22" ht="18.75" x14ac:dyDescent="0.3">
      <c r="A2" s="17" t="s">
        <v>75</v>
      </c>
      <c r="D2"/>
      <c r="G2" t="s">
        <v>527</v>
      </c>
      <c r="I2"/>
    </row>
    <row r="3" spans="1:22" ht="23.25" thickBot="1" x14ac:dyDescent="0.4">
      <c r="A3" s="17"/>
      <c r="C3" s="400">
        <v>2019</v>
      </c>
      <c r="H3" s="400">
        <v>2020</v>
      </c>
    </row>
    <row r="4" spans="1:22" ht="18.75" x14ac:dyDescent="0.3">
      <c r="A4" s="17"/>
      <c r="B4" s="401" t="s">
        <v>78</v>
      </c>
      <c r="C4" s="402"/>
      <c r="D4" s="402"/>
      <c r="E4" s="19">
        <v>9578698183</v>
      </c>
      <c r="F4" s="402"/>
      <c r="G4" s="401" t="s">
        <v>78</v>
      </c>
      <c r="H4" s="402"/>
      <c r="I4" s="402"/>
      <c r="J4" s="19">
        <v>8739937119</v>
      </c>
      <c r="K4" s="402"/>
    </row>
    <row r="5" spans="1:22" ht="18.75" x14ac:dyDescent="0.3">
      <c r="A5" s="17"/>
      <c r="B5" s="291" t="s">
        <v>79</v>
      </c>
      <c r="C5" s="403" t="s">
        <v>80</v>
      </c>
      <c r="D5" s="404"/>
      <c r="E5" s="292">
        <f>E4*0.0055</f>
        <v>52682840.006499998</v>
      </c>
      <c r="F5" s="404"/>
      <c r="G5" s="291" t="s">
        <v>79</v>
      </c>
      <c r="H5" s="403"/>
      <c r="I5" s="404"/>
      <c r="J5" s="292"/>
      <c r="K5" s="404"/>
    </row>
    <row r="6" spans="1:22" ht="19.5" thickBot="1" x14ac:dyDescent="0.35">
      <c r="A6" s="405" t="s">
        <v>441</v>
      </c>
      <c r="B6" s="406"/>
      <c r="C6" s="293">
        <f>E6/E5</f>
        <v>0.52116317185277861</v>
      </c>
      <c r="D6" s="20"/>
      <c r="E6" s="21">
        <v>27456356</v>
      </c>
      <c r="F6" s="407"/>
      <c r="G6" s="406"/>
      <c r="H6" s="293"/>
      <c r="I6" s="20"/>
      <c r="J6" s="21">
        <v>15160557</v>
      </c>
      <c r="K6" s="407"/>
    </row>
    <row r="7" spans="1:22" ht="18.75" x14ac:dyDescent="0.3">
      <c r="A7" s="408"/>
      <c r="B7" s="294" t="s">
        <v>81</v>
      </c>
      <c r="C7" s="295"/>
      <c r="D7" s="294"/>
      <c r="E7" s="409">
        <f>E4*0.014/C8</f>
        <v>22455.08616242465</v>
      </c>
      <c r="F7" s="410"/>
      <c r="G7" s="294" t="s">
        <v>81</v>
      </c>
      <c r="H7" s="295"/>
      <c r="I7" s="294"/>
      <c r="J7" s="409">
        <f>J4*0.014/H8</f>
        <v>20679.249563292211</v>
      </c>
      <c r="K7" s="410"/>
    </row>
    <row r="8" spans="1:22" ht="15.75" x14ac:dyDescent="0.25">
      <c r="A8" s="22"/>
      <c r="B8" s="23"/>
      <c r="C8" s="296">
        <v>5972</v>
      </c>
      <c r="D8" s="24" t="s">
        <v>83</v>
      </c>
      <c r="E8" s="411" t="s">
        <v>84</v>
      </c>
      <c r="F8" s="412" t="s">
        <v>422</v>
      </c>
      <c r="G8" s="23"/>
      <c r="H8" s="296">
        <v>5917</v>
      </c>
      <c r="I8" s="24" t="s">
        <v>83</v>
      </c>
      <c r="J8" s="411" t="s">
        <v>84</v>
      </c>
      <c r="K8" s="412" t="s">
        <v>422</v>
      </c>
    </row>
    <row r="9" spans="1:22" ht="30.75" thickBot="1" x14ac:dyDescent="0.3">
      <c r="A9" s="413"/>
      <c r="B9" s="414"/>
      <c r="C9" s="415" t="s">
        <v>85</v>
      </c>
      <c r="F9" s="416" t="s">
        <v>423</v>
      </c>
      <c r="G9" s="414"/>
      <c r="H9" s="415" t="s">
        <v>85</v>
      </c>
      <c r="K9" s="416" t="s">
        <v>423</v>
      </c>
      <c r="L9" s="417" t="s">
        <v>424</v>
      </c>
      <c r="M9" s="418" t="s">
        <v>82</v>
      </c>
      <c r="N9" s="419" t="s">
        <v>41</v>
      </c>
      <c r="O9" s="419" t="s">
        <v>40</v>
      </c>
      <c r="P9" s="419" t="s">
        <v>120</v>
      </c>
      <c r="Q9" s="419" t="s">
        <v>369</v>
      </c>
      <c r="R9" s="419" t="s">
        <v>370</v>
      </c>
      <c r="S9" s="419" t="s">
        <v>42</v>
      </c>
      <c r="T9" s="419" t="s">
        <v>371</v>
      </c>
      <c r="U9" s="419" t="s">
        <v>372</v>
      </c>
    </row>
    <row r="10" spans="1:22" ht="15.75" thickBot="1" x14ac:dyDescent="0.3">
      <c r="A10" s="25" t="s">
        <v>86</v>
      </c>
      <c r="B10" s="26"/>
      <c r="C10" s="27"/>
      <c r="D10" s="297">
        <f>D11+D21+D30+D45+D49+D52</f>
        <v>413809472.33333331</v>
      </c>
      <c r="E10" s="297">
        <f>E11+E21+E30+E45+E49+E52</f>
        <v>-27456356</v>
      </c>
      <c r="F10" s="298">
        <f>F11+F21+F30+F45+F49+F52</f>
        <v>386353116.33333331</v>
      </c>
      <c r="G10" s="26"/>
      <c r="H10" s="27"/>
      <c r="I10" s="297">
        <f>I11+I21+I30+I45+I49+I52</f>
        <v>424053861</v>
      </c>
      <c r="J10" s="297">
        <f>J11+J21+J30+J45+J49+J52</f>
        <v>-15160557</v>
      </c>
      <c r="K10" s="298">
        <f>K11+K21+K30+K45+K49+K52</f>
        <v>408893304</v>
      </c>
      <c r="L10" s="299">
        <f>SUM(M10:U10)</f>
        <v>408893304</v>
      </c>
      <c r="M10" s="300">
        <f t="shared" ref="M10:U10" si="0">M11+M21+M30+M45+M49+M52</f>
        <v>12353343</v>
      </c>
      <c r="N10" s="297">
        <f t="shared" si="0"/>
        <v>31299759</v>
      </c>
      <c r="O10" s="297">
        <f t="shared" si="0"/>
        <v>101538600.00000001</v>
      </c>
      <c r="P10" s="297">
        <f t="shared" si="0"/>
        <v>7402167</v>
      </c>
      <c r="Q10" s="297">
        <f t="shared" si="0"/>
        <v>33868348</v>
      </c>
      <c r="R10" s="297">
        <f t="shared" si="0"/>
        <v>1276508</v>
      </c>
      <c r="S10" s="297">
        <f t="shared" si="0"/>
        <v>112382421.31</v>
      </c>
      <c r="T10" s="297">
        <f t="shared" si="0"/>
        <v>89749529.359999999</v>
      </c>
      <c r="U10" s="297">
        <f t="shared" si="0"/>
        <v>19022628.329999998</v>
      </c>
      <c r="V10" s="420">
        <f>SUM(M10:U10)</f>
        <v>408893304</v>
      </c>
    </row>
    <row r="11" spans="1:22" ht="15.75" thickBot="1" x14ac:dyDescent="0.3">
      <c r="A11" s="28" t="s">
        <v>87</v>
      </c>
      <c r="B11" s="26"/>
      <c r="C11" s="27"/>
      <c r="D11" s="297">
        <f>SUM(D12:D20)</f>
        <v>149262079</v>
      </c>
      <c r="E11" s="297">
        <f>SUM(E12:E20)</f>
        <v>-27456356</v>
      </c>
      <c r="F11" s="302">
        <f>SUM(F12:F20)</f>
        <v>121805723.00000001</v>
      </c>
      <c r="G11" s="26"/>
      <c r="H11" s="27"/>
      <c r="I11" s="297">
        <f>SUM(I12:I20)</f>
        <v>150352259</v>
      </c>
      <c r="J11" s="297">
        <f>SUM(J12:J20)</f>
        <v>-15160557</v>
      </c>
      <c r="K11" s="302">
        <f>SUM(K12:K20)</f>
        <v>135191702</v>
      </c>
      <c r="L11" s="299">
        <f t="shared" ref="L11:L53" si="1">SUM(M11:U11)</f>
        <v>135191702</v>
      </c>
      <c r="M11" s="303">
        <f t="shared" ref="M11:U11" si="2">SUM(M12:M20)</f>
        <v>2353343</v>
      </c>
      <c r="N11" s="301">
        <f t="shared" si="2"/>
        <v>31299759</v>
      </c>
      <c r="O11" s="301">
        <f t="shared" si="2"/>
        <v>101538600.00000001</v>
      </c>
      <c r="P11" s="301">
        <f t="shared" si="2"/>
        <v>0</v>
      </c>
      <c r="Q11" s="301">
        <f t="shared" si="2"/>
        <v>0</v>
      </c>
      <c r="R11" s="301">
        <f t="shared" si="2"/>
        <v>0</v>
      </c>
      <c r="S11" s="301">
        <f t="shared" si="2"/>
        <v>0</v>
      </c>
      <c r="T11" s="301">
        <f t="shared" si="2"/>
        <v>0</v>
      </c>
      <c r="U11" s="301">
        <f t="shared" si="2"/>
        <v>0</v>
      </c>
    </row>
    <row r="12" spans="1:22" x14ac:dyDescent="0.25">
      <c r="A12" s="304" t="s">
        <v>88</v>
      </c>
      <c r="B12" s="305">
        <v>4580000</v>
      </c>
      <c r="C12" s="306">
        <v>22.17</v>
      </c>
      <c r="D12" s="307">
        <f>B12*C12</f>
        <v>101538600.00000001</v>
      </c>
      <c r="E12" s="222"/>
      <c r="F12" s="421">
        <f t="shared" ref="F12:F20" si="3">D12+E12</f>
        <v>101538600.00000001</v>
      </c>
      <c r="G12" s="305">
        <v>4580000</v>
      </c>
      <c r="H12" s="306">
        <v>22.17</v>
      </c>
      <c r="I12" s="307">
        <f>G12*H12</f>
        <v>101538600.00000001</v>
      </c>
      <c r="J12" s="222"/>
      <c r="K12" s="421">
        <f t="shared" ref="K12:K20" si="4">I12+J12</f>
        <v>101538600.00000001</v>
      </c>
      <c r="L12" s="299">
        <f t="shared" si="1"/>
        <v>101538600.00000001</v>
      </c>
      <c r="M12" s="341"/>
      <c r="N12" s="422"/>
      <c r="O12" s="422">
        <f>K12</f>
        <v>101538600.00000001</v>
      </c>
      <c r="P12" s="422"/>
      <c r="Q12" s="422"/>
      <c r="R12" s="422"/>
      <c r="S12" s="422"/>
      <c r="T12" s="422"/>
      <c r="U12" s="422"/>
    </row>
    <row r="13" spans="1:22" x14ac:dyDescent="0.25">
      <c r="A13" s="29" t="s">
        <v>89</v>
      </c>
      <c r="B13" s="305">
        <v>22300</v>
      </c>
      <c r="C13" s="308">
        <v>402</v>
      </c>
      <c r="D13" s="423">
        <v>8984670</v>
      </c>
      <c r="E13" s="223">
        <f>-D13</f>
        <v>-8984670</v>
      </c>
      <c r="F13" s="421">
        <f t="shared" si="3"/>
        <v>0</v>
      </c>
      <c r="G13" s="305">
        <v>25200</v>
      </c>
      <c r="H13" s="309">
        <v>403.9</v>
      </c>
      <c r="I13" s="423">
        <f>G13*H13</f>
        <v>10178280</v>
      </c>
      <c r="J13" s="223"/>
      <c r="K13" s="421">
        <f t="shared" si="4"/>
        <v>10178280</v>
      </c>
      <c r="L13" s="424">
        <f t="shared" si="1"/>
        <v>10178280</v>
      </c>
      <c r="M13" s="425"/>
      <c r="N13" s="426">
        <f>K13</f>
        <v>10178280</v>
      </c>
      <c r="O13" s="426"/>
      <c r="P13" s="426"/>
      <c r="Q13" s="426"/>
      <c r="R13" s="426"/>
      <c r="S13" s="426"/>
      <c r="T13" s="426"/>
      <c r="U13" s="426"/>
    </row>
    <row r="14" spans="1:22" x14ac:dyDescent="0.25">
      <c r="A14" s="29" t="s">
        <v>90</v>
      </c>
      <c r="B14" s="305">
        <v>320000</v>
      </c>
      <c r="C14" s="309">
        <v>46.5</v>
      </c>
      <c r="D14" s="423">
        <v>9888000</v>
      </c>
      <c r="E14" s="223">
        <v>-2140736</v>
      </c>
      <c r="F14" s="421">
        <f t="shared" si="3"/>
        <v>7747264</v>
      </c>
      <c r="G14" s="305">
        <v>320000</v>
      </c>
      <c r="H14" s="309"/>
      <c r="I14" s="423">
        <v>10048000</v>
      </c>
      <c r="J14" s="223"/>
      <c r="K14" s="421">
        <f t="shared" si="4"/>
        <v>10048000</v>
      </c>
      <c r="L14" s="424">
        <f t="shared" si="1"/>
        <v>10048000</v>
      </c>
      <c r="M14" s="425"/>
      <c r="N14" s="426">
        <f>K14</f>
        <v>10048000</v>
      </c>
      <c r="O14" s="426"/>
      <c r="P14" s="426"/>
      <c r="Q14" s="426"/>
      <c r="R14" s="426"/>
      <c r="S14" s="426"/>
      <c r="T14" s="426"/>
      <c r="U14" s="426"/>
    </row>
    <row r="15" spans="1:22" x14ac:dyDescent="0.25">
      <c r="A15" s="29" t="s">
        <v>91</v>
      </c>
      <c r="B15" s="305">
        <v>69</v>
      </c>
      <c r="C15" s="308">
        <v>53051</v>
      </c>
      <c r="D15" s="427">
        <f>B15*C15</f>
        <v>3660519</v>
      </c>
      <c r="E15" s="223"/>
      <c r="F15" s="421">
        <f t="shared" si="3"/>
        <v>3660519</v>
      </c>
      <c r="G15" s="305">
        <v>69</v>
      </c>
      <c r="H15" s="308">
        <v>53051</v>
      </c>
      <c r="I15" s="427">
        <f t="shared" ref="I15:I18" si="5">G15*H15</f>
        <v>3660519</v>
      </c>
      <c r="J15" s="223"/>
      <c r="K15" s="421">
        <f t="shared" si="4"/>
        <v>3660519</v>
      </c>
      <c r="L15" s="428">
        <f t="shared" si="1"/>
        <v>3660519</v>
      </c>
      <c r="M15" s="429"/>
      <c r="N15" s="430">
        <f t="shared" ref="N15:N18" si="6">K15</f>
        <v>3660519</v>
      </c>
      <c r="O15" s="430"/>
      <c r="P15" s="430"/>
      <c r="Q15" s="430"/>
      <c r="R15" s="430"/>
      <c r="S15" s="430"/>
      <c r="T15" s="430"/>
      <c r="U15" s="430"/>
    </row>
    <row r="16" spans="1:22" x14ac:dyDescent="0.25">
      <c r="A16" s="29" t="s">
        <v>92</v>
      </c>
      <c r="B16" s="310">
        <v>227000</v>
      </c>
      <c r="C16" s="309">
        <v>31.62</v>
      </c>
      <c r="D16" s="427">
        <f>B16*C16</f>
        <v>7177740</v>
      </c>
      <c r="E16" s="223"/>
      <c r="F16" s="421">
        <f t="shared" si="3"/>
        <v>7177740</v>
      </c>
      <c r="G16" s="310">
        <v>227000</v>
      </c>
      <c r="H16" s="306">
        <v>31.78</v>
      </c>
      <c r="I16" s="427">
        <f t="shared" si="5"/>
        <v>7214060</v>
      </c>
      <c r="J16" s="223"/>
      <c r="K16" s="421">
        <f t="shared" si="4"/>
        <v>7214060</v>
      </c>
      <c r="L16" s="428">
        <f t="shared" si="1"/>
        <v>7214060</v>
      </c>
      <c r="M16" s="429"/>
      <c r="N16" s="430">
        <f t="shared" si="6"/>
        <v>7214060</v>
      </c>
      <c r="O16" s="430"/>
      <c r="P16" s="430"/>
      <c r="Q16" s="430"/>
      <c r="R16" s="430"/>
      <c r="S16" s="430"/>
      <c r="T16" s="430"/>
      <c r="U16" s="430"/>
    </row>
    <row r="17" spans="1:22" x14ac:dyDescent="0.25">
      <c r="A17" s="30" t="s">
        <v>93</v>
      </c>
      <c r="B17" s="305">
        <v>2700</v>
      </c>
      <c r="C17" s="311">
        <v>5972</v>
      </c>
      <c r="D17" s="427">
        <f>B17*C17</f>
        <v>16124400</v>
      </c>
      <c r="E17" s="223">
        <f>-D17</f>
        <v>-16124400</v>
      </c>
      <c r="F17" s="421">
        <f t="shared" si="3"/>
        <v>0</v>
      </c>
      <c r="G17" s="305">
        <v>2700</v>
      </c>
      <c r="H17" s="311">
        <v>5917</v>
      </c>
      <c r="I17" s="427">
        <f t="shared" si="5"/>
        <v>15975900</v>
      </c>
      <c r="J17" s="223">
        <v>-15160557</v>
      </c>
      <c r="K17" s="421">
        <f t="shared" si="4"/>
        <v>815343</v>
      </c>
      <c r="L17" s="428">
        <f t="shared" si="1"/>
        <v>815343</v>
      </c>
      <c r="M17" s="429">
        <v>815343</v>
      </c>
      <c r="N17" s="430"/>
      <c r="O17" s="430"/>
      <c r="P17" s="430"/>
      <c r="Q17" s="430"/>
      <c r="R17" s="430"/>
      <c r="S17" s="430"/>
      <c r="T17" s="430"/>
      <c r="U17" s="430"/>
    </row>
    <row r="18" spans="1:22" x14ac:dyDescent="0.25">
      <c r="A18" s="312" t="s">
        <v>94</v>
      </c>
      <c r="B18" s="313">
        <v>2550</v>
      </c>
      <c r="C18" s="314">
        <v>81</v>
      </c>
      <c r="D18" s="315">
        <f>B18*C18</f>
        <v>206550</v>
      </c>
      <c r="E18" s="223">
        <f>-D18</f>
        <v>-206550</v>
      </c>
      <c r="F18" s="421">
        <f t="shared" si="3"/>
        <v>0</v>
      </c>
      <c r="G18" s="313">
        <v>2550</v>
      </c>
      <c r="H18" s="314">
        <v>78</v>
      </c>
      <c r="I18" s="431">
        <f t="shared" si="5"/>
        <v>198900</v>
      </c>
      <c r="J18" s="223"/>
      <c r="K18" s="421">
        <f t="shared" si="4"/>
        <v>198900</v>
      </c>
      <c r="L18" s="432">
        <f t="shared" si="1"/>
        <v>198900</v>
      </c>
      <c r="M18" s="433"/>
      <c r="N18" s="434">
        <f t="shared" si="6"/>
        <v>198900</v>
      </c>
      <c r="O18" s="434"/>
      <c r="P18" s="434"/>
      <c r="Q18" s="434"/>
      <c r="R18" s="434"/>
      <c r="S18" s="434"/>
      <c r="T18" s="434"/>
      <c r="U18" s="434"/>
    </row>
    <row r="19" spans="1:22" x14ac:dyDescent="0.25">
      <c r="A19" s="312" t="s">
        <v>442</v>
      </c>
      <c r="B19" s="313"/>
      <c r="C19" s="314"/>
      <c r="D19" s="315"/>
      <c r="E19" s="223"/>
      <c r="F19" s="421"/>
      <c r="G19" s="313"/>
      <c r="H19" s="314"/>
      <c r="I19" s="435"/>
      <c r="J19" s="223"/>
      <c r="K19" s="421"/>
      <c r="L19" s="432"/>
      <c r="M19" s="433"/>
      <c r="N19" s="434"/>
      <c r="O19" s="434"/>
      <c r="P19" s="434"/>
      <c r="Q19" s="434"/>
      <c r="R19" s="434"/>
      <c r="S19" s="434"/>
      <c r="T19" s="434"/>
      <c r="U19" s="434"/>
    </row>
    <row r="20" spans="1:22" ht="15.75" thickBot="1" x14ac:dyDescent="0.3">
      <c r="A20" s="224" t="s">
        <v>373</v>
      </c>
      <c r="B20" s="313"/>
      <c r="C20" s="314"/>
      <c r="D20" s="316">
        <v>1681600</v>
      </c>
      <c r="E20" s="222"/>
      <c r="F20" s="421">
        <f t="shared" si="3"/>
        <v>1681600</v>
      </c>
      <c r="G20" s="313"/>
      <c r="H20" s="314"/>
      <c r="I20" s="316">
        <v>1538000</v>
      </c>
      <c r="J20" s="222"/>
      <c r="K20" s="421">
        <f t="shared" si="4"/>
        <v>1538000</v>
      </c>
      <c r="L20" s="432">
        <f t="shared" si="1"/>
        <v>1538000</v>
      </c>
      <c r="M20" s="433">
        <f>K20</f>
        <v>1538000</v>
      </c>
      <c r="N20" s="434"/>
      <c r="O20" s="434"/>
      <c r="P20" s="434"/>
      <c r="Q20" s="434"/>
      <c r="R20" s="434"/>
      <c r="S20" s="434"/>
      <c r="T20" s="434"/>
      <c r="U20" s="434"/>
    </row>
    <row r="21" spans="1:22" ht="15.75" thickBot="1" x14ac:dyDescent="0.3">
      <c r="A21" s="28" t="s">
        <v>95</v>
      </c>
      <c r="B21" s="317"/>
      <c r="C21" s="318"/>
      <c r="D21" s="319">
        <f>SUM(D22:D29)</f>
        <v>146632166.33333331</v>
      </c>
      <c r="E21" s="319">
        <f>SUM(E22:E29)</f>
        <v>0</v>
      </c>
      <c r="F21" s="320">
        <f>SUM(F22:F29)</f>
        <v>146632166.33333331</v>
      </c>
      <c r="G21" s="317"/>
      <c r="H21" s="318"/>
      <c r="I21" s="319">
        <f>SUM(I22:I29)</f>
        <v>146232880</v>
      </c>
      <c r="J21" s="319">
        <f>SUM(J22:J29)</f>
        <v>0</v>
      </c>
      <c r="K21" s="320">
        <f>SUM(K22:K29)</f>
        <v>146232880</v>
      </c>
      <c r="L21" s="428">
        <f t="shared" si="1"/>
        <v>146232880</v>
      </c>
      <c r="M21" s="321">
        <f t="shared" ref="M21:U21" si="7">SUM(M22:M29)</f>
        <v>0</v>
      </c>
      <c r="N21" s="226">
        <f t="shared" si="7"/>
        <v>0</v>
      </c>
      <c r="O21" s="226">
        <f t="shared" si="7"/>
        <v>0</v>
      </c>
      <c r="P21" s="226">
        <f t="shared" si="7"/>
        <v>0</v>
      </c>
      <c r="Q21" s="226">
        <f t="shared" si="7"/>
        <v>0</v>
      </c>
      <c r="R21" s="226">
        <f t="shared" si="7"/>
        <v>0</v>
      </c>
      <c r="S21" s="226">
        <f t="shared" si="7"/>
        <v>80425930</v>
      </c>
      <c r="T21" s="226">
        <f t="shared" si="7"/>
        <v>51152750</v>
      </c>
      <c r="U21" s="226">
        <f t="shared" si="7"/>
        <v>14654200</v>
      </c>
    </row>
    <row r="22" spans="1:22" x14ac:dyDescent="0.25">
      <c r="A22" s="322" t="s">
        <v>443</v>
      </c>
      <c r="B22" s="323">
        <v>4371500</v>
      </c>
      <c r="C22" s="324">
        <v>20.7</v>
      </c>
      <c r="D22" s="225">
        <f>B22*C22*8/12</f>
        <v>60326700</v>
      </c>
      <c r="F22" s="421">
        <f t="shared" ref="F22:F29" si="8">D22+E22</f>
        <v>60326700</v>
      </c>
      <c r="G22" s="323">
        <v>4371500</v>
      </c>
      <c r="H22" s="324">
        <v>20.2</v>
      </c>
      <c r="I22" s="225">
        <f>G22*H22</f>
        <v>88304300</v>
      </c>
      <c r="K22" s="421">
        <f t="shared" ref="K22:K29" si="9">I22+J22</f>
        <v>88304300</v>
      </c>
      <c r="L22" s="428">
        <f t="shared" si="1"/>
        <v>88304300</v>
      </c>
      <c r="M22" s="433"/>
      <c r="N22" s="434"/>
      <c r="O22" s="434"/>
      <c r="P22" s="434"/>
      <c r="Q22" s="434"/>
      <c r="R22" s="434"/>
      <c r="S22" s="434">
        <f>$G$22*10.5</f>
        <v>45900750</v>
      </c>
      <c r="T22" s="434">
        <f>$G$22*7.5</f>
        <v>32786250</v>
      </c>
      <c r="U22" s="434">
        <f>$G$22*2.2</f>
        <v>9617300</v>
      </c>
      <c r="V22" s="436"/>
    </row>
    <row r="23" spans="1:22" x14ac:dyDescent="0.25">
      <c r="A23" s="325" t="s">
        <v>444</v>
      </c>
      <c r="B23" s="326">
        <v>2205000</v>
      </c>
      <c r="C23" s="324">
        <v>14</v>
      </c>
      <c r="D23" s="437">
        <f>B23*C23/12*8</f>
        <v>20580000</v>
      </c>
      <c r="F23" s="421">
        <f t="shared" si="8"/>
        <v>20580000</v>
      </c>
      <c r="G23" s="326">
        <v>2400000</v>
      </c>
      <c r="H23" s="324">
        <v>14</v>
      </c>
      <c r="I23" s="437">
        <f>G23*H23</f>
        <v>33600000</v>
      </c>
      <c r="K23" s="421">
        <f t="shared" si="9"/>
        <v>33600000</v>
      </c>
      <c r="L23" s="438">
        <f t="shared" si="1"/>
        <v>33600000</v>
      </c>
      <c r="M23" s="439"/>
      <c r="N23" s="440"/>
      <c r="O23" s="440"/>
      <c r="P23" s="440"/>
      <c r="Q23" s="440"/>
      <c r="R23" s="440"/>
      <c r="S23" s="440">
        <f>$G$23*9</f>
        <v>21600000</v>
      </c>
      <c r="T23" s="440">
        <f>$G$23*4</f>
        <v>9600000</v>
      </c>
      <c r="U23" s="440">
        <f>$G$23*1</f>
        <v>2400000</v>
      </c>
    </row>
    <row r="24" spans="1:22" x14ac:dyDescent="0.25">
      <c r="A24" s="322" t="s">
        <v>96</v>
      </c>
      <c r="B24" s="327">
        <v>4371500</v>
      </c>
      <c r="C24" s="324">
        <v>20.6</v>
      </c>
      <c r="D24" s="437">
        <f>B24*C24*4/12</f>
        <v>30017633.333333332</v>
      </c>
      <c r="F24" s="421">
        <f t="shared" si="8"/>
        <v>30017633.333333332</v>
      </c>
      <c r="G24" s="327">
        <v>4371500</v>
      </c>
      <c r="H24" s="324"/>
      <c r="I24" s="437">
        <f>G24*H24*4/12</f>
        <v>0</v>
      </c>
      <c r="K24" s="421">
        <f t="shared" si="9"/>
        <v>0</v>
      </c>
      <c r="L24" s="438">
        <f t="shared" si="1"/>
        <v>0</v>
      </c>
      <c r="M24" s="439"/>
      <c r="N24" s="440"/>
      <c r="O24" s="440"/>
      <c r="P24" s="440"/>
      <c r="Q24" s="440"/>
      <c r="R24" s="440"/>
      <c r="S24" s="440"/>
      <c r="T24" s="440"/>
      <c r="U24" s="440"/>
    </row>
    <row r="25" spans="1:22" x14ac:dyDescent="0.25">
      <c r="A25" s="325" t="s">
        <v>97</v>
      </c>
      <c r="B25" s="326">
        <v>2205000</v>
      </c>
      <c r="C25" s="324">
        <v>14</v>
      </c>
      <c r="D25" s="441">
        <f>B25*C25/12*4</f>
        <v>10290000</v>
      </c>
      <c r="F25" s="421">
        <f t="shared" si="8"/>
        <v>10290000</v>
      </c>
      <c r="G25" s="326">
        <v>2205000</v>
      </c>
      <c r="H25" s="324"/>
      <c r="I25" s="441">
        <f>G25*H25/12*4</f>
        <v>0</v>
      </c>
      <c r="K25" s="421">
        <f t="shared" si="9"/>
        <v>0</v>
      </c>
      <c r="L25" s="438">
        <f t="shared" si="1"/>
        <v>0</v>
      </c>
      <c r="M25" s="439"/>
      <c r="N25" s="440"/>
      <c r="O25" s="440"/>
      <c r="P25" s="440"/>
      <c r="Q25" s="440"/>
      <c r="R25" s="440"/>
      <c r="S25" s="440"/>
      <c r="T25" s="440"/>
      <c r="U25" s="440"/>
    </row>
    <row r="26" spans="1:22" x14ac:dyDescent="0.25">
      <c r="A26" s="325" t="s">
        <v>98</v>
      </c>
      <c r="B26" s="327">
        <v>97400</v>
      </c>
      <c r="C26" s="324">
        <v>222</v>
      </c>
      <c r="D26" s="437">
        <f>B26*C26*8/12</f>
        <v>14415200</v>
      </c>
      <c r="F26" s="421">
        <f t="shared" si="8"/>
        <v>14415200</v>
      </c>
      <c r="G26" s="327">
        <v>97400</v>
      </c>
      <c r="H26" s="324">
        <v>217</v>
      </c>
      <c r="I26" s="437">
        <f>G26*H26</f>
        <v>21135800</v>
      </c>
      <c r="K26" s="421">
        <f t="shared" si="9"/>
        <v>21135800</v>
      </c>
      <c r="L26" s="438">
        <f t="shared" si="1"/>
        <v>21135800</v>
      </c>
      <c r="M26" s="439"/>
      <c r="N26" s="440"/>
      <c r="O26" s="440"/>
      <c r="P26" s="440"/>
      <c r="Q26" s="440"/>
      <c r="R26" s="440"/>
      <c r="S26" s="440">
        <f>$G$26*127</f>
        <v>12369800</v>
      </c>
      <c r="T26" s="440">
        <f>$G$26*67</f>
        <v>6525800</v>
      </c>
      <c r="U26" s="440">
        <f>$G$26*23</f>
        <v>2240200</v>
      </c>
    </row>
    <row r="27" spans="1:22" x14ac:dyDescent="0.25">
      <c r="A27" s="325" t="s">
        <v>99</v>
      </c>
      <c r="B27" s="327">
        <v>97400</v>
      </c>
      <c r="C27" s="324">
        <v>221</v>
      </c>
      <c r="D27" s="442">
        <v>7175133</v>
      </c>
      <c r="F27" s="421">
        <f t="shared" si="8"/>
        <v>7175133</v>
      </c>
      <c r="G27" s="327">
        <v>97400</v>
      </c>
      <c r="H27" s="324"/>
      <c r="I27" s="442"/>
      <c r="K27" s="421">
        <f t="shared" si="9"/>
        <v>0</v>
      </c>
      <c r="L27" s="438">
        <f t="shared" si="1"/>
        <v>0</v>
      </c>
      <c r="M27" s="439"/>
      <c r="N27" s="440"/>
      <c r="O27" s="440"/>
      <c r="P27" s="440"/>
      <c r="Q27" s="440"/>
      <c r="R27" s="440"/>
      <c r="S27" s="440"/>
      <c r="T27" s="440"/>
      <c r="U27" s="440"/>
    </row>
    <row r="28" spans="1:22" x14ac:dyDescent="0.25">
      <c r="A28" s="325" t="s">
        <v>425</v>
      </c>
      <c r="B28" s="326">
        <v>396700</v>
      </c>
      <c r="C28" s="324">
        <v>6</v>
      </c>
      <c r="D28" s="443">
        <f>B28*C28</f>
        <v>2380200</v>
      </c>
      <c r="F28" s="421">
        <f t="shared" si="8"/>
        <v>2380200</v>
      </c>
      <c r="G28" s="326">
        <v>396700</v>
      </c>
      <c r="H28" s="324">
        <v>4.4000000000000004</v>
      </c>
      <c r="I28" s="443">
        <f>G28*H28</f>
        <v>1745480.0000000002</v>
      </c>
      <c r="K28" s="421">
        <f t="shared" si="9"/>
        <v>1745480.0000000002</v>
      </c>
      <c r="L28" s="438">
        <f t="shared" si="1"/>
        <v>1745480</v>
      </c>
      <c r="M28" s="439"/>
      <c r="N28" s="440"/>
      <c r="O28" s="440"/>
      <c r="P28" s="440"/>
      <c r="Q28" s="440"/>
      <c r="R28" s="440"/>
      <c r="S28" s="440">
        <v>555380</v>
      </c>
      <c r="T28" s="440">
        <v>793400</v>
      </c>
      <c r="U28" s="440">
        <v>396700</v>
      </c>
    </row>
    <row r="29" spans="1:22" ht="15.75" thickBot="1" x14ac:dyDescent="0.3">
      <c r="A29" s="325" t="s">
        <v>100</v>
      </c>
      <c r="B29" s="326">
        <v>1447300</v>
      </c>
      <c r="C29" s="324">
        <v>1</v>
      </c>
      <c r="D29" s="443">
        <f>B29*C29</f>
        <v>1447300</v>
      </c>
      <c r="F29" s="421">
        <f t="shared" si="8"/>
        <v>1447300</v>
      </c>
      <c r="G29" s="326">
        <v>1447300</v>
      </c>
      <c r="H29" s="324">
        <v>1</v>
      </c>
      <c r="I29" s="443">
        <f>G29*H29</f>
        <v>1447300</v>
      </c>
      <c r="K29" s="421">
        <f t="shared" si="9"/>
        <v>1447300</v>
      </c>
      <c r="L29" s="438">
        <f t="shared" si="1"/>
        <v>1447300</v>
      </c>
      <c r="M29" s="439"/>
      <c r="N29" s="440"/>
      <c r="O29" s="440"/>
      <c r="P29" s="440"/>
      <c r="Q29" s="440"/>
      <c r="R29" s="440"/>
      <c r="S29" s="440"/>
      <c r="T29" s="440">
        <v>1447300</v>
      </c>
      <c r="U29" s="440"/>
    </row>
    <row r="30" spans="1:22" ht="15.75" thickBot="1" x14ac:dyDescent="0.3">
      <c r="A30" s="28" t="s">
        <v>101</v>
      </c>
      <c r="B30" s="328"/>
      <c r="C30" s="329"/>
      <c r="D30" s="31">
        <f>SUM(D32:D44)</f>
        <v>110689107</v>
      </c>
      <c r="E30" s="31">
        <f>SUM(E32:E44)</f>
        <v>0</v>
      </c>
      <c r="F30" s="330">
        <f>SUM(F32:F44)</f>
        <v>110689107</v>
      </c>
      <c r="G30" s="328"/>
      <c r="H30" s="329"/>
      <c r="I30" s="31">
        <f>SUM(I32:I44)</f>
        <v>120066555</v>
      </c>
      <c r="J30" s="31">
        <f>SUM(J32:J44)</f>
        <v>0</v>
      </c>
      <c r="K30" s="330">
        <f>SUM(K32:K44)</f>
        <v>120066555</v>
      </c>
      <c r="L30" s="438">
        <f t="shared" si="1"/>
        <v>120066555</v>
      </c>
      <c r="M30" s="321">
        <f t="shared" ref="M30:U30" si="10">SUM(M32:M44)</f>
        <v>10000000</v>
      </c>
      <c r="N30" s="226">
        <f t="shared" si="10"/>
        <v>0</v>
      </c>
      <c r="O30" s="226">
        <f t="shared" si="10"/>
        <v>0</v>
      </c>
      <c r="P30" s="226">
        <f t="shared" si="10"/>
        <v>0</v>
      </c>
      <c r="Q30" s="226">
        <f t="shared" si="10"/>
        <v>33868348</v>
      </c>
      <c r="R30" s="226">
        <f t="shared" si="10"/>
        <v>1276508</v>
      </c>
      <c r="S30" s="226">
        <f t="shared" si="10"/>
        <v>31956491.309999999</v>
      </c>
      <c r="T30" s="226">
        <f t="shared" si="10"/>
        <v>38596779.359999999</v>
      </c>
      <c r="U30" s="226">
        <f t="shared" si="10"/>
        <v>4368428.33</v>
      </c>
    </row>
    <row r="31" spans="1:22" x14ac:dyDescent="0.25">
      <c r="A31" s="331"/>
      <c r="B31" s="332"/>
      <c r="C31" s="311"/>
      <c r="D31" s="32"/>
      <c r="F31" s="444"/>
      <c r="G31" s="332"/>
      <c r="H31" s="311"/>
      <c r="I31" s="32"/>
      <c r="K31" s="444"/>
      <c r="L31" s="438">
        <f t="shared" si="1"/>
        <v>0</v>
      </c>
      <c r="M31" s="439"/>
      <c r="N31" s="440"/>
      <c r="O31" s="440"/>
      <c r="P31" s="440"/>
      <c r="Q31" s="440"/>
      <c r="R31" s="440"/>
      <c r="S31" s="440"/>
      <c r="T31" s="440"/>
      <c r="U31" s="440"/>
    </row>
    <row r="32" spans="1:22" x14ac:dyDescent="0.25">
      <c r="A32" s="333" t="s">
        <v>102</v>
      </c>
      <c r="B32" s="334">
        <v>1900000</v>
      </c>
      <c r="C32" s="335">
        <v>11.18</v>
      </c>
      <c r="D32" s="441">
        <f>B32*C32</f>
        <v>21242000</v>
      </c>
      <c r="F32" s="421">
        <f t="shared" ref="F32:F44" si="11">D32+E32</f>
        <v>21242000</v>
      </c>
      <c r="G32" s="334">
        <v>2200000</v>
      </c>
      <c r="H32" s="335">
        <v>11.48</v>
      </c>
      <c r="I32" s="441">
        <f>G32*H32</f>
        <v>25256000</v>
      </c>
      <c r="K32" s="421">
        <f t="shared" ref="K32:K44" si="12">I32+J32</f>
        <v>25256000</v>
      </c>
      <c r="L32" s="438">
        <f t="shared" si="1"/>
        <v>25256000</v>
      </c>
      <c r="M32" s="439"/>
      <c r="N32" s="440"/>
      <c r="O32" s="440"/>
      <c r="P32" s="440"/>
      <c r="Q32" s="440"/>
      <c r="R32" s="440"/>
      <c r="S32" s="440">
        <f>K32*0.49</f>
        <v>12375440</v>
      </c>
      <c r="T32" s="440">
        <f>K32*0.44</f>
        <v>11112640</v>
      </c>
      <c r="U32" s="440">
        <f>K32*0.07</f>
        <v>1767920.0000000002</v>
      </c>
    </row>
    <row r="33" spans="1:21" x14ac:dyDescent="0.25">
      <c r="A33" s="333" t="s">
        <v>103</v>
      </c>
      <c r="B33" s="334"/>
      <c r="C33" s="336"/>
      <c r="D33" s="445">
        <v>37497698</v>
      </c>
      <c r="F33" s="421">
        <f t="shared" si="11"/>
        <v>37497698</v>
      </c>
      <c r="G33" s="334"/>
      <c r="H33" s="336"/>
      <c r="I33" s="445">
        <v>37150119</v>
      </c>
      <c r="K33" s="421">
        <f t="shared" si="12"/>
        <v>37150119</v>
      </c>
      <c r="L33" s="438">
        <f t="shared" si="1"/>
        <v>37150119</v>
      </c>
      <c r="M33" s="439"/>
      <c r="N33" s="440"/>
      <c r="O33" s="440"/>
      <c r="P33" s="440"/>
      <c r="Q33" s="440"/>
      <c r="R33" s="440"/>
      <c r="S33" s="440">
        <f>K33*0.49</f>
        <v>18203558.309999999</v>
      </c>
      <c r="T33" s="440">
        <f>K33*0.44</f>
        <v>16346052.359999999</v>
      </c>
      <c r="U33" s="440">
        <f>K33*0.07</f>
        <v>2600508.33</v>
      </c>
    </row>
    <row r="34" spans="1:21" x14ac:dyDescent="0.25">
      <c r="A34" s="333" t="s">
        <v>104</v>
      </c>
      <c r="B34" s="334">
        <v>513</v>
      </c>
      <c r="C34" s="337">
        <v>6592</v>
      </c>
      <c r="D34" s="441">
        <f>B34*C34</f>
        <v>3381696</v>
      </c>
      <c r="F34" s="421">
        <f t="shared" si="11"/>
        <v>3381696</v>
      </c>
      <c r="G34" s="334">
        <v>542</v>
      </c>
      <c r="H34" s="337">
        <v>2990</v>
      </c>
      <c r="I34" s="441">
        <f>G34*H34</f>
        <v>1620580</v>
      </c>
      <c r="K34" s="421">
        <f t="shared" si="12"/>
        <v>1620580</v>
      </c>
      <c r="L34" s="438">
        <f t="shared" si="1"/>
        <v>1620580</v>
      </c>
      <c r="M34" s="439"/>
      <c r="N34" s="440"/>
      <c r="O34" s="440"/>
      <c r="P34" s="440"/>
      <c r="Q34" s="440"/>
      <c r="R34" s="440"/>
      <c r="S34" s="440">
        <f>K34-T34</f>
        <v>1377493</v>
      </c>
      <c r="T34" s="440">
        <v>243087</v>
      </c>
      <c r="U34" s="440"/>
    </row>
    <row r="35" spans="1:21" x14ac:dyDescent="0.25">
      <c r="A35" s="338" t="s">
        <v>105</v>
      </c>
      <c r="B35" s="334"/>
      <c r="C35" s="337"/>
      <c r="D35" s="441">
        <v>28785793</v>
      </c>
      <c r="E35" s="281"/>
      <c r="F35" s="421">
        <f t="shared" si="11"/>
        <v>28785793</v>
      </c>
      <c r="G35" s="334"/>
      <c r="H35" s="337"/>
      <c r="I35" s="441">
        <v>34834144</v>
      </c>
      <c r="J35" s="281"/>
      <c r="K35" s="421">
        <f t="shared" si="12"/>
        <v>34834144</v>
      </c>
      <c r="L35" s="438">
        <f t="shared" si="1"/>
        <v>34834144</v>
      </c>
      <c r="M35" s="439">
        <v>10000000</v>
      </c>
      <c r="N35" s="440"/>
      <c r="O35" s="440"/>
      <c r="P35" s="440"/>
      <c r="Q35" s="440">
        <v>24834144</v>
      </c>
      <c r="R35" s="440"/>
      <c r="S35" s="440"/>
      <c r="T35" s="440"/>
      <c r="U35" s="440"/>
    </row>
    <row r="36" spans="1:21" x14ac:dyDescent="0.25">
      <c r="A36" s="333" t="s">
        <v>374</v>
      </c>
      <c r="B36" s="334">
        <v>2993000</v>
      </c>
      <c r="C36" s="336">
        <v>3</v>
      </c>
      <c r="D36" s="437">
        <f>B36*C36</f>
        <v>8979000</v>
      </c>
      <c r="F36" s="421">
        <f t="shared" si="11"/>
        <v>8979000</v>
      </c>
      <c r="G36" s="334">
        <v>2993000</v>
      </c>
      <c r="H36" s="336">
        <v>3</v>
      </c>
      <c r="I36" s="437">
        <f>G36*H36</f>
        <v>8979000</v>
      </c>
      <c r="K36" s="421">
        <f t="shared" si="12"/>
        <v>8979000</v>
      </c>
      <c r="L36" s="438">
        <f t="shared" si="1"/>
        <v>8979000</v>
      </c>
      <c r="M36" s="439"/>
      <c r="N36" s="440"/>
      <c r="O36" s="440"/>
      <c r="P36" s="440"/>
      <c r="Q36" s="440"/>
      <c r="R36" s="440"/>
      <c r="S36" s="440"/>
      <c r="T36" s="440">
        <v>8979000</v>
      </c>
      <c r="U36" s="440"/>
    </row>
    <row r="37" spans="1:21" x14ac:dyDescent="0.25">
      <c r="A37" s="333" t="s">
        <v>375</v>
      </c>
      <c r="B37" s="334"/>
      <c r="C37" s="336"/>
      <c r="D37" s="446">
        <v>2014000</v>
      </c>
      <c r="F37" s="421">
        <f t="shared" si="11"/>
        <v>2014000</v>
      </c>
      <c r="G37" s="334"/>
      <c r="H37" s="336"/>
      <c r="I37" s="446">
        <v>1916000</v>
      </c>
      <c r="K37" s="421">
        <f t="shared" si="12"/>
        <v>1916000</v>
      </c>
      <c r="L37" s="438">
        <f t="shared" si="1"/>
        <v>1916000</v>
      </c>
      <c r="M37" s="439"/>
      <c r="N37" s="440"/>
      <c r="O37" s="440"/>
      <c r="P37" s="440"/>
      <c r="Q37" s="440"/>
      <c r="R37" s="440"/>
      <c r="S37" s="440"/>
      <c r="T37" s="440">
        <v>1916000</v>
      </c>
      <c r="U37" s="440"/>
    </row>
    <row r="38" spans="1:21" x14ac:dyDescent="0.25">
      <c r="A38" s="333" t="s">
        <v>426</v>
      </c>
      <c r="B38" s="334">
        <v>3400000</v>
      </c>
      <c r="C38" s="336"/>
      <c r="D38" s="441">
        <v>4420000</v>
      </c>
      <c r="F38" s="421">
        <f t="shared" si="11"/>
        <v>4420000</v>
      </c>
      <c r="G38" s="334">
        <v>3400000</v>
      </c>
      <c r="H38" s="324">
        <v>1.3</v>
      </c>
      <c r="I38" s="441">
        <v>4420000</v>
      </c>
      <c r="K38" s="421">
        <f t="shared" si="12"/>
        <v>4420000</v>
      </c>
      <c r="L38" s="438">
        <f t="shared" si="1"/>
        <v>4420000</v>
      </c>
      <c r="M38" s="439"/>
      <c r="N38" s="440"/>
      <c r="O38" s="440"/>
      <c r="P38" s="440"/>
      <c r="Q38" s="440">
        <f t="shared" ref="Q38:Q39" si="13">K38-R38</f>
        <v>3788180</v>
      </c>
      <c r="R38" s="440">
        <v>631820</v>
      </c>
      <c r="S38" s="440"/>
      <c r="T38" s="440"/>
      <c r="U38" s="440"/>
    </row>
    <row r="39" spans="1:21" x14ac:dyDescent="0.25">
      <c r="A39" s="333" t="s">
        <v>106</v>
      </c>
      <c r="B39" s="334">
        <v>60896</v>
      </c>
      <c r="C39" s="336">
        <v>20</v>
      </c>
      <c r="D39" s="441">
        <f>B39*C39</f>
        <v>1217920</v>
      </c>
      <c r="F39" s="421">
        <f t="shared" si="11"/>
        <v>1217920</v>
      </c>
      <c r="G39" s="334">
        <v>71896</v>
      </c>
      <c r="H39" s="336">
        <v>22</v>
      </c>
      <c r="I39" s="441">
        <f>G39*H39</f>
        <v>1581712</v>
      </c>
      <c r="K39" s="421">
        <f t="shared" si="12"/>
        <v>1581712</v>
      </c>
      <c r="L39" s="438">
        <f t="shared" si="1"/>
        <v>1581712</v>
      </c>
      <c r="M39" s="439"/>
      <c r="N39" s="440"/>
      <c r="O39" s="440"/>
      <c r="P39" s="440"/>
      <c r="Q39" s="440">
        <f t="shared" si="13"/>
        <v>1366024</v>
      </c>
      <c r="R39" s="440">
        <v>215688</v>
      </c>
      <c r="S39" s="440"/>
      <c r="T39" s="440"/>
      <c r="U39" s="440"/>
    </row>
    <row r="40" spans="1:21" x14ac:dyDescent="0.25">
      <c r="A40" s="333" t="s">
        <v>376</v>
      </c>
      <c r="B40" s="339">
        <v>429000</v>
      </c>
      <c r="C40" s="336">
        <v>5</v>
      </c>
      <c r="D40" s="437">
        <f>B40*C40</f>
        <v>2145000</v>
      </c>
      <c r="F40" s="421">
        <f t="shared" si="11"/>
        <v>2145000</v>
      </c>
      <c r="G40" s="339">
        <v>429000</v>
      </c>
      <c r="H40" s="336">
        <v>6</v>
      </c>
      <c r="I40" s="437">
        <f>G40*H40</f>
        <v>2574000</v>
      </c>
      <c r="K40" s="421">
        <f t="shared" si="12"/>
        <v>2574000</v>
      </c>
      <c r="L40" s="438">
        <f t="shared" si="1"/>
        <v>2574000</v>
      </c>
      <c r="M40" s="439"/>
      <c r="N40" s="440"/>
      <c r="O40" s="440"/>
      <c r="P40" s="440"/>
      <c r="Q40" s="440">
        <f>K40-R40</f>
        <v>2145000</v>
      </c>
      <c r="R40" s="440">
        <v>429000</v>
      </c>
      <c r="S40" s="440"/>
      <c r="T40" s="440"/>
      <c r="U40" s="440"/>
    </row>
    <row r="41" spans="1:21" x14ac:dyDescent="0.25">
      <c r="A41" s="325" t="s">
        <v>377</v>
      </c>
      <c r="B41" s="340">
        <v>25000</v>
      </c>
      <c r="C41" s="336">
        <v>1</v>
      </c>
      <c r="D41" s="437">
        <f>B41*C41</f>
        <v>25000</v>
      </c>
      <c r="F41" s="421">
        <f t="shared" si="11"/>
        <v>25000</v>
      </c>
      <c r="G41" s="340">
        <v>25000</v>
      </c>
      <c r="H41" s="336">
        <v>1</v>
      </c>
      <c r="I41" s="437">
        <f>G41*H41</f>
        <v>25000</v>
      </c>
      <c r="K41" s="421">
        <f t="shared" si="12"/>
        <v>25000</v>
      </c>
      <c r="L41" s="438">
        <f t="shared" si="1"/>
        <v>25000</v>
      </c>
      <c r="M41" s="439"/>
      <c r="N41" s="440"/>
      <c r="O41" s="440"/>
      <c r="P41" s="440"/>
      <c r="Q41" s="440">
        <v>25000</v>
      </c>
      <c r="R41" s="440"/>
      <c r="S41" s="440"/>
      <c r="T41" s="440"/>
      <c r="U41" s="440"/>
    </row>
    <row r="42" spans="1:21" x14ac:dyDescent="0.25">
      <c r="A42" s="325" t="s">
        <v>107</v>
      </c>
      <c r="B42" s="342">
        <v>163500</v>
      </c>
      <c r="C42" s="336">
        <v>6</v>
      </c>
      <c r="D42" s="437">
        <f>B42*C42</f>
        <v>981000</v>
      </c>
      <c r="F42" s="421">
        <f t="shared" si="11"/>
        <v>981000</v>
      </c>
      <c r="G42" s="342">
        <v>285000</v>
      </c>
      <c r="H42" s="336">
        <v>6</v>
      </c>
      <c r="I42" s="437">
        <f>G42*H42</f>
        <v>1710000</v>
      </c>
      <c r="K42" s="421">
        <f t="shared" si="12"/>
        <v>1710000</v>
      </c>
      <c r="L42" s="438">
        <f t="shared" si="1"/>
        <v>1710000</v>
      </c>
      <c r="M42" s="439"/>
      <c r="N42" s="440"/>
      <c r="O42" s="440"/>
      <c r="P42" s="440"/>
      <c r="Q42" s="440">
        <f>K42</f>
        <v>1710000</v>
      </c>
      <c r="R42" s="440"/>
      <c r="S42" s="440"/>
      <c r="T42" s="440"/>
      <c r="U42" s="440"/>
    </row>
    <row r="43" spans="1:21" x14ac:dyDescent="0.25">
      <c r="A43" s="325" t="s">
        <v>378</v>
      </c>
      <c r="B43" s="343"/>
      <c r="C43" s="311"/>
      <c r="D43" s="441"/>
      <c r="F43" s="421">
        <f t="shared" si="11"/>
        <v>0</v>
      </c>
      <c r="G43" s="343"/>
      <c r="H43" s="311"/>
      <c r="I43" s="441"/>
      <c r="K43" s="421">
        <f t="shared" si="12"/>
        <v>0</v>
      </c>
      <c r="L43" s="438">
        <f t="shared" si="1"/>
        <v>0</v>
      </c>
      <c r="M43" s="439"/>
      <c r="N43" s="440"/>
      <c r="O43" s="440"/>
      <c r="P43" s="440"/>
      <c r="Q43" s="440"/>
      <c r="R43" s="440"/>
      <c r="S43" s="440"/>
      <c r="T43" s="440"/>
      <c r="U43" s="440"/>
    </row>
    <row r="44" spans="1:21" ht="15.75" thickBot="1" x14ac:dyDescent="0.3">
      <c r="A44" s="325"/>
      <c r="B44" s="342"/>
      <c r="C44" s="311"/>
      <c r="D44" s="441"/>
      <c r="F44" s="421">
        <f t="shared" si="11"/>
        <v>0</v>
      </c>
      <c r="G44" s="342"/>
      <c r="H44" s="311"/>
      <c r="I44" s="441"/>
      <c r="K44" s="421">
        <f t="shared" si="12"/>
        <v>0</v>
      </c>
      <c r="L44" s="438">
        <f t="shared" si="1"/>
        <v>0</v>
      </c>
      <c r="M44" s="439"/>
      <c r="N44" s="440"/>
      <c r="O44" s="440"/>
      <c r="P44" s="440"/>
      <c r="Q44" s="440"/>
      <c r="R44" s="440"/>
      <c r="S44" s="440"/>
      <c r="T44" s="440"/>
      <c r="U44" s="440"/>
    </row>
    <row r="45" spans="1:21" x14ac:dyDescent="0.25">
      <c r="A45" s="344" t="s">
        <v>108</v>
      </c>
      <c r="B45" s="345"/>
      <c r="C45" s="346"/>
      <c r="D45" s="227">
        <f t="shared" ref="D45:F45" si="14">SUM(D46:D48)</f>
        <v>7226120</v>
      </c>
      <c r="E45" s="227">
        <f t="shared" si="14"/>
        <v>0</v>
      </c>
      <c r="F45" s="347">
        <f t="shared" si="14"/>
        <v>7226120</v>
      </c>
      <c r="G45" s="345"/>
      <c r="H45" s="346"/>
      <c r="I45" s="227">
        <f t="shared" ref="I45:K45" si="15">SUM(I46:I48)</f>
        <v>7402167</v>
      </c>
      <c r="J45" s="227">
        <f t="shared" si="15"/>
        <v>0</v>
      </c>
      <c r="K45" s="347">
        <f t="shared" si="15"/>
        <v>7402167</v>
      </c>
      <c r="L45" s="438">
        <f t="shared" si="1"/>
        <v>7402167</v>
      </c>
      <c r="M45" s="348">
        <f t="shared" ref="M45:U45" si="16">SUM(M46:M48)</f>
        <v>0</v>
      </c>
      <c r="N45" s="228">
        <f t="shared" si="16"/>
        <v>0</v>
      </c>
      <c r="O45" s="228">
        <f t="shared" si="16"/>
        <v>0</v>
      </c>
      <c r="P45" s="228">
        <f t="shared" si="16"/>
        <v>7402167</v>
      </c>
      <c r="Q45" s="228">
        <f t="shared" si="16"/>
        <v>0</v>
      </c>
      <c r="R45" s="228">
        <f t="shared" si="16"/>
        <v>0</v>
      </c>
      <c r="S45" s="228">
        <f t="shared" si="16"/>
        <v>0</v>
      </c>
      <c r="T45" s="228">
        <f t="shared" si="16"/>
        <v>0</v>
      </c>
      <c r="U45" s="228">
        <f t="shared" si="16"/>
        <v>0</v>
      </c>
    </row>
    <row r="46" spans="1:21" x14ac:dyDescent="0.25">
      <c r="A46" s="447" t="s">
        <v>379</v>
      </c>
      <c r="B46" s="448">
        <v>1210</v>
      </c>
      <c r="C46" s="449">
        <v>5972</v>
      </c>
      <c r="D46" s="450">
        <f>B46*C46</f>
        <v>7226120</v>
      </c>
      <c r="E46" s="450"/>
      <c r="F46" s="451">
        <f>D46+E46</f>
        <v>7226120</v>
      </c>
      <c r="G46" s="448">
        <v>1251</v>
      </c>
      <c r="H46" s="449">
        <v>5917</v>
      </c>
      <c r="I46" s="450">
        <f>G46*H46</f>
        <v>7402167</v>
      </c>
      <c r="J46" s="450"/>
      <c r="K46" s="451">
        <f>I46+J46</f>
        <v>7402167</v>
      </c>
      <c r="L46" s="438">
        <f t="shared" si="1"/>
        <v>7402167</v>
      </c>
      <c r="M46" s="439"/>
      <c r="N46" s="440"/>
      <c r="O46" s="440"/>
      <c r="P46" s="440">
        <v>7402167</v>
      </c>
      <c r="Q46" s="440"/>
      <c r="R46" s="440"/>
      <c r="S46" s="440"/>
      <c r="T46" s="440"/>
      <c r="U46" s="440"/>
    </row>
    <row r="47" spans="1:21" x14ac:dyDescent="0.25">
      <c r="A47" s="447" t="s">
        <v>427</v>
      </c>
      <c r="B47" s="311"/>
      <c r="C47" s="349"/>
      <c r="D47" s="32"/>
      <c r="E47" s="32"/>
      <c r="F47" s="451">
        <f>D47+E47</f>
        <v>0</v>
      </c>
      <c r="G47" s="311"/>
      <c r="H47" s="349"/>
      <c r="I47" s="32"/>
      <c r="J47" s="32"/>
      <c r="K47" s="451">
        <f>I47+J47</f>
        <v>0</v>
      </c>
      <c r="L47" s="438"/>
      <c r="M47" s="439"/>
      <c r="N47" s="440"/>
      <c r="O47" s="440"/>
      <c r="P47" s="440"/>
      <c r="Q47" s="440"/>
      <c r="R47" s="440"/>
      <c r="S47" s="440"/>
      <c r="T47" s="440"/>
      <c r="U47" s="440"/>
    </row>
    <row r="48" spans="1:21" ht="15.75" thickBot="1" x14ac:dyDescent="0.3">
      <c r="A48" s="350" t="s">
        <v>380</v>
      </c>
      <c r="B48" s="452"/>
      <c r="C48" s="453"/>
      <c r="D48" s="453"/>
      <c r="E48" s="453"/>
      <c r="F48" s="454">
        <f>D48+E48</f>
        <v>0</v>
      </c>
      <c r="G48" s="452"/>
      <c r="H48" s="453"/>
      <c r="I48" s="453"/>
      <c r="J48" s="453"/>
      <c r="K48" s="454">
        <f>I48+J48</f>
        <v>0</v>
      </c>
      <c r="L48" s="438">
        <f t="shared" si="1"/>
        <v>0</v>
      </c>
      <c r="M48" s="439"/>
      <c r="N48" s="440"/>
      <c r="O48" s="440"/>
      <c r="P48" s="440"/>
      <c r="Q48" s="440"/>
      <c r="R48" s="440"/>
      <c r="S48" s="440"/>
      <c r="T48" s="440"/>
      <c r="U48" s="440"/>
    </row>
    <row r="49" spans="1:21" ht="15.75" thickBot="1" x14ac:dyDescent="0.3">
      <c r="A49" s="351" t="s">
        <v>381</v>
      </c>
      <c r="B49" s="455"/>
      <c r="C49" s="456"/>
      <c r="D49" s="457">
        <f>SUM(D50:D51)</f>
        <v>0</v>
      </c>
      <c r="E49" s="457">
        <f t="shared" ref="E49:F49" si="17">SUM(E50:E51)</f>
        <v>0</v>
      </c>
      <c r="F49" s="457">
        <f t="shared" si="17"/>
        <v>0</v>
      </c>
      <c r="G49" s="455"/>
      <c r="H49" s="456"/>
      <c r="I49" s="457">
        <f>SUM(I50:I51)</f>
        <v>0</v>
      </c>
      <c r="J49" s="457">
        <f t="shared" ref="J49:K49" si="18">SUM(J50:J51)</f>
        <v>0</v>
      </c>
      <c r="K49" s="457">
        <f t="shared" si="18"/>
        <v>0</v>
      </c>
      <c r="L49" s="438">
        <f t="shared" si="1"/>
        <v>0</v>
      </c>
      <c r="M49" s="352">
        <f>SUM(M50:M50)</f>
        <v>0</v>
      </c>
      <c r="N49" s="229">
        <f t="shared" ref="N49:U49" si="19">SUM(N50:N53)</f>
        <v>0</v>
      </c>
      <c r="O49" s="229">
        <f t="shared" si="19"/>
        <v>0</v>
      </c>
      <c r="P49" s="229">
        <f t="shared" si="19"/>
        <v>0</v>
      </c>
      <c r="Q49" s="229">
        <f t="shared" si="19"/>
        <v>0</v>
      </c>
      <c r="R49" s="229">
        <f t="shared" si="19"/>
        <v>0</v>
      </c>
      <c r="S49" s="229">
        <f t="shared" si="19"/>
        <v>0</v>
      </c>
      <c r="T49" s="229">
        <f t="shared" si="19"/>
        <v>0</v>
      </c>
      <c r="U49" s="229">
        <f t="shared" si="19"/>
        <v>0</v>
      </c>
    </row>
    <row r="50" spans="1:21" x14ac:dyDescent="0.25">
      <c r="A50" s="353"/>
      <c r="B50" s="452"/>
      <c r="C50" s="453"/>
      <c r="D50" s="453"/>
      <c r="E50" s="453"/>
      <c r="F50" s="454">
        <f>D50+E50</f>
        <v>0</v>
      </c>
      <c r="G50" s="452"/>
      <c r="H50" s="453"/>
      <c r="I50" s="453"/>
      <c r="J50" s="453"/>
      <c r="K50" s="454">
        <f>I50+J50</f>
        <v>0</v>
      </c>
      <c r="L50" s="438">
        <f t="shared" si="1"/>
        <v>0</v>
      </c>
      <c r="M50" s="458"/>
      <c r="N50" s="459"/>
      <c r="O50" s="459"/>
      <c r="P50" s="459"/>
      <c r="Q50" s="459"/>
      <c r="R50" s="459"/>
      <c r="S50" s="459"/>
      <c r="T50" s="459"/>
      <c r="U50" s="459"/>
    </row>
    <row r="51" spans="1:21" ht="15.75" thickBot="1" x14ac:dyDescent="0.3">
      <c r="A51" s="353"/>
      <c r="B51" s="452"/>
      <c r="C51" s="453"/>
      <c r="D51" s="453"/>
      <c r="E51" s="453"/>
      <c r="F51" s="454">
        <f>D51+E51</f>
        <v>0</v>
      </c>
      <c r="G51" s="452"/>
      <c r="H51" s="453"/>
      <c r="I51" s="453"/>
      <c r="J51" s="453"/>
      <c r="K51" s="454">
        <f>I51+J51</f>
        <v>0</v>
      </c>
      <c r="L51" s="438"/>
      <c r="M51" s="354"/>
      <c r="N51" s="355"/>
      <c r="O51" s="355"/>
      <c r="P51" s="355"/>
      <c r="Q51" s="355"/>
      <c r="R51" s="355"/>
      <c r="S51" s="355"/>
      <c r="T51" s="355"/>
      <c r="U51" s="355"/>
    </row>
    <row r="52" spans="1:21" ht="16.5" thickTop="1" thickBot="1" x14ac:dyDescent="0.3">
      <c r="A52" s="356" t="s">
        <v>445</v>
      </c>
      <c r="B52" s="460"/>
      <c r="C52" s="460"/>
      <c r="D52" s="460"/>
      <c r="E52" s="460"/>
      <c r="F52" s="454">
        <f>D52+E52</f>
        <v>0</v>
      </c>
      <c r="G52" s="460"/>
      <c r="H52" s="460"/>
      <c r="I52" s="460"/>
      <c r="J52" s="460"/>
      <c r="K52" s="454">
        <f>I52+J52</f>
        <v>0</v>
      </c>
      <c r="L52" s="438">
        <f t="shared" si="1"/>
        <v>0</v>
      </c>
      <c r="M52" s="357"/>
      <c r="N52" s="358"/>
      <c r="O52" s="358"/>
      <c r="P52" s="358"/>
      <c r="Q52" s="358"/>
      <c r="R52" s="358"/>
      <c r="S52" s="358"/>
      <c r="T52" s="358"/>
      <c r="U52" s="358"/>
    </row>
    <row r="53" spans="1:21" ht="16.5" thickTop="1" x14ac:dyDescent="0.25">
      <c r="A53" s="230"/>
      <c r="F53" s="461"/>
      <c r="K53" s="461"/>
      <c r="L53" s="438">
        <f t="shared" si="1"/>
        <v>0</v>
      </c>
      <c r="M53" s="462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7001-3679-463C-A921-2A969972118D}">
  <dimension ref="A1:H80"/>
  <sheetViews>
    <sheetView workbookViewId="0">
      <selection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203" t="s">
        <v>326</v>
      </c>
    </row>
    <row r="2" spans="1:8" x14ac:dyDescent="0.2">
      <c r="B2" s="203" t="s">
        <v>441</v>
      </c>
      <c r="F2" t="s">
        <v>530</v>
      </c>
    </row>
    <row r="3" spans="1:8" x14ac:dyDescent="0.2">
      <c r="C3" s="362"/>
      <c r="F3" t="s">
        <v>77</v>
      </c>
    </row>
    <row r="4" spans="1:8" x14ac:dyDescent="0.2">
      <c r="B4" s="205"/>
      <c r="C4" s="363" t="s">
        <v>391</v>
      </c>
    </row>
    <row r="5" spans="1:8" ht="38.25" x14ac:dyDescent="0.2">
      <c r="A5" s="537" t="s">
        <v>1</v>
      </c>
      <c r="B5" s="538" t="s">
        <v>2</v>
      </c>
      <c r="C5" s="539" t="s">
        <v>531</v>
      </c>
      <c r="D5" s="539" t="s">
        <v>39</v>
      </c>
      <c r="E5" s="539" t="s">
        <v>328</v>
      </c>
      <c r="F5" s="539" t="s">
        <v>41</v>
      </c>
      <c r="G5" s="539" t="s">
        <v>120</v>
      </c>
      <c r="H5" s="539" t="s">
        <v>42</v>
      </c>
    </row>
    <row r="6" spans="1:8" ht="25.5" x14ac:dyDescent="0.2">
      <c r="A6" s="540">
        <v>1</v>
      </c>
      <c r="B6" s="541" t="s">
        <v>43</v>
      </c>
      <c r="C6" s="542">
        <f>SUM(D6:H6)</f>
        <v>159888434</v>
      </c>
      <c r="D6" s="543">
        <v>159888434</v>
      </c>
      <c r="E6" s="543"/>
      <c r="F6" s="543"/>
      <c r="G6" s="543"/>
      <c r="H6" s="543"/>
    </row>
    <row r="7" spans="1:8" ht="25.5" x14ac:dyDescent="0.2">
      <c r="A7" s="540">
        <v>2</v>
      </c>
      <c r="B7" s="541" t="s">
        <v>329</v>
      </c>
      <c r="C7" s="542">
        <f t="shared" ref="C7:C71" si="0">SUM(D7:H7)</f>
        <v>146232880</v>
      </c>
      <c r="D7" s="543">
        <v>146232880</v>
      </c>
      <c r="E7" s="543"/>
      <c r="F7" s="543"/>
      <c r="G7" s="543"/>
      <c r="H7" s="543"/>
    </row>
    <row r="8" spans="1:8" ht="25.5" x14ac:dyDescent="0.2">
      <c r="A8" s="540">
        <v>3</v>
      </c>
      <c r="B8" s="541" t="s">
        <v>446</v>
      </c>
      <c r="C8" s="542">
        <f t="shared" si="0"/>
        <v>56533856</v>
      </c>
      <c r="D8" s="543">
        <v>56533856</v>
      </c>
      <c r="E8" s="543"/>
      <c r="F8" s="543"/>
      <c r="G8" s="543"/>
      <c r="H8" s="543"/>
    </row>
    <row r="9" spans="1:8" ht="18" customHeight="1" x14ac:dyDescent="0.2">
      <c r="A9" s="540">
        <v>4</v>
      </c>
      <c r="B9" s="541" t="s">
        <v>447</v>
      </c>
      <c r="C9" s="542"/>
      <c r="D9" s="543">
        <v>64026699</v>
      </c>
      <c r="E9" s="543"/>
      <c r="F9" s="543"/>
      <c r="G9" s="543"/>
      <c r="H9" s="543"/>
    </row>
    <row r="10" spans="1:8" ht="25.5" x14ac:dyDescent="0.2">
      <c r="A10" s="540">
        <v>5</v>
      </c>
      <c r="B10" s="541" t="s">
        <v>331</v>
      </c>
      <c r="C10" s="542">
        <f t="shared" si="0"/>
        <v>7402167</v>
      </c>
      <c r="D10" s="543">
        <v>7402167</v>
      </c>
      <c r="E10" s="543"/>
      <c r="F10" s="543"/>
      <c r="G10" s="543"/>
      <c r="H10" s="543"/>
    </row>
    <row r="11" spans="1:8" ht="25.5" x14ac:dyDescent="0.2">
      <c r="A11" s="540">
        <v>6</v>
      </c>
      <c r="B11" s="541" t="s">
        <v>332</v>
      </c>
      <c r="C11" s="542">
        <f t="shared" si="0"/>
        <v>0</v>
      </c>
      <c r="D11" s="543"/>
      <c r="E11" s="543"/>
      <c r="F11" s="543"/>
      <c r="G11" s="543"/>
      <c r="H11" s="543"/>
    </row>
    <row r="12" spans="1:8" x14ac:dyDescent="0.2">
      <c r="A12" s="540">
        <v>7</v>
      </c>
      <c r="B12" s="541" t="s">
        <v>333</v>
      </c>
      <c r="C12" s="542">
        <f t="shared" si="0"/>
        <v>0</v>
      </c>
      <c r="D12" s="543"/>
      <c r="E12" s="543"/>
      <c r="F12" s="543"/>
      <c r="G12" s="543"/>
      <c r="H12" s="543"/>
    </row>
    <row r="13" spans="1:8" x14ac:dyDescent="0.2">
      <c r="A13" s="540">
        <v>8</v>
      </c>
      <c r="B13" s="541" t="s">
        <v>44</v>
      </c>
      <c r="C13" s="542">
        <f t="shared" si="0"/>
        <v>434084036</v>
      </c>
      <c r="D13" s="544">
        <f>SUM(D6:D12)</f>
        <v>434084036</v>
      </c>
      <c r="E13" s="544">
        <f>SUM(E6:E12)</f>
        <v>0</v>
      </c>
      <c r="F13" s="544">
        <f>SUM(F6:F12)</f>
        <v>0</v>
      </c>
      <c r="G13" s="544">
        <f>SUM(G6:G12)</f>
        <v>0</v>
      </c>
      <c r="H13" s="544">
        <f>SUM(H6:H12)</f>
        <v>0</v>
      </c>
    </row>
    <row r="14" spans="1:8" s="210" customFormat="1" x14ac:dyDescent="0.2">
      <c r="A14" s="540">
        <v>9</v>
      </c>
      <c r="B14" s="545" t="s">
        <v>334</v>
      </c>
      <c r="C14" s="542">
        <f t="shared" si="0"/>
        <v>0</v>
      </c>
      <c r="D14" s="546"/>
      <c r="E14" s="546"/>
      <c r="F14" s="546"/>
      <c r="G14" s="546"/>
      <c r="H14" s="546"/>
    </row>
    <row r="15" spans="1:8" ht="25.5" x14ac:dyDescent="0.2">
      <c r="A15" s="540">
        <v>10</v>
      </c>
      <c r="B15" s="541" t="s">
        <v>45</v>
      </c>
      <c r="C15" s="542">
        <f t="shared" si="0"/>
        <v>228227048</v>
      </c>
      <c r="D15" s="544">
        <f>SUM(D16:D20)</f>
        <v>189226276</v>
      </c>
      <c r="E15" s="544">
        <f>SUM(E16:E20)</f>
        <v>0</v>
      </c>
      <c r="F15" s="544">
        <f>SUM(F16:F20)</f>
        <v>39000772</v>
      </c>
      <c r="G15" s="544">
        <f>SUM(G16:G20)</f>
        <v>0</v>
      </c>
      <c r="H15" s="544">
        <f>SUM(H16:H20)</f>
        <v>0</v>
      </c>
    </row>
    <row r="16" spans="1:8" x14ac:dyDescent="0.2">
      <c r="A16" s="540">
        <v>11</v>
      </c>
      <c r="B16" s="541" t="s">
        <v>335</v>
      </c>
      <c r="C16" s="542">
        <f t="shared" si="0"/>
        <v>7249143</v>
      </c>
      <c r="D16" s="543">
        <v>7249143</v>
      </c>
      <c r="E16" s="543"/>
      <c r="F16" s="543"/>
      <c r="G16" s="543"/>
      <c r="H16" s="543"/>
    </row>
    <row r="17" spans="1:8" x14ac:dyDescent="0.2">
      <c r="A17" s="540">
        <v>12</v>
      </c>
      <c r="B17" s="541" t="s">
        <v>336</v>
      </c>
      <c r="C17" s="542">
        <f t="shared" si="0"/>
        <v>150463717</v>
      </c>
      <c r="D17" s="543">
        <v>150463717</v>
      </c>
      <c r="E17" s="543"/>
      <c r="F17" s="543"/>
      <c r="G17" s="543"/>
      <c r="H17" s="543"/>
    </row>
    <row r="18" spans="1:8" x14ac:dyDescent="0.2">
      <c r="A18" s="540">
        <v>13</v>
      </c>
      <c r="B18" s="541" t="s">
        <v>337</v>
      </c>
      <c r="C18" s="542">
        <f t="shared" si="0"/>
        <v>30853200</v>
      </c>
      <c r="D18" s="543">
        <v>30853200</v>
      </c>
      <c r="E18" s="543"/>
      <c r="F18" s="543"/>
      <c r="G18" s="543"/>
      <c r="H18" s="543"/>
    </row>
    <row r="19" spans="1:8" x14ac:dyDescent="0.2">
      <c r="A19" s="540">
        <v>14</v>
      </c>
      <c r="B19" s="541" t="s">
        <v>338</v>
      </c>
      <c r="C19" s="542">
        <f t="shared" si="0"/>
        <v>39000772</v>
      </c>
      <c r="D19" s="543"/>
      <c r="E19" s="543"/>
      <c r="F19" s="543">
        <v>39000772</v>
      </c>
      <c r="G19" s="543"/>
      <c r="H19" s="543"/>
    </row>
    <row r="20" spans="1:8" x14ac:dyDescent="0.2">
      <c r="A20" s="540">
        <v>15</v>
      </c>
      <c r="B20" s="541" t="s">
        <v>339</v>
      </c>
      <c r="C20" s="542">
        <f t="shared" si="0"/>
        <v>660216</v>
      </c>
      <c r="D20" s="543">
        <v>660216</v>
      </c>
      <c r="E20" s="543"/>
      <c r="F20" s="543"/>
      <c r="G20" s="543"/>
      <c r="H20" s="543"/>
    </row>
    <row r="21" spans="1:8" ht="25.5" x14ac:dyDescent="0.2">
      <c r="A21" s="540">
        <v>16</v>
      </c>
      <c r="B21" s="547" t="s">
        <v>46</v>
      </c>
      <c r="C21" s="542">
        <f t="shared" si="0"/>
        <v>662311084</v>
      </c>
      <c r="D21" s="548">
        <f>D13+D15</f>
        <v>623310312</v>
      </c>
      <c r="E21" s="548">
        <f>E13+E15</f>
        <v>0</v>
      </c>
      <c r="F21" s="548">
        <f>F13+F15</f>
        <v>39000772</v>
      </c>
      <c r="G21" s="548">
        <f>G13+G15</f>
        <v>0</v>
      </c>
      <c r="H21" s="548">
        <f>H13+H15</f>
        <v>0</v>
      </c>
    </row>
    <row r="22" spans="1:8" x14ac:dyDescent="0.2">
      <c r="A22" s="540">
        <v>17</v>
      </c>
      <c r="B22" s="541" t="s">
        <v>47</v>
      </c>
      <c r="C22" s="542">
        <f t="shared" si="0"/>
        <v>0</v>
      </c>
      <c r="D22" s="549">
        <f>D23</f>
        <v>0</v>
      </c>
      <c r="E22" s="549">
        <f>E23</f>
        <v>0</v>
      </c>
      <c r="F22" s="549">
        <f>F23</f>
        <v>0</v>
      </c>
      <c r="G22" s="549">
        <f>G23</f>
        <v>0</v>
      </c>
      <c r="H22" s="549">
        <f>H23</f>
        <v>0</v>
      </c>
    </row>
    <row r="23" spans="1:8" x14ac:dyDescent="0.2">
      <c r="A23" s="540">
        <v>18</v>
      </c>
      <c r="B23" s="541" t="s">
        <v>340</v>
      </c>
      <c r="C23" s="542">
        <f t="shared" si="0"/>
        <v>0</v>
      </c>
      <c r="D23" s="550"/>
      <c r="E23" s="550"/>
      <c r="F23" s="550"/>
      <c r="G23" s="550"/>
      <c r="H23" s="550"/>
    </row>
    <row r="24" spans="1:8" x14ac:dyDescent="0.2">
      <c r="A24" s="540">
        <v>19</v>
      </c>
      <c r="B24" s="541" t="s">
        <v>341</v>
      </c>
      <c r="C24" s="542">
        <f t="shared" si="0"/>
        <v>850533503</v>
      </c>
      <c r="D24" s="549">
        <f>SUM(D25:D28)</f>
        <v>850533503</v>
      </c>
      <c r="E24" s="549">
        <f>SUM(E25:E28)</f>
        <v>0</v>
      </c>
      <c r="F24" s="549">
        <f>SUM(F25:F28)</f>
        <v>0</v>
      </c>
      <c r="G24" s="549">
        <f>SUM(G25:G28)</f>
        <v>0</v>
      </c>
      <c r="H24" s="549">
        <f>SUM(H25:H28)</f>
        <v>0</v>
      </c>
    </row>
    <row r="25" spans="1:8" x14ac:dyDescent="0.2">
      <c r="A25" s="540">
        <v>20</v>
      </c>
      <c r="B25" s="541" t="s">
        <v>342</v>
      </c>
      <c r="C25" s="542">
        <f t="shared" si="0"/>
        <v>81350056</v>
      </c>
      <c r="D25" s="539">
        <v>81350056</v>
      </c>
      <c r="E25" s="539"/>
      <c r="F25" s="539"/>
      <c r="G25" s="539"/>
      <c r="H25" s="539"/>
    </row>
    <row r="26" spans="1:8" x14ac:dyDescent="0.2">
      <c r="A26" s="540">
        <v>21</v>
      </c>
      <c r="B26" s="541" t="s">
        <v>343</v>
      </c>
      <c r="C26" s="542">
        <f t="shared" si="0"/>
        <v>769183447</v>
      </c>
      <c r="D26" s="543">
        <v>769183447</v>
      </c>
      <c r="E26" s="539"/>
      <c r="F26" s="539"/>
      <c r="G26" s="539"/>
      <c r="H26" s="539"/>
    </row>
    <row r="27" spans="1:8" x14ac:dyDescent="0.2">
      <c r="A27" s="540">
        <v>22</v>
      </c>
      <c r="B27" s="541" t="s">
        <v>344</v>
      </c>
      <c r="C27" s="542">
        <f t="shared" si="0"/>
        <v>0</v>
      </c>
      <c r="D27" s="539"/>
      <c r="E27" s="539"/>
      <c r="F27" s="539"/>
      <c r="G27" s="539"/>
      <c r="H27" s="539"/>
    </row>
    <row r="28" spans="1:8" x14ac:dyDescent="0.2">
      <c r="A28" s="540">
        <v>23</v>
      </c>
      <c r="B28" s="364" t="s">
        <v>345</v>
      </c>
      <c r="C28" s="542">
        <f t="shared" si="0"/>
        <v>0</v>
      </c>
      <c r="D28" s="539"/>
      <c r="E28" s="539"/>
      <c r="F28" s="539"/>
      <c r="G28" s="539"/>
      <c r="H28" s="539"/>
    </row>
    <row r="29" spans="1:8" ht="25.5" x14ac:dyDescent="0.2">
      <c r="A29" s="540">
        <v>24</v>
      </c>
      <c r="B29" s="547" t="s">
        <v>48</v>
      </c>
      <c r="C29" s="542">
        <f t="shared" si="0"/>
        <v>850533503</v>
      </c>
      <c r="D29" s="548">
        <f>D22+D24</f>
        <v>850533503</v>
      </c>
      <c r="E29" s="548">
        <f>E22+E24</f>
        <v>0</v>
      </c>
      <c r="F29" s="548">
        <f>F22+F24</f>
        <v>0</v>
      </c>
      <c r="G29" s="548">
        <f>G22+G24</f>
        <v>0</v>
      </c>
      <c r="H29" s="548">
        <f>H22+H24</f>
        <v>0</v>
      </c>
    </row>
    <row r="30" spans="1:8" x14ac:dyDescent="0.2">
      <c r="A30" s="540">
        <v>25</v>
      </c>
      <c r="B30" s="541" t="s">
        <v>49</v>
      </c>
      <c r="C30" s="542">
        <f t="shared" si="0"/>
        <v>110500000</v>
      </c>
      <c r="D30" s="544">
        <f>SUM(D31:D32)</f>
        <v>110500000</v>
      </c>
      <c r="E30" s="544">
        <f>SUM(E31:E32)</f>
        <v>0</v>
      </c>
      <c r="F30" s="544">
        <f>SUM(F31:F32)</f>
        <v>0</v>
      </c>
      <c r="G30" s="544">
        <f>SUM(G31:G32)</f>
        <v>0</v>
      </c>
      <c r="H30" s="544">
        <f>SUM(H31:H32)</f>
        <v>0</v>
      </c>
    </row>
    <row r="31" spans="1:8" x14ac:dyDescent="0.2">
      <c r="A31" s="540">
        <v>26</v>
      </c>
      <c r="B31" s="541" t="s">
        <v>50</v>
      </c>
      <c r="C31" s="542">
        <f t="shared" si="0"/>
        <v>110500000</v>
      </c>
      <c r="D31" s="543">
        <v>110500000</v>
      </c>
      <c r="E31" s="543"/>
      <c r="F31" s="543"/>
      <c r="G31" s="543"/>
      <c r="H31" s="543"/>
    </row>
    <row r="32" spans="1:8" ht="16.5" customHeight="1" x14ac:dyDescent="0.2">
      <c r="A32" s="540">
        <v>27</v>
      </c>
      <c r="B32" s="541" t="s">
        <v>51</v>
      </c>
      <c r="C32" s="542">
        <f t="shared" si="0"/>
        <v>0</v>
      </c>
      <c r="D32" s="543"/>
      <c r="E32" s="543"/>
      <c r="F32" s="543"/>
      <c r="G32" s="543"/>
      <c r="H32" s="543"/>
    </row>
    <row r="33" spans="1:8" ht="18.75" customHeight="1" x14ac:dyDescent="0.2">
      <c r="A33" s="540">
        <v>28</v>
      </c>
      <c r="B33" s="541" t="s">
        <v>52</v>
      </c>
      <c r="C33" s="542">
        <f t="shared" si="0"/>
        <v>225000000</v>
      </c>
      <c r="D33" s="543">
        <v>225000000</v>
      </c>
      <c r="E33" s="543"/>
      <c r="F33" s="543"/>
      <c r="G33" s="543"/>
      <c r="H33" s="543"/>
    </row>
    <row r="34" spans="1:8" x14ac:dyDescent="0.2">
      <c r="A34" s="540">
        <v>29</v>
      </c>
      <c r="B34" s="541" t="s">
        <v>346</v>
      </c>
      <c r="C34" s="542">
        <f t="shared" si="0"/>
        <v>0</v>
      </c>
      <c r="D34" s="543"/>
      <c r="E34" s="543"/>
      <c r="F34" s="543"/>
      <c r="G34" s="543"/>
      <c r="H34" s="543"/>
    </row>
    <row r="35" spans="1:8" ht="25.5" x14ac:dyDescent="0.2">
      <c r="A35" s="540">
        <v>30</v>
      </c>
      <c r="B35" s="541" t="s">
        <v>347</v>
      </c>
      <c r="C35" s="542">
        <f t="shared" si="0"/>
        <v>46610</v>
      </c>
      <c r="D35" s="543">
        <v>46610</v>
      </c>
      <c r="E35" s="543"/>
      <c r="F35" s="543"/>
      <c r="G35" s="543"/>
      <c r="H35" s="543"/>
    </row>
    <row r="36" spans="1:8" x14ac:dyDescent="0.2">
      <c r="A36" s="540">
        <v>31</v>
      </c>
      <c r="B36" s="541" t="s">
        <v>53</v>
      </c>
      <c r="C36" s="542">
        <f t="shared" si="0"/>
        <v>225046610</v>
      </c>
      <c r="D36" s="544">
        <f>SUM(D33:D35)</f>
        <v>225046610</v>
      </c>
      <c r="E36" s="544">
        <f>SUM(E33:E35)</f>
        <v>0</v>
      </c>
      <c r="F36" s="544">
        <f>SUM(F33:F35)</f>
        <v>0</v>
      </c>
      <c r="G36" s="544">
        <f>SUM(G33:G35)</f>
        <v>0</v>
      </c>
      <c r="H36" s="544">
        <f>SUM(H33:H35)</f>
        <v>0</v>
      </c>
    </row>
    <row r="37" spans="1:8" x14ac:dyDescent="0.2">
      <c r="A37" s="540">
        <v>32</v>
      </c>
      <c r="B37" s="541" t="s">
        <v>54</v>
      </c>
      <c r="C37" s="542">
        <f t="shared" si="0"/>
        <v>400000</v>
      </c>
      <c r="D37" s="544">
        <v>400000</v>
      </c>
      <c r="E37" s="544">
        <f>SUM(E38:E39)</f>
        <v>0</v>
      </c>
      <c r="F37" s="544">
        <f>SUM(F38:F39)</f>
        <v>0</v>
      </c>
      <c r="G37" s="544">
        <f>SUM(G38:G39)</f>
        <v>0</v>
      </c>
      <c r="H37" s="544">
        <f>SUM(H38:H39)</f>
        <v>0</v>
      </c>
    </row>
    <row r="38" spans="1:8" ht="51" x14ac:dyDescent="0.2">
      <c r="A38" s="540">
        <v>33</v>
      </c>
      <c r="B38" s="541" t="s">
        <v>348</v>
      </c>
      <c r="C38" s="542">
        <f t="shared" si="0"/>
        <v>50000</v>
      </c>
      <c r="D38" s="543">
        <v>50000</v>
      </c>
      <c r="E38" s="543"/>
      <c r="F38" s="543"/>
      <c r="G38" s="543"/>
      <c r="H38" s="543"/>
    </row>
    <row r="39" spans="1:8" x14ac:dyDescent="0.2">
      <c r="A39" s="540">
        <v>34</v>
      </c>
      <c r="B39" s="541" t="s">
        <v>349</v>
      </c>
      <c r="C39" s="542">
        <f t="shared" si="0"/>
        <v>350000</v>
      </c>
      <c r="D39" s="543">
        <v>350000</v>
      </c>
      <c r="E39" s="543"/>
      <c r="F39" s="543"/>
      <c r="G39" s="543"/>
      <c r="H39" s="543"/>
    </row>
    <row r="40" spans="1:8" x14ac:dyDescent="0.2">
      <c r="A40" s="540">
        <v>35</v>
      </c>
      <c r="B40" s="547" t="s">
        <v>55</v>
      </c>
      <c r="C40" s="542">
        <f t="shared" si="0"/>
        <v>335946610</v>
      </c>
      <c r="D40" s="548">
        <f>D30+D36+D37</f>
        <v>335946610</v>
      </c>
      <c r="E40" s="548">
        <f>E30+E36+E37</f>
        <v>0</v>
      </c>
      <c r="F40" s="548">
        <f>F30+F36+F37</f>
        <v>0</v>
      </c>
      <c r="G40" s="548">
        <f>G30+G36+G37</f>
        <v>0</v>
      </c>
      <c r="H40" s="548">
        <f>H30+H36+H37</f>
        <v>0</v>
      </c>
    </row>
    <row r="41" spans="1:8" x14ac:dyDescent="0.2">
      <c r="A41" s="540">
        <v>36</v>
      </c>
      <c r="B41" s="545" t="s">
        <v>350</v>
      </c>
      <c r="C41" s="542">
        <f t="shared" si="0"/>
        <v>0</v>
      </c>
      <c r="D41" s="551"/>
      <c r="E41" s="551"/>
      <c r="F41" s="551"/>
      <c r="G41" s="551"/>
      <c r="H41" s="551"/>
    </row>
    <row r="42" spans="1:8" x14ac:dyDescent="0.2">
      <c r="A42" s="540">
        <v>37</v>
      </c>
      <c r="B42" s="552" t="s">
        <v>56</v>
      </c>
      <c r="C42" s="542">
        <f t="shared" si="0"/>
        <v>10478654</v>
      </c>
      <c r="D42" s="553">
        <f>SUM(D43:D46)</f>
        <v>0</v>
      </c>
      <c r="E42" s="553">
        <f>SUM(E43:E46)</f>
        <v>220000</v>
      </c>
      <c r="F42" s="553">
        <f>SUM(F43:F46)</f>
        <v>1200000</v>
      </c>
      <c r="G42" s="553">
        <f>SUM(G43:G46)</f>
        <v>1400000</v>
      </c>
      <c r="H42" s="553">
        <f>SUM(H43:H46)</f>
        <v>7658654</v>
      </c>
    </row>
    <row r="43" spans="1:8" x14ac:dyDescent="0.2">
      <c r="A43" s="540">
        <v>38</v>
      </c>
      <c r="B43" s="552" t="s">
        <v>351</v>
      </c>
      <c r="C43" s="542">
        <f t="shared" si="0"/>
        <v>6098022</v>
      </c>
      <c r="D43" s="554"/>
      <c r="E43" s="554"/>
      <c r="F43" s="554"/>
      <c r="G43" s="554"/>
      <c r="H43" s="554">
        <v>6098022</v>
      </c>
    </row>
    <row r="44" spans="1:8" x14ac:dyDescent="0.2">
      <c r="A44" s="540">
        <v>39</v>
      </c>
      <c r="B44" s="552" t="s">
        <v>57</v>
      </c>
      <c r="C44" s="542">
        <f t="shared" si="0"/>
        <v>2170000</v>
      </c>
      <c r="D44" s="555"/>
      <c r="E44" s="555">
        <v>220000</v>
      </c>
      <c r="F44" s="555">
        <v>600000</v>
      </c>
      <c r="G44" s="555">
        <v>1350000</v>
      </c>
      <c r="H44" s="555"/>
    </row>
    <row r="45" spans="1:8" x14ac:dyDescent="0.2">
      <c r="A45" s="540">
        <v>40</v>
      </c>
      <c r="B45" s="552" t="s">
        <v>352</v>
      </c>
      <c r="C45" s="542">
        <f t="shared" si="0"/>
        <v>1560632</v>
      </c>
      <c r="D45" s="555"/>
      <c r="E45" s="555"/>
      <c r="F45" s="555"/>
      <c r="G45" s="555"/>
      <c r="H45" s="555">
        <v>1560632</v>
      </c>
    </row>
    <row r="46" spans="1:8" x14ac:dyDescent="0.2">
      <c r="A46" s="540">
        <v>41</v>
      </c>
      <c r="B46" s="552" t="s">
        <v>353</v>
      </c>
      <c r="C46" s="542">
        <f t="shared" si="0"/>
        <v>650000</v>
      </c>
      <c r="D46" s="555"/>
      <c r="E46" s="555"/>
      <c r="F46" s="555">
        <v>600000</v>
      </c>
      <c r="G46" s="555">
        <v>50000</v>
      </c>
      <c r="H46" s="555"/>
    </row>
    <row r="47" spans="1:8" x14ac:dyDescent="0.2">
      <c r="A47" s="540">
        <v>42</v>
      </c>
      <c r="B47" s="541" t="s">
        <v>58</v>
      </c>
      <c r="C47" s="542">
        <f t="shared" si="0"/>
        <v>4809000</v>
      </c>
      <c r="D47" s="553">
        <f>SUM(D48:D49)</f>
        <v>1173000</v>
      </c>
      <c r="E47" s="553">
        <f>SUM(E48:E49)</f>
        <v>1400000</v>
      </c>
      <c r="F47" s="553">
        <f>SUM(F48:F49)</f>
        <v>2236000</v>
      </c>
      <c r="G47" s="553">
        <f>SUM(G48:G49)</f>
        <v>0</v>
      </c>
      <c r="H47" s="553">
        <f>SUM(H48:H49)</f>
        <v>0</v>
      </c>
    </row>
    <row r="48" spans="1:8" x14ac:dyDescent="0.2">
      <c r="A48" s="540">
        <v>43</v>
      </c>
      <c r="B48" s="541" t="s">
        <v>59</v>
      </c>
      <c r="C48" s="542">
        <f t="shared" si="0"/>
        <v>2473000</v>
      </c>
      <c r="D48" s="543">
        <v>600000</v>
      </c>
      <c r="E48" s="543">
        <v>1400000</v>
      </c>
      <c r="F48" s="543">
        <v>473000</v>
      </c>
      <c r="G48" s="543"/>
      <c r="H48" s="543"/>
    </row>
    <row r="49" spans="1:8" x14ac:dyDescent="0.2">
      <c r="A49" s="540">
        <v>44</v>
      </c>
      <c r="B49" s="541" t="s">
        <v>60</v>
      </c>
      <c r="C49" s="542">
        <f t="shared" si="0"/>
        <v>2336000</v>
      </c>
      <c r="D49" s="543">
        <v>573000</v>
      </c>
      <c r="E49" s="543"/>
      <c r="F49" s="543">
        <v>1763000</v>
      </c>
      <c r="G49" s="543"/>
      <c r="H49" s="543"/>
    </row>
    <row r="50" spans="1:8" x14ac:dyDescent="0.2">
      <c r="A50" s="540">
        <v>45</v>
      </c>
      <c r="B50" s="541" t="s">
        <v>354</v>
      </c>
      <c r="C50" s="542">
        <f t="shared" si="0"/>
        <v>9400180</v>
      </c>
      <c r="D50" s="553">
        <f>SUM(D51:D54)</f>
        <v>9400180</v>
      </c>
      <c r="E50" s="553">
        <f>SUM(E51:E54)</f>
        <v>0</v>
      </c>
      <c r="F50" s="553">
        <f>SUM(F51:F54)</f>
        <v>0</v>
      </c>
      <c r="G50" s="553">
        <f>SUM(G51:G54)</f>
        <v>0</v>
      </c>
      <c r="H50" s="553">
        <f>SUM(H51:H54)</f>
        <v>0</v>
      </c>
    </row>
    <row r="51" spans="1:8" ht="25.5" x14ac:dyDescent="0.2">
      <c r="A51" s="540">
        <v>46</v>
      </c>
      <c r="B51" s="541" t="s">
        <v>355</v>
      </c>
      <c r="C51" s="542">
        <f t="shared" si="0"/>
        <v>0</v>
      </c>
      <c r="D51" s="543"/>
      <c r="E51" s="543"/>
      <c r="F51" s="543"/>
      <c r="G51" s="543"/>
      <c r="H51" s="543"/>
    </row>
    <row r="52" spans="1:8" ht="25.5" x14ac:dyDescent="0.2">
      <c r="A52" s="540">
        <v>47</v>
      </c>
      <c r="B52" s="541" t="s">
        <v>61</v>
      </c>
      <c r="C52" s="542">
        <f t="shared" si="0"/>
        <v>0</v>
      </c>
      <c r="D52" s="543"/>
      <c r="E52" s="543"/>
      <c r="F52" s="543"/>
      <c r="G52" s="543"/>
      <c r="H52" s="543"/>
    </row>
    <row r="53" spans="1:8" x14ac:dyDescent="0.2">
      <c r="A53" s="540">
        <v>48</v>
      </c>
      <c r="B53" s="541" t="s">
        <v>356</v>
      </c>
      <c r="C53" s="542">
        <f t="shared" si="0"/>
        <v>8890180</v>
      </c>
      <c r="D53" s="543">
        <v>8890180</v>
      </c>
      <c r="E53" s="543"/>
      <c r="F53" s="543"/>
      <c r="G53" s="543"/>
      <c r="H53" s="543"/>
    </row>
    <row r="54" spans="1:8" x14ac:dyDescent="0.2">
      <c r="A54" s="540">
        <v>49</v>
      </c>
      <c r="B54" s="541" t="s">
        <v>62</v>
      </c>
      <c r="C54" s="542">
        <f t="shared" si="0"/>
        <v>510000</v>
      </c>
      <c r="D54" s="543">
        <v>510000</v>
      </c>
      <c r="E54" s="543"/>
      <c r="F54" s="543"/>
      <c r="G54" s="543"/>
      <c r="H54" s="543"/>
    </row>
    <row r="55" spans="1:8" x14ac:dyDescent="0.2">
      <c r="A55" s="540">
        <v>50</v>
      </c>
      <c r="B55" s="541" t="s">
        <v>357</v>
      </c>
      <c r="C55" s="542">
        <f t="shared" si="0"/>
        <v>1842030</v>
      </c>
      <c r="D55" s="543"/>
      <c r="E55" s="543"/>
      <c r="F55" s="543"/>
      <c r="G55" s="543"/>
      <c r="H55" s="543">
        <v>1842030</v>
      </c>
    </row>
    <row r="56" spans="1:8" x14ac:dyDescent="0.2">
      <c r="A56" s="540">
        <v>51</v>
      </c>
      <c r="B56" s="541" t="s">
        <v>358</v>
      </c>
      <c r="C56" s="542">
        <f t="shared" si="0"/>
        <v>7595064</v>
      </c>
      <c r="D56" s="554">
        <v>3664759</v>
      </c>
      <c r="E56" s="554">
        <v>437400</v>
      </c>
      <c r="F56" s="554">
        <v>927720</v>
      </c>
      <c r="G56" s="554"/>
      <c r="H56" s="554">
        <v>2565185</v>
      </c>
    </row>
    <row r="57" spans="1:8" x14ac:dyDescent="0.2">
      <c r="A57" s="540">
        <v>52</v>
      </c>
      <c r="B57" s="541" t="s">
        <v>63</v>
      </c>
      <c r="C57" s="542">
        <f t="shared" si="0"/>
        <v>0</v>
      </c>
      <c r="D57" s="543"/>
      <c r="E57" s="543"/>
      <c r="F57" s="543"/>
      <c r="G57" s="543"/>
      <c r="H57" s="543"/>
    </row>
    <row r="58" spans="1:8" ht="25.5" x14ac:dyDescent="0.2">
      <c r="A58" s="540">
        <v>53</v>
      </c>
      <c r="B58" s="541" t="s">
        <v>359</v>
      </c>
      <c r="C58" s="542">
        <f t="shared" si="0"/>
        <v>0</v>
      </c>
      <c r="D58" s="543"/>
      <c r="E58" s="543"/>
      <c r="F58" s="543"/>
      <c r="G58" s="543"/>
      <c r="H58" s="543"/>
    </row>
    <row r="59" spans="1:8" x14ac:dyDescent="0.2">
      <c r="A59" s="540">
        <v>54</v>
      </c>
      <c r="B59" s="541" t="s">
        <v>360</v>
      </c>
      <c r="C59" s="542">
        <f t="shared" si="0"/>
        <v>0</v>
      </c>
      <c r="D59" s="543"/>
      <c r="E59" s="543"/>
      <c r="F59" s="543"/>
      <c r="G59" s="543"/>
      <c r="H59" s="543"/>
    </row>
    <row r="60" spans="1:8" x14ac:dyDescent="0.2">
      <c r="A60" s="540">
        <v>55</v>
      </c>
      <c r="B60" s="541" t="s">
        <v>64</v>
      </c>
      <c r="C60" s="542">
        <f t="shared" si="0"/>
        <v>0</v>
      </c>
      <c r="D60" s="543"/>
      <c r="E60" s="543"/>
      <c r="F60" s="543"/>
      <c r="G60" s="543"/>
      <c r="H60" s="543"/>
    </row>
    <row r="61" spans="1:8" x14ac:dyDescent="0.2">
      <c r="A61" s="540">
        <v>56</v>
      </c>
      <c r="B61" s="541" t="s">
        <v>361</v>
      </c>
      <c r="C61" s="542">
        <f t="shared" si="0"/>
        <v>1761000</v>
      </c>
      <c r="D61" s="543">
        <v>1610000</v>
      </c>
      <c r="E61" s="539"/>
      <c r="F61" s="543">
        <v>151000</v>
      </c>
      <c r="G61" s="539"/>
      <c r="H61" s="539"/>
    </row>
    <row r="62" spans="1:8" x14ac:dyDescent="0.2">
      <c r="A62" s="540">
        <v>57</v>
      </c>
      <c r="B62" s="547" t="s">
        <v>65</v>
      </c>
      <c r="C62" s="542">
        <f t="shared" si="0"/>
        <v>35885928</v>
      </c>
      <c r="D62" s="548">
        <f>D41+D42+D47+D50+D55+D56+D57+D58+D59+D60+D61</f>
        <v>15847939</v>
      </c>
      <c r="E62" s="548">
        <f>E41+E42+E47+E50+E55+E56+E57+E58+E59+E60+E61</f>
        <v>2057400</v>
      </c>
      <c r="F62" s="548">
        <f>F41+F42+F47+F50+F55+F56+F57+F58+F59+F60+F61</f>
        <v>4514720</v>
      </c>
      <c r="G62" s="548">
        <f>G41+G42+G47+G50+G55+G56+G57+G58+G59+G60+G61</f>
        <v>1400000</v>
      </c>
      <c r="H62" s="548">
        <f>H41+H42+H47+H50+H55+H56+H57+H58+H59+H60+H61</f>
        <v>12065869</v>
      </c>
    </row>
    <row r="63" spans="1:8" x14ac:dyDescent="0.2">
      <c r="A63" s="540">
        <v>58</v>
      </c>
      <c r="B63" s="541" t="s">
        <v>362</v>
      </c>
      <c r="C63" s="542">
        <f t="shared" si="0"/>
        <v>3000000</v>
      </c>
      <c r="D63" s="543">
        <v>3000000</v>
      </c>
      <c r="E63" s="543"/>
      <c r="F63" s="543"/>
      <c r="G63" s="539"/>
      <c r="H63" s="539"/>
    </row>
    <row r="64" spans="1:8" x14ac:dyDescent="0.2">
      <c r="A64" s="540">
        <v>59</v>
      </c>
      <c r="B64" s="541" t="s">
        <v>363</v>
      </c>
      <c r="C64" s="542">
        <f t="shared" si="0"/>
        <v>0</v>
      </c>
      <c r="D64" s="543"/>
      <c r="E64" s="543"/>
      <c r="F64" s="543"/>
      <c r="G64" s="539"/>
      <c r="H64" s="539"/>
    </row>
    <row r="65" spans="1:8" x14ac:dyDescent="0.2">
      <c r="A65" s="540">
        <v>60</v>
      </c>
      <c r="B65" s="547" t="s">
        <v>66</v>
      </c>
      <c r="C65" s="542">
        <f t="shared" si="0"/>
        <v>3000000</v>
      </c>
      <c r="D65" s="548">
        <f>SUM(D63:D64)</f>
        <v>3000000</v>
      </c>
      <c r="E65" s="548">
        <f>SUM(E63:E64)</f>
        <v>0</v>
      </c>
      <c r="F65" s="548">
        <f>SUM(F63:F64)</f>
        <v>0</v>
      </c>
      <c r="G65" s="548">
        <f>SUM(G63:G64)</f>
        <v>0</v>
      </c>
      <c r="H65" s="548">
        <f>SUM(H63:H64)</f>
        <v>0</v>
      </c>
    </row>
    <row r="66" spans="1:8" x14ac:dyDescent="0.2">
      <c r="A66" s="540">
        <v>61</v>
      </c>
      <c r="B66" s="556" t="s">
        <v>364</v>
      </c>
      <c r="C66" s="542">
        <f t="shared" si="0"/>
        <v>0</v>
      </c>
      <c r="D66" s="554"/>
      <c r="E66" s="554"/>
      <c r="F66" s="554"/>
      <c r="G66" s="554"/>
      <c r="H66" s="554"/>
    </row>
    <row r="67" spans="1:8" x14ac:dyDescent="0.2">
      <c r="A67" s="540">
        <v>62</v>
      </c>
      <c r="B67" s="557" t="s">
        <v>365</v>
      </c>
      <c r="C67" s="542">
        <f t="shared" si="0"/>
        <v>0</v>
      </c>
      <c r="D67" s="548">
        <f>D66</f>
        <v>0</v>
      </c>
      <c r="E67" s="548">
        <f>E66</f>
        <v>0</v>
      </c>
      <c r="F67" s="548">
        <f>F66</f>
        <v>0</v>
      </c>
      <c r="G67" s="548">
        <f>G66</f>
        <v>0</v>
      </c>
      <c r="H67" s="548">
        <f>H66</f>
        <v>0</v>
      </c>
    </row>
    <row r="68" spans="1:8" ht="25.5" x14ac:dyDescent="0.2">
      <c r="A68" s="540">
        <v>63</v>
      </c>
      <c r="B68" s="541" t="s">
        <v>67</v>
      </c>
      <c r="C68" s="542">
        <f t="shared" si="0"/>
        <v>80000</v>
      </c>
      <c r="D68" s="543">
        <v>80000</v>
      </c>
      <c r="E68" s="543"/>
      <c r="F68" s="543"/>
      <c r="G68" s="543"/>
      <c r="H68" s="543"/>
    </row>
    <row r="69" spans="1:8" x14ac:dyDescent="0.2">
      <c r="A69" s="540">
        <v>64</v>
      </c>
      <c r="B69" s="541" t="s">
        <v>68</v>
      </c>
      <c r="C69" s="542">
        <f t="shared" si="0"/>
        <v>80000</v>
      </c>
      <c r="D69" s="543">
        <v>80000</v>
      </c>
      <c r="E69" s="543"/>
      <c r="F69" s="543"/>
      <c r="G69" s="543"/>
      <c r="H69" s="543"/>
    </row>
    <row r="70" spans="1:8" x14ac:dyDescent="0.2">
      <c r="A70" s="540">
        <v>65</v>
      </c>
      <c r="B70" s="541" t="s">
        <v>69</v>
      </c>
      <c r="C70" s="542">
        <f t="shared" si="0"/>
        <v>1175000</v>
      </c>
      <c r="D70" s="543">
        <v>1175000</v>
      </c>
      <c r="E70" s="539"/>
      <c r="F70" s="539"/>
      <c r="G70" s="539"/>
      <c r="H70" s="539"/>
    </row>
    <row r="71" spans="1:8" x14ac:dyDescent="0.2">
      <c r="A71" s="540">
        <v>66</v>
      </c>
      <c r="B71" s="547" t="s">
        <v>70</v>
      </c>
      <c r="C71" s="542">
        <f t="shared" si="0"/>
        <v>1255000</v>
      </c>
      <c r="D71" s="558">
        <f>D68+D70</f>
        <v>1255000</v>
      </c>
      <c r="E71" s="558">
        <f t="shared" ref="E71:H71" si="1">E68+E70</f>
        <v>0</v>
      </c>
      <c r="F71" s="558">
        <f t="shared" si="1"/>
        <v>0</v>
      </c>
      <c r="G71" s="558">
        <f t="shared" si="1"/>
        <v>0</v>
      </c>
      <c r="H71" s="558">
        <f t="shared" si="1"/>
        <v>0</v>
      </c>
    </row>
    <row r="72" spans="1:8" x14ac:dyDescent="0.2">
      <c r="A72" s="540">
        <v>67</v>
      </c>
      <c r="B72" s="559" t="s">
        <v>71</v>
      </c>
      <c r="C72" s="542">
        <f t="shared" ref="C72:C79" si="2">SUM(D72:H72)</f>
        <v>1888932125</v>
      </c>
      <c r="D72" s="560">
        <f>D21+D29+D40+D62+D65+D67+D71</f>
        <v>1829893364</v>
      </c>
      <c r="E72" s="560">
        <f>E21+E29+E40+E62+E65+E67+E71</f>
        <v>2057400</v>
      </c>
      <c r="F72" s="560">
        <f>F21+F29+F40+F62+F65+F67+F71</f>
        <v>43515492</v>
      </c>
      <c r="G72" s="560">
        <f>G21+G29+G40+G62+G65+G67+G71</f>
        <v>1400000</v>
      </c>
      <c r="H72" s="560">
        <f>H21+H29+H40+H62+H65+H67+H71</f>
        <v>12065869</v>
      </c>
    </row>
    <row r="73" spans="1:8" ht="25.5" x14ac:dyDescent="0.2">
      <c r="A73" s="540">
        <v>68</v>
      </c>
      <c r="B73" s="545" t="s">
        <v>366</v>
      </c>
      <c r="C73" s="542">
        <f t="shared" si="2"/>
        <v>60000000</v>
      </c>
      <c r="D73" s="554">
        <v>60000000</v>
      </c>
      <c r="E73" s="554"/>
      <c r="F73" s="554"/>
      <c r="G73" s="554"/>
      <c r="H73" s="554"/>
    </row>
    <row r="74" spans="1:8" ht="25.5" x14ac:dyDescent="0.2">
      <c r="A74" s="540">
        <v>69</v>
      </c>
      <c r="B74" s="541" t="s">
        <v>367</v>
      </c>
      <c r="C74" s="542">
        <f t="shared" si="2"/>
        <v>582734985</v>
      </c>
      <c r="D74" s="543">
        <v>577317049</v>
      </c>
      <c r="E74" s="543"/>
      <c r="F74" s="543">
        <v>5000000</v>
      </c>
      <c r="G74" s="543">
        <v>417936</v>
      </c>
      <c r="H74" s="543"/>
    </row>
    <row r="75" spans="1:8" x14ac:dyDescent="0.2">
      <c r="A75" s="540">
        <v>70</v>
      </c>
      <c r="B75" s="541" t="s">
        <v>72</v>
      </c>
      <c r="C75" s="542">
        <f t="shared" si="2"/>
        <v>3636490</v>
      </c>
      <c r="D75" s="543">
        <v>3636490</v>
      </c>
      <c r="E75" s="543"/>
      <c r="F75" s="543"/>
      <c r="G75" s="543"/>
      <c r="H75" s="543"/>
    </row>
    <row r="76" spans="1:8" x14ac:dyDescent="0.2">
      <c r="A76" s="540">
        <v>71</v>
      </c>
      <c r="B76" s="541" t="s">
        <v>368</v>
      </c>
      <c r="C76" s="542">
        <f t="shared" si="2"/>
        <v>556872454</v>
      </c>
      <c r="D76" s="543"/>
      <c r="E76" s="543">
        <v>219504437</v>
      </c>
      <c r="F76" s="543">
        <v>131881637</v>
      </c>
      <c r="G76" s="543">
        <v>68618905</v>
      </c>
      <c r="H76" s="543">
        <v>136867475</v>
      </c>
    </row>
    <row r="77" spans="1:8" x14ac:dyDescent="0.2">
      <c r="A77" s="540">
        <v>72</v>
      </c>
      <c r="B77" s="541" t="s">
        <v>73</v>
      </c>
      <c r="C77" s="542">
        <f t="shared" si="2"/>
        <v>1203243929</v>
      </c>
      <c r="D77" s="549">
        <f>SUM(D73:D76)</f>
        <v>640953539</v>
      </c>
      <c r="E77" s="549">
        <f>SUM(E73:E76)</f>
        <v>219504437</v>
      </c>
      <c r="F77" s="549">
        <f>SUM(F73:F76)</f>
        <v>136881637</v>
      </c>
      <c r="G77" s="549">
        <f>SUM(G73:G76)</f>
        <v>69036841</v>
      </c>
      <c r="H77" s="549">
        <f>SUM(H73:H76)</f>
        <v>136867475</v>
      </c>
    </row>
    <row r="78" spans="1:8" ht="13.5" thickBot="1" x14ac:dyDescent="0.25">
      <c r="A78" s="540">
        <v>73</v>
      </c>
      <c r="B78" s="561" t="s">
        <v>74</v>
      </c>
      <c r="C78" s="542">
        <f t="shared" si="2"/>
        <v>1203243929</v>
      </c>
      <c r="D78" s="562">
        <f>D77</f>
        <v>640953539</v>
      </c>
      <c r="E78" s="562">
        <f>E77</f>
        <v>219504437</v>
      </c>
      <c r="F78" s="562">
        <f>F77</f>
        <v>136881637</v>
      </c>
      <c r="G78" s="562">
        <f>G77</f>
        <v>69036841</v>
      </c>
      <c r="H78" s="562">
        <f>H77</f>
        <v>136867475</v>
      </c>
    </row>
    <row r="79" spans="1:8" ht="14.25" thickTop="1" thickBot="1" x14ac:dyDescent="0.25">
      <c r="A79" s="540">
        <v>74</v>
      </c>
      <c r="B79" s="220" t="s">
        <v>37</v>
      </c>
      <c r="C79" s="542">
        <f t="shared" si="2"/>
        <v>3092176054</v>
      </c>
      <c r="D79" s="221">
        <f>D72+D78</f>
        <v>2470846903</v>
      </c>
      <c r="E79" s="221">
        <f>E72+E78</f>
        <v>221561837</v>
      </c>
      <c r="F79" s="221">
        <f>F72+F78</f>
        <v>180397129</v>
      </c>
      <c r="G79" s="221">
        <f>G72+G78</f>
        <v>70436841</v>
      </c>
      <c r="H79" s="221">
        <f>H72+H78</f>
        <v>148933344</v>
      </c>
    </row>
    <row r="80" spans="1:8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FC99-BF4F-4CB4-885D-CB8DB6FA7409}">
  <dimension ref="A1:I80"/>
  <sheetViews>
    <sheetView workbookViewId="0">
      <selection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9" max="9" width="6.14062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9" x14ac:dyDescent="0.2">
      <c r="B1" s="203" t="s">
        <v>326</v>
      </c>
    </row>
    <row r="2" spans="1:9" x14ac:dyDescent="0.2">
      <c r="B2" s="203" t="s">
        <v>441</v>
      </c>
      <c r="F2" t="s">
        <v>532</v>
      </c>
    </row>
    <row r="3" spans="1:9" x14ac:dyDescent="0.2">
      <c r="C3" s="362"/>
      <c r="F3" t="s">
        <v>77</v>
      </c>
    </row>
    <row r="4" spans="1:9" x14ac:dyDescent="0.2">
      <c r="B4" s="205"/>
      <c r="C4" s="363" t="s">
        <v>391</v>
      </c>
    </row>
    <row r="5" spans="1:9" ht="38.25" x14ac:dyDescent="0.2">
      <c r="A5" s="537" t="s">
        <v>1</v>
      </c>
      <c r="B5" s="538" t="s">
        <v>2</v>
      </c>
      <c r="C5" s="539" t="s">
        <v>533</v>
      </c>
      <c r="D5" s="539" t="s">
        <v>39</v>
      </c>
      <c r="E5" s="539" t="s">
        <v>328</v>
      </c>
      <c r="F5" s="539" t="s">
        <v>41</v>
      </c>
      <c r="G5" s="539" t="s">
        <v>120</v>
      </c>
      <c r="H5" s="539" t="s">
        <v>42</v>
      </c>
    </row>
    <row r="6" spans="1:9" ht="25.5" x14ac:dyDescent="0.2">
      <c r="A6" s="540">
        <v>1</v>
      </c>
      <c r="B6" s="541" t="s">
        <v>43</v>
      </c>
      <c r="C6" s="542">
        <f>SUM(D6:H6)</f>
        <v>44819170</v>
      </c>
      <c r="D6" s="543">
        <v>44819170</v>
      </c>
      <c r="E6" s="543"/>
      <c r="F6" s="543"/>
      <c r="G6" s="543"/>
      <c r="H6" s="543"/>
      <c r="I6" s="563"/>
    </row>
    <row r="7" spans="1:9" ht="25.5" x14ac:dyDescent="0.2">
      <c r="A7" s="540">
        <v>2</v>
      </c>
      <c r="B7" s="541" t="s">
        <v>329</v>
      </c>
      <c r="C7" s="542">
        <f t="shared" ref="C7:C71" si="0">SUM(D7:H7)</f>
        <v>40945205</v>
      </c>
      <c r="D7" s="543">
        <v>40945205</v>
      </c>
      <c r="E7" s="543"/>
      <c r="F7" s="543"/>
      <c r="G7" s="543"/>
      <c r="H7" s="543"/>
      <c r="I7" s="563"/>
    </row>
    <row r="8" spans="1:9" ht="25.5" x14ac:dyDescent="0.2">
      <c r="A8" s="540">
        <v>3</v>
      </c>
      <c r="B8" s="541" t="s">
        <v>446</v>
      </c>
      <c r="C8" s="542">
        <f t="shared" si="0"/>
        <v>16823923</v>
      </c>
      <c r="D8" s="543">
        <v>16823923</v>
      </c>
      <c r="E8" s="543"/>
      <c r="F8" s="543"/>
      <c r="G8" s="543"/>
      <c r="H8" s="543"/>
      <c r="I8" s="563"/>
    </row>
    <row r="9" spans="1:9" ht="18" customHeight="1" x14ac:dyDescent="0.2">
      <c r="A9" s="540">
        <v>4</v>
      </c>
      <c r="B9" s="541" t="s">
        <v>447</v>
      </c>
      <c r="C9" s="542"/>
      <c r="D9" s="543">
        <v>17927476</v>
      </c>
      <c r="E9" s="543"/>
      <c r="F9" s="543"/>
      <c r="G9" s="543"/>
      <c r="H9" s="543"/>
      <c r="I9" s="563"/>
    </row>
    <row r="10" spans="1:9" ht="25.5" x14ac:dyDescent="0.2">
      <c r="A10" s="540">
        <v>5</v>
      </c>
      <c r="B10" s="541" t="s">
        <v>331</v>
      </c>
      <c r="C10" s="542">
        <f t="shared" si="0"/>
        <v>2436856</v>
      </c>
      <c r="D10" s="543">
        <v>2436856</v>
      </c>
      <c r="E10" s="543"/>
      <c r="F10" s="543"/>
      <c r="G10" s="543"/>
      <c r="H10" s="543"/>
      <c r="I10" s="563"/>
    </row>
    <row r="11" spans="1:9" ht="25.5" x14ac:dyDescent="0.2">
      <c r="A11" s="540">
        <v>6</v>
      </c>
      <c r="B11" s="541" t="s">
        <v>332</v>
      </c>
      <c r="C11" s="542">
        <f t="shared" si="0"/>
        <v>0</v>
      </c>
      <c r="D11" s="543"/>
      <c r="E11" s="543"/>
      <c r="F11" s="543"/>
      <c r="G11" s="543"/>
      <c r="H11" s="543"/>
      <c r="I11" s="563"/>
    </row>
    <row r="12" spans="1:9" x14ac:dyDescent="0.2">
      <c r="A12" s="540">
        <v>7</v>
      </c>
      <c r="B12" s="541" t="s">
        <v>333</v>
      </c>
      <c r="C12" s="542">
        <f t="shared" si="0"/>
        <v>0</v>
      </c>
      <c r="D12" s="543"/>
      <c r="E12" s="543"/>
      <c r="F12" s="543"/>
      <c r="G12" s="543"/>
      <c r="H12" s="543"/>
      <c r="I12" s="563"/>
    </row>
    <row r="13" spans="1:9" x14ac:dyDescent="0.2">
      <c r="A13" s="540">
        <v>8</v>
      </c>
      <c r="B13" s="541" t="s">
        <v>44</v>
      </c>
      <c r="C13" s="542">
        <f t="shared" si="0"/>
        <v>122952630</v>
      </c>
      <c r="D13" s="544">
        <f>SUM(D6:D12)</f>
        <v>122952630</v>
      </c>
      <c r="E13" s="544">
        <f>SUM(E6:E12)</f>
        <v>0</v>
      </c>
      <c r="F13" s="544">
        <f>SUM(F6:F12)</f>
        <v>0</v>
      </c>
      <c r="G13" s="544">
        <f>SUM(G6:G12)</f>
        <v>0</v>
      </c>
      <c r="H13" s="544">
        <f>SUM(H6:H12)</f>
        <v>0</v>
      </c>
      <c r="I13" s="563"/>
    </row>
    <row r="14" spans="1:9" s="210" customFormat="1" x14ac:dyDescent="0.2">
      <c r="A14" s="540">
        <v>9</v>
      </c>
      <c r="B14" s="545" t="s">
        <v>334</v>
      </c>
      <c r="C14" s="542">
        <f t="shared" si="0"/>
        <v>0</v>
      </c>
      <c r="D14" s="546"/>
      <c r="E14" s="546"/>
      <c r="F14" s="546"/>
      <c r="G14" s="546"/>
      <c r="H14" s="546"/>
      <c r="I14" s="563"/>
    </row>
    <row r="15" spans="1:9" ht="25.5" x14ac:dyDescent="0.2">
      <c r="A15" s="540">
        <v>10</v>
      </c>
      <c r="B15" s="541" t="s">
        <v>45</v>
      </c>
      <c r="C15" s="542">
        <f t="shared" si="0"/>
        <v>79986461</v>
      </c>
      <c r="D15" s="544">
        <f>SUM(D16:D20)</f>
        <v>69909775</v>
      </c>
      <c r="E15" s="544">
        <f>SUM(E16:E20)</f>
        <v>0</v>
      </c>
      <c r="F15" s="544">
        <f>SUM(F16:F20)</f>
        <v>10076686</v>
      </c>
      <c r="G15" s="544">
        <f>SUM(G16:G20)</f>
        <v>0</v>
      </c>
      <c r="H15" s="544">
        <f>SUM(H16:H20)</f>
        <v>0</v>
      </c>
      <c r="I15" s="563"/>
    </row>
    <row r="16" spans="1:9" x14ac:dyDescent="0.2">
      <c r="A16" s="540">
        <v>11</v>
      </c>
      <c r="B16" s="541" t="s">
        <v>335</v>
      </c>
      <c r="C16" s="542">
        <f t="shared" si="0"/>
        <v>195000</v>
      </c>
      <c r="D16" s="543">
        <v>195000</v>
      </c>
      <c r="E16" s="543"/>
      <c r="F16" s="543"/>
      <c r="G16" s="543"/>
      <c r="H16" s="543"/>
      <c r="I16" s="563"/>
    </row>
    <row r="17" spans="1:9" x14ac:dyDescent="0.2">
      <c r="A17" s="540">
        <v>12</v>
      </c>
      <c r="B17" s="541" t="s">
        <v>336</v>
      </c>
      <c r="C17" s="542">
        <f t="shared" si="0"/>
        <v>61222575</v>
      </c>
      <c r="D17" s="543">
        <v>61222575</v>
      </c>
      <c r="E17" s="543"/>
      <c r="F17" s="543"/>
      <c r="G17" s="543"/>
      <c r="H17" s="543"/>
      <c r="I17" s="563"/>
    </row>
    <row r="18" spans="1:9" x14ac:dyDescent="0.2">
      <c r="A18" s="540">
        <v>13</v>
      </c>
      <c r="B18" s="541" t="s">
        <v>337</v>
      </c>
      <c r="C18" s="542">
        <f t="shared" si="0"/>
        <v>8492200</v>
      </c>
      <c r="D18" s="543">
        <v>8492200</v>
      </c>
      <c r="E18" s="543"/>
      <c r="F18" s="543"/>
      <c r="G18" s="543"/>
      <c r="H18" s="543"/>
      <c r="I18" s="563"/>
    </row>
    <row r="19" spans="1:9" x14ac:dyDescent="0.2">
      <c r="A19" s="540">
        <v>14</v>
      </c>
      <c r="B19" s="541" t="s">
        <v>338</v>
      </c>
      <c r="C19" s="542">
        <f t="shared" si="0"/>
        <v>10076686</v>
      </c>
      <c r="D19" s="543"/>
      <c r="E19" s="543"/>
      <c r="F19" s="543">
        <v>10076686</v>
      </c>
      <c r="G19" s="543"/>
      <c r="H19" s="543"/>
      <c r="I19" s="563"/>
    </row>
    <row r="20" spans="1:9" x14ac:dyDescent="0.2">
      <c r="A20" s="540">
        <v>15</v>
      </c>
      <c r="B20" s="541" t="s">
        <v>339</v>
      </c>
      <c r="C20" s="542">
        <f t="shared" si="0"/>
        <v>0</v>
      </c>
      <c r="D20" s="543"/>
      <c r="E20" s="543"/>
      <c r="F20" s="543"/>
      <c r="G20" s="543"/>
      <c r="H20" s="543"/>
      <c r="I20" s="563"/>
    </row>
    <row r="21" spans="1:9" ht="25.5" x14ac:dyDescent="0.2">
      <c r="A21" s="540">
        <v>16</v>
      </c>
      <c r="B21" s="547" t="s">
        <v>46</v>
      </c>
      <c r="C21" s="542">
        <f t="shared" si="0"/>
        <v>202939091</v>
      </c>
      <c r="D21" s="548">
        <f>D13+D15</f>
        <v>192862405</v>
      </c>
      <c r="E21" s="548">
        <f>E13+E15</f>
        <v>0</v>
      </c>
      <c r="F21" s="548">
        <f>F13+F15</f>
        <v>10076686</v>
      </c>
      <c r="G21" s="548">
        <f>G13+G15</f>
        <v>0</v>
      </c>
      <c r="H21" s="548">
        <f>H13+H15</f>
        <v>0</v>
      </c>
      <c r="I21" s="563"/>
    </row>
    <row r="22" spans="1:9" x14ac:dyDescent="0.2">
      <c r="A22" s="540">
        <v>17</v>
      </c>
      <c r="B22" s="541" t="s">
        <v>47</v>
      </c>
      <c r="C22" s="542">
        <f t="shared" si="0"/>
        <v>0</v>
      </c>
      <c r="D22" s="549">
        <f>D23</f>
        <v>0</v>
      </c>
      <c r="E22" s="549">
        <f>E23</f>
        <v>0</v>
      </c>
      <c r="F22" s="549">
        <f>F23</f>
        <v>0</v>
      </c>
      <c r="G22" s="549">
        <f>G23</f>
        <v>0</v>
      </c>
      <c r="H22" s="549">
        <f>H23</f>
        <v>0</v>
      </c>
      <c r="I22" s="563"/>
    </row>
    <row r="23" spans="1:9" x14ac:dyDescent="0.2">
      <c r="A23" s="540">
        <v>18</v>
      </c>
      <c r="B23" s="541" t="s">
        <v>340</v>
      </c>
      <c r="C23" s="542">
        <f t="shared" si="0"/>
        <v>0</v>
      </c>
      <c r="D23" s="550"/>
      <c r="E23" s="550"/>
      <c r="F23" s="550"/>
      <c r="G23" s="550"/>
      <c r="H23" s="550"/>
      <c r="I23" s="563"/>
    </row>
    <row r="24" spans="1:9" x14ac:dyDescent="0.2">
      <c r="A24" s="540">
        <v>19</v>
      </c>
      <c r="B24" s="541" t="s">
        <v>341</v>
      </c>
      <c r="C24" s="542">
        <f t="shared" si="0"/>
        <v>240349531</v>
      </c>
      <c r="D24" s="549">
        <f>SUM(D25:D28)</f>
        <v>240349531</v>
      </c>
      <c r="E24" s="549">
        <f>SUM(E25:E28)</f>
        <v>0</v>
      </c>
      <c r="F24" s="549">
        <f>SUM(F25:F28)</f>
        <v>0</v>
      </c>
      <c r="G24" s="549">
        <f>SUM(G25:G28)</f>
        <v>0</v>
      </c>
      <c r="H24" s="549">
        <f>SUM(H25:H28)</f>
        <v>0</v>
      </c>
      <c r="I24" s="563"/>
    </row>
    <row r="25" spans="1:9" x14ac:dyDescent="0.2">
      <c r="A25" s="540">
        <v>20</v>
      </c>
      <c r="B25" s="541" t="s">
        <v>342</v>
      </c>
      <c r="C25" s="542">
        <f t="shared" si="0"/>
        <v>0</v>
      </c>
      <c r="D25" s="539"/>
      <c r="E25" s="539"/>
      <c r="F25" s="539"/>
      <c r="G25" s="539"/>
      <c r="H25" s="539"/>
      <c r="I25" s="563"/>
    </row>
    <row r="26" spans="1:9" x14ac:dyDescent="0.2">
      <c r="A26" s="540">
        <v>21</v>
      </c>
      <c r="B26" s="541" t="s">
        <v>343</v>
      </c>
      <c r="C26" s="542">
        <f t="shared" si="0"/>
        <v>240349531</v>
      </c>
      <c r="D26" s="543">
        <v>240349531</v>
      </c>
      <c r="E26" s="539"/>
      <c r="F26" s="539"/>
      <c r="G26" s="539"/>
      <c r="H26" s="539"/>
      <c r="I26" s="563"/>
    </row>
    <row r="27" spans="1:9" x14ac:dyDescent="0.2">
      <c r="A27" s="540">
        <v>22</v>
      </c>
      <c r="B27" s="541" t="s">
        <v>344</v>
      </c>
      <c r="C27" s="542">
        <f t="shared" si="0"/>
        <v>0</v>
      </c>
      <c r="D27" s="539"/>
      <c r="E27" s="539"/>
      <c r="F27" s="539"/>
      <c r="G27" s="539"/>
      <c r="H27" s="539"/>
      <c r="I27" s="563"/>
    </row>
    <row r="28" spans="1:9" x14ac:dyDescent="0.2">
      <c r="A28" s="540">
        <v>23</v>
      </c>
      <c r="B28" s="364" t="s">
        <v>345</v>
      </c>
      <c r="C28" s="542">
        <f t="shared" si="0"/>
        <v>0</v>
      </c>
      <c r="D28" s="539"/>
      <c r="E28" s="539"/>
      <c r="F28" s="539"/>
      <c r="G28" s="539"/>
      <c r="H28" s="539"/>
      <c r="I28" s="563"/>
    </row>
    <row r="29" spans="1:9" ht="25.5" x14ac:dyDescent="0.2">
      <c r="A29" s="540">
        <v>24</v>
      </c>
      <c r="B29" s="547" t="s">
        <v>48</v>
      </c>
      <c r="C29" s="542">
        <f t="shared" si="0"/>
        <v>240349531</v>
      </c>
      <c r="D29" s="548">
        <f>D22+D24</f>
        <v>240349531</v>
      </c>
      <c r="E29" s="548">
        <f>E22+E24</f>
        <v>0</v>
      </c>
      <c r="F29" s="548">
        <f>F22+F24</f>
        <v>0</v>
      </c>
      <c r="G29" s="548">
        <f>G22+G24</f>
        <v>0</v>
      </c>
      <c r="H29" s="548">
        <f>H22+H24</f>
        <v>0</v>
      </c>
      <c r="I29" s="563"/>
    </row>
    <row r="30" spans="1:9" x14ac:dyDescent="0.2">
      <c r="A30" s="540">
        <v>25</v>
      </c>
      <c r="B30" s="541" t="s">
        <v>49</v>
      </c>
      <c r="C30" s="542">
        <f t="shared" si="0"/>
        <v>55218484</v>
      </c>
      <c r="D30" s="544">
        <f>SUM(D31:D32)</f>
        <v>55218484</v>
      </c>
      <c r="E30" s="544">
        <f>SUM(E31:E32)</f>
        <v>0</v>
      </c>
      <c r="F30" s="544">
        <f>SUM(F31:F32)</f>
        <v>0</v>
      </c>
      <c r="G30" s="544">
        <f>SUM(G31:G32)</f>
        <v>0</v>
      </c>
      <c r="H30" s="544">
        <f>SUM(H31:H32)</f>
        <v>0</v>
      </c>
      <c r="I30" s="563"/>
    </row>
    <row r="31" spans="1:9" x14ac:dyDescent="0.2">
      <c r="A31" s="540">
        <v>26</v>
      </c>
      <c r="B31" s="541" t="s">
        <v>50</v>
      </c>
      <c r="C31" s="542">
        <f t="shared" si="0"/>
        <v>55047109</v>
      </c>
      <c r="D31" s="543">
        <v>55047109</v>
      </c>
      <c r="E31" s="543"/>
      <c r="F31" s="543"/>
      <c r="G31" s="543"/>
      <c r="H31" s="543"/>
      <c r="I31" s="563"/>
    </row>
    <row r="32" spans="1:9" ht="16.5" customHeight="1" x14ac:dyDescent="0.2">
      <c r="A32" s="540">
        <v>27</v>
      </c>
      <c r="B32" s="541" t="s">
        <v>51</v>
      </c>
      <c r="C32" s="542">
        <f t="shared" si="0"/>
        <v>171375</v>
      </c>
      <c r="D32" s="543">
        <v>171375</v>
      </c>
      <c r="E32" s="543"/>
      <c r="F32" s="543"/>
      <c r="G32" s="543"/>
      <c r="H32" s="543"/>
      <c r="I32" s="563"/>
    </row>
    <row r="33" spans="1:9" ht="18.75" customHeight="1" x14ac:dyDescent="0.2">
      <c r="A33" s="540">
        <v>28</v>
      </c>
      <c r="B33" s="541" t="s">
        <v>52</v>
      </c>
      <c r="C33" s="542">
        <f t="shared" si="0"/>
        <v>85751778</v>
      </c>
      <c r="D33" s="543">
        <v>85751778</v>
      </c>
      <c r="E33" s="543"/>
      <c r="F33" s="543"/>
      <c r="G33" s="543"/>
      <c r="H33" s="543"/>
      <c r="I33" s="563"/>
    </row>
    <row r="34" spans="1:9" x14ac:dyDescent="0.2">
      <c r="A34" s="540">
        <v>29</v>
      </c>
      <c r="B34" s="541" t="s">
        <v>346</v>
      </c>
      <c r="C34" s="542">
        <f t="shared" si="0"/>
        <v>0</v>
      </c>
      <c r="D34" s="543"/>
      <c r="E34" s="543"/>
      <c r="F34" s="543"/>
      <c r="G34" s="543"/>
      <c r="H34" s="543"/>
      <c r="I34" s="563"/>
    </row>
    <row r="35" spans="1:9" ht="25.5" x14ac:dyDescent="0.2">
      <c r="A35" s="540">
        <v>30</v>
      </c>
      <c r="B35" s="541" t="s">
        <v>347</v>
      </c>
      <c r="C35" s="542">
        <f t="shared" si="0"/>
        <v>0</v>
      </c>
      <c r="D35" s="543"/>
      <c r="E35" s="543"/>
      <c r="F35" s="543"/>
      <c r="G35" s="543"/>
      <c r="H35" s="543"/>
      <c r="I35" s="563"/>
    </row>
    <row r="36" spans="1:9" x14ac:dyDescent="0.2">
      <c r="A36" s="540">
        <v>31</v>
      </c>
      <c r="B36" s="541" t="s">
        <v>53</v>
      </c>
      <c r="C36" s="542">
        <f t="shared" si="0"/>
        <v>85751778</v>
      </c>
      <c r="D36" s="544">
        <f>SUM(D33:D35)</f>
        <v>85751778</v>
      </c>
      <c r="E36" s="544">
        <f>SUM(E33:E35)</f>
        <v>0</v>
      </c>
      <c r="F36" s="544">
        <f>SUM(F33:F35)</f>
        <v>0</v>
      </c>
      <c r="G36" s="544">
        <f>SUM(G33:G35)</f>
        <v>0</v>
      </c>
      <c r="H36" s="544">
        <f>SUM(H33:H35)</f>
        <v>0</v>
      </c>
      <c r="I36" s="563"/>
    </row>
    <row r="37" spans="1:9" x14ac:dyDescent="0.2">
      <c r="A37" s="540">
        <v>32</v>
      </c>
      <c r="B37" s="541" t="s">
        <v>54</v>
      </c>
      <c r="C37" s="542">
        <f t="shared" si="0"/>
        <v>235944</v>
      </c>
      <c r="D37" s="544">
        <v>203305</v>
      </c>
      <c r="E37" s="544">
        <v>32639</v>
      </c>
      <c r="F37" s="544">
        <f>SUM(F38:F39)</f>
        <v>0</v>
      </c>
      <c r="G37" s="544">
        <f>SUM(G38:G39)</f>
        <v>0</v>
      </c>
      <c r="H37" s="544">
        <f>SUM(H38:H39)</f>
        <v>0</v>
      </c>
      <c r="I37" s="563"/>
    </row>
    <row r="38" spans="1:9" ht="51" x14ac:dyDescent="0.2">
      <c r="A38" s="540">
        <v>33</v>
      </c>
      <c r="B38" s="541" t="s">
        <v>348</v>
      </c>
      <c r="C38" s="542">
        <f t="shared" si="0"/>
        <v>20639</v>
      </c>
      <c r="D38" s="543"/>
      <c r="E38" s="543">
        <v>20639</v>
      </c>
      <c r="F38" s="543"/>
      <c r="G38" s="543"/>
      <c r="H38" s="543"/>
      <c r="I38" s="563"/>
    </row>
    <row r="39" spans="1:9" x14ac:dyDescent="0.2">
      <c r="A39" s="540">
        <v>34</v>
      </c>
      <c r="B39" s="541" t="s">
        <v>349</v>
      </c>
      <c r="C39" s="542">
        <f t="shared" si="0"/>
        <v>0</v>
      </c>
      <c r="D39" s="543"/>
      <c r="E39" s="543"/>
      <c r="F39" s="543"/>
      <c r="G39" s="543"/>
      <c r="H39" s="543"/>
      <c r="I39" s="563"/>
    </row>
    <row r="40" spans="1:9" x14ac:dyDescent="0.2">
      <c r="A40" s="540">
        <v>35</v>
      </c>
      <c r="B40" s="547" t="s">
        <v>55</v>
      </c>
      <c r="C40" s="542">
        <f t="shared" si="0"/>
        <v>141206206</v>
      </c>
      <c r="D40" s="548">
        <f>D30+D36+D37</f>
        <v>141173567</v>
      </c>
      <c r="E40" s="548">
        <f>E30+E36+E37</f>
        <v>32639</v>
      </c>
      <c r="F40" s="548">
        <f>F30+F36+F37</f>
        <v>0</v>
      </c>
      <c r="G40" s="548">
        <f>G30+G36+G37</f>
        <v>0</v>
      </c>
      <c r="H40" s="548">
        <f>H30+H36+H37</f>
        <v>0</v>
      </c>
      <c r="I40" s="563"/>
    </row>
    <row r="41" spans="1:9" x14ac:dyDescent="0.2">
      <c r="A41" s="540">
        <v>36</v>
      </c>
      <c r="B41" s="545" t="s">
        <v>350</v>
      </c>
      <c r="C41" s="542">
        <f t="shared" si="0"/>
        <v>3000</v>
      </c>
      <c r="D41" s="551"/>
      <c r="E41" s="551"/>
      <c r="F41" s="551"/>
      <c r="G41" s="551">
        <v>3000</v>
      </c>
      <c r="H41" s="551"/>
      <c r="I41" s="563"/>
    </row>
    <row r="42" spans="1:9" x14ac:dyDescent="0.2">
      <c r="A42" s="540">
        <v>37</v>
      </c>
      <c r="B42" s="552" t="s">
        <v>56</v>
      </c>
      <c r="C42" s="542">
        <f t="shared" si="0"/>
        <v>2738604</v>
      </c>
      <c r="D42" s="553">
        <f>SUM(D43:D46)</f>
        <v>0</v>
      </c>
      <c r="E42" s="553">
        <v>59055</v>
      </c>
      <c r="F42" s="553">
        <v>299387</v>
      </c>
      <c r="G42" s="553">
        <v>437250</v>
      </c>
      <c r="H42" s="553">
        <f>SUM(H43:H46)</f>
        <v>1942912</v>
      </c>
      <c r="I42" s="563"/>
    </row>
    <row r="43" spans="1:9" x14ac:dyDescent="0.2">
      <c r="A43" s="540">
        <v>38</v>
      </c>
      <c r="B43" s="552" t="s">
        <v>351</v>
      </c>
      <c r="C43" s="542">
        <f t="shared" si="0"/>
        <v>1942912</v>
      </c>
      <c r="D43" s="554"/>
      <c r="E43" s="554"/>
      <c r="F43" s="554"/>
      <c r="G43" s="554"/>
      <c r="H43" s="554">
        <v>1942912</v>
      </c>
      <c r="I43" s="563"/>
    </row>
    <row r="44" spans="1:9" x14ac:dyDescent="0.2">
      <c r="A44" s="540">
        <v>39</v>
      </c>
      <c r="B44" s="552" t="s">
        <v>57</v>
      </c>
      <c r="C44" s="542">
        <f t="shared" si="0"/>
        <v>366055</v>
      </c>
      <c r="D44" s="555"/>
      <c r="E44" s="555">
        <v>59055</v>
      </c>
      <c r="F44" s="555"/>
      <c r="G44" s="555">
        <v>307000</v>
      </c>
      <c r="H44" s="555"/>
      <c r="I44" s="563"/>
    </row>
    <row r="45" spans="1:9" x14ac:dyDescent="0.2">
      <c r="A45" s="540">
        <v>40</v>
      </c>
      <c r="B45" s="552" t="s">
        <v>352</v>
      </c>
      <c r="C45" s="542">
        <f t="shared" si="0"/>
        <v>0</v>
      </c>
      <c r="D45" s="555"/>
      <c r="E45" s="555"/>
      <c r="F45" s="555"/>
      <c r="G45" s="555"/>
      <c r="H45" s="555"/>
      <c r="I45" s="563"/>
    </row>
    <row r="46" spans="1:9" x14ac:dyDescent="0.2">
      <c r="A46" s="540">
        <v>41</v>
      </c>
      <c r="B46" s="552" t="s">
        <v>353</v>
      </c>
      <c r="C46" s="542">
        <f t="shared" si="0"/>
        <v>0</v>
      </c>
      <c r="D46" s="555"/>
      <c r="E46" s="555"/>
      <c r="F46" s="555"/>
      <c r="G46" s="555"/>
      <c r="H46" s="555"/>
      <c r="I46" s="563"/>
    </row>
    <row r="47" spans="1:9" x14ac:dyDescent="0.2">
      <c r="A47" s="540">
        <v>42</v>
      </c>
      <c r="B47" s="541" t="s">
        <v>58</v>
      </c>
      <c r="C47" s="542">
        <f t="shared" si="0"/>
        <v>962782</v>
      </c>
      <c r="D47" s="553">
        <f>SUM(D48:D49)</f>
        <v>192641</v>
      </c>
      <c r="E47" s="553">
        <f>SUM(E48:E49)</f>
        <v>346701</v>
      </c>
      <c r="F47" s="553">
        <f>SUM(F48:F49)</f>
        <v>383846</v>
      </c>
      <c r="G47" s="553">
        <f>SUM(G48:G49)</f>
        <v>0</v>
      </c>
      <c r="H47" s="553">
        <v>39594</v>
      </c>
      <c r="I47" s="563"/>
    </row>
    <row r="48" spans="1:9" x14ac:dyDescent="0.2">
      <c r="A48" s="540">
        <v>43</v>
      </c>
      <c r="B48" s="541" t="s">
        <v>59</v>
      </c>
      <c r="C48" s="542">
        <f t="shared" si="0"/>
        <v>610539</v>
      </c>
      <c r="D48" s="543">
        <v>164160</v>
      </c>
      <c r="E48" s="543">
        <v>343977</v>
      </c>
      <c r="F48" s="543">
        <v>102402</v>
      </c>
      <c r="G48" s="543"/>
      <c r="H48" s="543"/>
      <c r="I48" s="563"/>
    </row>
    <row r="49" spans="1:9" x14ac:dyDescent="0.2">
      <c r="A49" s="540">
        <v>44</v>
      </c>
      <c r="B49" s="541" t="s">
        <v>60</v>
      </c>
      <c r="C49" s="542">
        <f t="shared" si="0"/>
        <v>312649</v>
      </c>
      <c r="D49" s="543">
        <v>28481</v>
      </c>
      <c r="E49" s="543">
        <v>2724</v>
      </c>
      <c r="F49" s="543">
        <v>281444</v>
      </c>
      <c r="G49" s="543"/>
      <c r="H49" s="543"/>
      <c r="I49" s="563"/>
    </row>
    <row r="50" spans="1:9" x14ac:dyDescent="0.2">
      <c r="A50" s="540">
        <v>45</v>
      </c>
      <c r="B50" s="541" t="s">
        <v>354</v>
      </c>
      <c r="C50" s="542">
        <f t="shared" si="0"/>
        <v>2316587</v>
      </c>
      <c r="D50" s="553">
        <f>SUM(D51:D54)</f>
        <v>2316587</v>
      </c>
      <c r="E50" s="553">
        <f>SUM(E51:E54)</f>
        <v>0</v>
      </c>
      <c r="F50" s="553">
        <f>SUM(F51:F54)</f>
        <v>0</v>
      </c>
      <c r="G50" s="553">
        <f>SUM(G51:G54)</f>
        <v>0</v>
      </c>
      <c r="H50" s="553">
        <f>SUM(H51:H54)</f>
        <v>0</v>
      </c>
      <c r="I50" s="563"/>
    </row>
    <row r="51" spans="1:9" ht="25.5" x14ac:dyDescent="0.2">
      <c r="A51" s="540">
        <v>46</v>
      </c>
      <c r="B51" s="541" t="s">
        <v>355</v>
      </c>
      <c r="C51" s="542">
        <f t="shared" si="0"/>
        <v>0</v>
      </c>
      <c r="D51" s="543"/>
      <c r="E51" s="543"/>
      <c r="F51" s="543"/>
      <c r="G51" s="543"/>
      <c r="H51" s="543"/>
      <c r="I51" s="563"/>
    </row>
    <row r="52" spans="1:9" ht="25.5" x14ac:dyDescent="0.2">
      <c r="A52" s="540">
        <v>47</v>
      </c>
      <c r="B52" s="541" t="s">
        <v>61</v>
      </c>
      <c r="C52" s="542">
        <f t="shared" si="0"/>
        <v>0</v>
      </c>
      <c r="D52" s="543"/>
      <c r="E52" s="543"/>
      <c r="F52" s="543"/>
      <c r="G52" s="543"/>
      <c r="H52" s="543"/>
      <c r="I52" s="563"/>
    </row>
    <row r="53" spans="1:9" x14ac:dyDescent="0.2">
      <c r="A53" s="540">
        <v>48</v>
      </c>
      <c r="B53" s="541" t="s">
        <v>356</v>
      </c>
      <c r="C53" s="542">
        <f t="shared" si="0"/>
        <v>2316587</v>
      </c>
      <c r="D53" s="543">
        <v>2316587</v>
      </c>
      <c r="E53" s="543"/>
      <c r="F53" s="543"/>
      <c r="G53" s="543"/>
      <c r="H53" s="543"/>
      <c r="I53" s="563"/>
    </row>
    <row r="54" spans="1:9" x14ac:dyDescent="0.2">
      <c r="A54" s="540">
        <v>49</v>
      </c>
      <c r="B54" s="541" t="s">
        <v>62</v>
      </c>
      <c r="C54" s="542">
        <f t="shared" si="0"/>
        <v>0</v>
      </c>
      <c r="D54" s="543"/>
      <c r="E54" s="543"/>
      <c r="F54" s="543"/>
      <c r="G54" s="543"/>
      <c r="H54" s="543"/>
      <c r="I54" s="563"/>
    </row>
    <row r="55" spans="1:9" x14ac:dyDescent="0.2">
      <c r="A55" s="540">
        <v>50</v>
      </c>
      <c r="B55" s="541" t="s">
        <v>357</v>
      </c>
      <c r="C55" s="542">
        <f t="shared" si="0"/>
        <v>234012</v>
      </c>
      <c r="D55" s="543"/>
      <c r="E55" s="543"/>
      <c r="F55" s="543"/>
      <c r="G55" s="543"/>
      <c r="H55" s="543">
        <v>234012</v>
      </c>
      <c r="I55" s="563"/>
    </row>
    <row r="56" spans="1:9" x14ac:dyDescent="0.2">
      <c r="A56" s="540">
        <v>51</v>
      </c>
      <c r="B56" s="541" t="s">
        <v>358</v>
      </c>
      <c r="C56" s="542">
        <f t="shared" si="0"/>
        <v>2219225</v>
      </c>
      <c r="D56" s="554">
        <v>1511801</v>
      </c>
      <c r="E56" s="554">
        <v>108968</v>
      </c>
      <c r="F56" s="554"/>
      <c r="G56" s="554"/>
      <c r="H56" s="554">
        <v>598456</v>
      </c>
      <c r="I56" s="563"/>
    </row>
    <row r="57" spans="1:9" x14ac:dyDescent="0.2">
      <c r="A57" s="540">
        <v>52</v>
      </c>
      <c r="B57" s="541" t="s">
        <v>63</v>
      </c>
      <c r="C57" s="542">
        <f t="shared" si="0"/>
        <v>582493</v>
      </c>
      <c r="D57" s="543"/>
      <c r="E57" s="543"/>
      <c r="F57" s="543">
        <v>175493</v>
      </c>
      <c r="G57" s="543"/>
      <c r="H57" s="543">
        <v>407000</v>
      </c>
      <c r="I57" s="563"/>
    </row>
    <row r="58" spans="1:9" ht="25.5" x14ac:dyDescent="0.2">
      <c r="A58" s="540">
        <v>53</v>
      </c>
      <c r="B58" s="541" t="s">
        <v>359</v>
      </c>
      <c r="C58" s="542">
        <f t="shared" si="0"/>
        <v>125</v>
      </c>
      <c r="D58" s="543">
        <v>118</v>
      </c>
      <c r="E58" s="543">
        <v>2</v>
      </c>
      <c r="F58" s="543">
        <v>3</v>
      </c>
      <c r="G58" s="543"/>
      <c r="H58" s="543">
        <v>2</v>
      </c>
      <c r="I58" s="563"/>
    </row>
    <row r="59" spans="1:9" x14ac:dyDescent="0.2">
      <c r="A59" s="540">
        <v>54</v>
      </c>
      <c r="B59" s="541" t="s">
        <v>360</v>
      </c>
      <c r="C59" s="542">
        <f t="shared" si="0"/>
        <v>0</v>
      </c>
      <c r="D59" s="543"/>
      <c r="E59" s="543"/>
      <c r="F59" s="543"/>
      <c r="G59" s="543"/>
      <c r="H59" s="543"/>
      <c r="I59" s="563"/>
    </row>
    <row r="60" spans="1:9" x14ac:dyDescent="0.2">
      <c r="A60" s="540">
        <v>55</v>
      </c>
      <c r="B60" s="541" t="s">
        <v>64</v>
      </c>
      <c r="C60" s="542">
        <f t="shared" si="0"/>
        <v>116065</v>
      </c>
      <c r="D60" s="543">
        <v>116065</v>
      </c>
      <c r="E60" s="543"/>
      <c r="F60" s="543"/>
      <c r="G60" s="543"/>
      <c r="H60" s="543"/>
      <c r="I60" s="563"/>
    </row>
    <row r="61" spans="1:9" x14ac:dyDescent="0.2">
      <c r="A61" s="540">
        <v>56</v>
      </c>
      <c r="B61" s="541" t="s">
        <v>361</v>
      </c>
      <c r="C61" s="542">
        <f t="shared" si="0"/>
        <v>20457</v>
      </c>
      <c r="D61" s="543">
        <v>7</v>
      </c>
      <c r="E61" s="543">
        <v>579</v>
      </c>
      <c r="F61" s="543">
        <v>17556</v>
      </c>
      <c r="G61" s="543">
        <v>1385</v>
      </c>
      <c r="H61" s="543">
        <v>930</v>
      </c>
      <c r="I61" s="563"/>
    </row>
    <row r="62" spans="1:9" x14ac:dyDescent="0.2">
      <c r="A62" s="540">
        <v>57</v>
      </c>
      <c r="B62" s="547" t="s">
        <v>65</v>
      </c>
      <c r="C62" s="542">
        <f t="shared" si="0"/>
        <v>9193350</v>
      </c>
      <c r="D62" s="548">
        <f>D41+D42+D47+D50+D55+D56+D57+D58+D59+D60+D61</f>
        <v>4137219</v>
      </c>
      <c r="E62" s="548">
        <f>E41+E42+E47+E50+E55+E56+E57+E58+E59+E60+E61</f>
        <v>515305</v>
      </c>
      <c r="F62" s="548">
        <f>F41+F42+F47+F50+F55+F56+F57+F58+F59+F60+F61</f>
        <v>876285</v>
      </c>
      <c r="G62" s="548">
        <f>G41+G42+G47+G50+G55+G56+G57+G58+G59+G60+G61</f>
        <v>441635</v>
      </c>
      <c r="H62" s="548">
        <f>H41+H42+H47+H50+H55+H56+H57+H58+H59+H60+H61</f>
        <v>3222906</v>
      </c>
      <c r="I62" s="563"/>
    </row>
    <row r="63" spans="1:9" x14ac:dyDescent="0.2">
      <c r="A63" s="540">
        <v>58</v>
      </c>
      <c r="B63" s="541" t="s">
        <v>362</v>
      </c>
      <c r="C63" s="542">
        <f t="shared" si="0"/>
        <v>3463200</v>
      </c>
      <c r="D63" s="543">
        <v>3463200</v>
      </c>
      <c r="E63" s="543"/>
      <c r="F63" s="543"/>
      <c r="G63" s="539"/>
      <c r="H63" s="539"/>
      <c r="I63" s="563"/>
    </row>
    <row r="64" spans="1:9" x14ac:dyDescent="0.2">
      <c r="A64" s="540">
        <v>59</v>
      </c>
      <c r="B64" s="541" t="s">
        <v>363</v>
      </c>
      <c r="C64" s="542">
        <f t="shared" si="0"/>
        <v>0</v>
      </c>
      <c r="D64" s="543"/>
      <c r="E64" s="543"/>
      <c r="F64" s="543"/>
      <c r="G64" s="539"/>
      <c r="H64" s="539"/>
      <c r="I64" s="563"/>
    </row>
    <row r="65" spans="1:9" x14ac:dyDescent="0.2">
      <c r="A65" s="540">
        <v>60</v>
      </c>
      <c r="B65" s="547" t="s">
        <v>66</v>
      </c>
      <c r="C65" s="542">
        <f t="shared" si="0"/>
        <v>3463200</v>
      </c>
      <c r="D65" s="548">
        <f>SUM(D63:D64)</f>
        <v>3463200</v>
      </c>
      <c r="E65" s="548">
        <f>SUM(E63:E64)</f>
        <v>0</v>
      </c>
      <c r="F65" s="548">
        <f>SUM(F63:F64)</f>
        <v>0</v>
      </c>
      <c r="G65" s="548">
        <f>SUM(G63:G64)</f>
        <v>0</v>
      </c>
      <c r="H65" s="548">
        <f>SUM(H63:H64)</f>
        <v>0</v>
      </c>
      <c r="I65" s="563"/>
    </row>
    <row r="66" spans="1:9" x14ac:dyDescent="0.2">
      <c r="A66" s="540">
        <v>61</v>
      </c>
      <c r="B66" s="556" t="s">
        <v>364</v>
      </c>
      <c r="C66" s="542">
        <f t="shared" si="0"/>
        <v>4815</v>
      </c>
      <c r="D66" s="554">
        <v>4815</v>
      </c>
      <c r="E66" s="554"/>
      <c r="F66" s="554"/>
      <c r="G66" s="554"/>
      <c r="H66" s="554"/>
      <c r="I66" s="563"/>
    </row>
    <row r="67" spans="1:9" x14ac:dyDescent="0.2">
      <c r="A67" s="540">
        <v>62</v>
      </c>
      <c r="B67" s="557" t="s">
        <v>365</v>
      </c>
      <c r="C67" s="542">
        <f t="shared" si="0"/>
        <v>4815</v>
      </c>
      <c r="D67" s="548">
        <f>D66</f>
        <v>4815</v>
      </c>
      <c r="E67" s="548">
        <f>E66</f>
        <v>0</v>
      </c>
      <c r="F67" s="548">
        <f>F66</f>
        <v>0</v>
      </c>
      <c r="G67" s="548">
        <f>G66</f>
        <v>0</v>
      </c>
      <c r="H67" s="548">
        <f>H66</f>
        <v>0</v>
      </c>
      <c r="I67" s="563"/>
    </row>
    <row r="68" spans="1:9" ht="25.5" x14ac:dyDescent="0.2">
      <c r="A68" s="540">
        <v>63</v>
      </c>
      <c r="B68" s="541" t="s">
        <v>67</v>
      </c>
      <c r="C68" s="542">
        <f t="shared" si="0"/>
        <v>5966</v>
      </c>
      <c r="D68" s="543">
        <v>5966</v>
      </c>
      <c r="E68" s="543"/>
      <c r="F68" s="543"/>
      <c r="G68" s="543"/>
      <c r="H68" s="543"/>
      <c r="I68" s="563"/>
    </row>
    <row r="69" spans="1:9" x14ac:dyDescent="0.2">
      <c r="A69" s="540">
        <v>64</v>
      </c>
      <c r="B69" s="541" t="s">
        <v>68</v>
      </c>
      <c r="C69" s="542">
        <f t="shared" si="0"/>
        <v>5000</v>
      </c>
      <c r="D69" s="543">
        <v>5000</v>
      </c>
      <c r="E69" s="543"/>
      <c r="F69" s="543"/>
      <c r="G69" s="543"/>
      <c r="H69" s="543"/>
      <c r="I69" s="563"/>
    </row>
    <row r="70" spans="1:9" x14ac:dyDescent="0.2">
      <c r="A70" s="540">
        <v>65</v>
      </c>
      <c r="B70" s="541" t="s">
        <v>69</v>
      </c>
      <c r="C70" s="542">
        <f t="shared" si="0"/>
        <v>1175000</v>
      </c>
      <c r="D70" s="543">
        <v>1175000</v>
      </c>
      <c r="E70" s="539"/>
      <c r="F70" s="539"/>
      <c r="G70" s="539"/>
      <c r="H70" s="539"/>
      <c r="I70" s="563"/>
    </row>
    <row r="71" spans="1:9" x14ac:dyDescent="0.2">
      <c r="A71" s="540">
        <v>66</v>
      </c>
      <c r="B71" s="547" t="s">
        <v>70</v>
      </c>
      <c r="C71" s="542">
        <f t="shared" si="0"/>
        <v>1180966</v>
      </c>
      <c r="D71" s="558">
        <f>D68+D70</f>
        <v>1180966</v>
      </c>
      <c r="E71" s="558">
        <f t="shared" ref="E71:H71" si="1">E68+E70</f>
        <v>0</v>
      </c>
      <c r="F71" s="558">
        <f t="shared" si="1"/>
        <v>0</v>
      </c>
      <c r="G71" s="558">
        <f t="shared" si="1"/>
        <v>0</v>
      </c>
      <c r="H71" s="558">
        <f t="shared" si="1"/>
        <v>0</v>
      </c>
      <c r="I71" s="563"/>
    </row>
    <row r="72" spans="1:9" x14ac:dyDescent="0.2">
      <c r="A72" s="540">
        <v>67</v>
      </c>
      <c r="B72" s="559" t="s">
        <v>71</v>
      </c>
      <c r="C72" s="542">
        <f t="shared" ref="C72:C79" si="2">SUM(D72:H72)</f>
        <v>598337159</v>
      </c>
      <c r="D72" s="560">
        <f>D21+D29+D40+D62+D65+D67+D71</f>
        <v>583171703</v>
      </c>
      <c r="E72" s="560">
        <f>E21+E29+E40+E62+E65+E67+E71</f>
        <v>547944</v>
      </c>
      <c r="F72" s="560">
        <f>F21+F29+F40+F62+F65+F67+F71</f>
        <v>10952971</v>
      </c>
      <c r="G72" s="560">
        <f>G21+G29+G40+G62+G65+G67+G71</f>
        <v>441635</v>
      </c>
      <c r="H72" s="560">
        <f>H21+H29+H40+H62+H65+H67+H71</f>
        <v>3222906</v>
      </c>
      <c r="I72" s="563"/>
    </row>
    <row r="73" spans="1:9" ht="25.5" x14ac:dyDescent="0.2">
      <c r="A73" s="540">
        <v>68</v>
      </c>
      <c r="B73" s="545" t="s">
        <v>366</v>
      </c>
      <c r="C73" s="542">
        <f t="shared" si="2"/>
        <v>0</v>
      </c>
      <c r="D73" s="554"/>
      <c r="E73" s="554"/>
      <c r="F73" s="554"/>
      <c r="G73" s="554"/>
      <c r="H73" s="554"/>
      <c r="I73" s="563"/>
    </row>
    <row r="74" spans="1:9" ht="25.5" x14ac:dyDescent="0.2">
      <c r="A74" s="540">
        <v>69</v>
      </c>
      <c r="B74" s="541" t="s">
        <v>367</v>
      </c>
      <c r="C74" s="542">
        <f t="shared" si="2"/>
        <v>45175123</v>
      </c>
      <c r="D74" s="543"/>
      <c r="E74" s="543">
        <v>12183894</v>
      </c>
      <c r="F74" s="543">
        <v>21638300</v>
      </c>
      <c r="G74" s="543">
        <v>4001121</v>
      </c>
      <c r="H74" s="543">
        <v>7351808</v>
      </c>
      <c r="I74" s="563"/>
    </row>
    <row r="75" spans="1:9" x14ac:dyDescent="0.2">
      <c r="A75" s="540"/>
      <c r="B75" s="541" t="s">
        <v>72</v>
      </c>
      <c r="C75" s="542">
        <f t="shared" si="2"/>
        <v>3636490</v>
      </c>
      <c r="D75" s="543">
        <v>3636490</v>
      </c>
      <c r="E75" s="543" t="s">
        <v>534</v>
      </c>
      <c r="F75" s="543"/>
      <c r="G75" s="543"/>
      <c r="H75" s="543"/>
      <c r="I75" s="563"/>
    </row>
    <row r="76" spans="1:9" x14ac:dyDescent="0.2">
      <c r="A76" s="540">
        <v>71</v>
      </c>
      <c r="B76" s="541" t="s">
        <v>368</v>
      </c>
      <c r="C76" s="542">
        <f t="shared" si="2"/>
        <v>82177581</v>
      </c>
      <c r="D76" s="543"/>
      <c r="E76" s="543">
        <v>32477875</v>
      </c>
      <c r="F76" s="543">
        <v>16560403</v>
      </c>
      <c r="G76" s="543">
        <v>10677212</v>
      </c>
      <c r="H76" s="543">
        <v>22462091</v>
      </c>
      <c r="I76" s="563"/>
    </row>
    <row r="77" spans="1:9" x14ac:dyDescent="0.2">
      <c r="A77" s="540">
        <v>72</v>
      </c>
      <c r="B77" s="541" t="s">
        <v>73</v>
      </c>
      <c r="C77" s="542">
        <f t="shared" si="2"/>
        <v>130989194</v>
      </c>
      <c r="D77" s="549">
        <f>SUM(D73:D76)</f>
        <v>3636490</v>
      </c>
      <c r="E77" s="549">
        <f>SUM(E73:E76)</f>
        <v>44661769</v>
      </c>
      <c r="F77" s="549">
        <f>SUM(F73:F76)</f>
        <v>38198703</v>
      </c>
      <c r="G77" s="549">
        <f>SUM(G73:G76)</f>
        <v>14678333</v>
      </c>
      <c r="H77" s="549">
        <f>SUM(H73:H76)</f>
        <v>29813899</v>
      </c>
      <c r="I77" s="563"/>
    </row>
    <row r="78" spans="1:9" ht="13.5" thickBot="1" x14ac:dyDescent="0.25">
      <c r="A78" s="540">
        <v>73</v>
      </c>
      <c r="B78" s="561" t="s">
        <v>74</v>
      </c>
      <c r="C78" s="542">
        <f t="shared" si="2"/>
        <v>130989194</v>
      </c>
      <c r="D78" s="562">
        <f>D77</f>
        <v>3636490</v>
      </c>
      <c r="E78" s="562">
        <f>E77</f>
        <v>44661769</v>
      </c>
      <c r="F78" s="562">
        <f>F77</f>
        <v>38198703</v>
      </c>
      <c r="G78" s="562">
        <f>G77</f>
        <v>14678333</v>
      </c>
      <c r="H78" s="562">
        <f>H77</f>
        <v>29813899</v>
      </c>
      <c r="I78" s="563"/>
    </row>
    <row r="79" spans="1:9" ht="14.25" thickTop="1" thickBot="1" x14ac:dyDescent="0.25">
      <c r="A79" s="540">
        <v>74</v>
      </c>
      <c r="B79" s="220" t="s">
        <v>37</v>
      </c>
      <c r="C79" s="542">
        <f t="shared" si="2"/>
        <v>729326353</v>
      </c>
      <c r="D79" s="221">
        <f>D72+D78</f>
        <v>586808193</v>
      </c>
      <c r="E79" s="221">
        <f>E72+E78</f>
        <v>45209713</v>
      </c>
      <c r="F79" s="221">
        <f>F72+F78</f>
        <v>49151674</v>
      </c>
      <c r="G79" s="221">
        <f>G72+G78</f>
        <v>15119968</v>
      </c>
      <c r="H79" s="221">
        <f>H72+H78</f>
        <v>33036805</v>
      </c>
      <c r="I79" s="563"/>
    </row>
    <row r="80" spans="1:9" ht="13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63A2-B931-4038-9B44-FB795528FDCE}">
  <dimension ref="A1:H50"/>
  <sheetViews>
    <sheetView workbookViewId="0">
      <pane ySplit="5" topLeftCell="A39" activePane="bottomLeft" state="frozen"/>
      <selection pane="bottomLeft"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203" t="s">
        <v>326</v>
      </c>
      <c r="E1" t="s">
        <v>161</v>
      </c>
    </row>
    <row r="2" spans="1:8" x14ac:dyDescent="0.2">
      <c r="B2" s="203" t="s">
        <v>441</v>
      </c>
      <c r="E2" t="s">
        <v>528</v>
      </c>
    </row>
    <row r="3" spans="1:8" x14ac:dyDescent="0.2">
      <c r="B3" s="203"/>
      <c r="C3" s="203" t="s">
        <v>392</v>
      </c>
      <c r="E3" t="s">
        <v>77</v>
      </c>
    </row>
    <row r="4" spans="1:8" ht="13.5" thickBot="1" x14ac:dyDescent="0.25">
      <c r="B4" s="203"/>
    </row>
    <row r="5" spans="1:8" ht="38.25" x14ac:dyDescent="0.2">
      <c r="A5" s="231" t="s">
        <v>1</v>
      </c>
      <c r="B5" s="232" t="s">
        <v>382</v>
      </c>
      <c r="C5" s="233" t="s">
        <v>327</v>
      </c>
      <c r="D5" s="234" t="s">
        <v>39</v>
      </c>
      <c r="E5" s="235" t="s">
        <v>328</v>
      </c>
      <c r="F5" s="235" t="s">
        <v>41</v>
      </c>
      <c r="G5" s="235" t="s">
        <v>120</v>
      </c>
      <c r="H5" s="235" t="s">
        <v>42</v>
      </c>
    </row>
    <row r="6" spans="1:8" x14ac:dyDescent="0.2">
      <c r="A6" s="236">
        <v>27</v>
      </c>
      <c r="B6" s="237" t="s">
        <v>3</v>
      </c>
      <c r="C6" s="238">
        <f t="shared" ref="C6:C37" si="0">SUM(D6:H6)</f>
        <v>404120936</v>
      </c>
      <c r="D6" s="239">
        <v>52267571</v>
      </c>
      <c r="E6" s="239">
        <v>144171047</v>
      </c>
      <c r="F6" s="239">
        <v>91322900</v>
      </c>
      <c r="G6" s="239">
        <v>26389513</v>
      </c>
      <c r="H6" s="239">
        <v>89969905</v>
      </c>
    </row>
    <row r="7" spans="1:8" ht="25.5" x14ac:dyDescent="0.2">
      <c r="A7" s="236">
        <v>28</v>
      </c>
      <c r="B7" s="237" t="s">
        <v>4</v>
      </c>
      <c r="C7" s="238">
        <f t="shared" si="0"/>
        <v>71260878</v>
      </c>
      <c r="D7" s="239">
        <v>10350728</v>
      </c>
      <c r="E7" s="239">
        <v>28098504</v>
      </c>
      <c r="F7" s="239">
        <v>12288159</v>
      </c>
      <c r="G7" s="239">
        <v>4655154</v>
      </c>
      <c r="H7" s="239">
        <v>15868333</v>
      </c>
    </row>
    <row r="8" spans="1:8" x14ac:dyDescent="0.2">
      <c r="A8" s="236">
        <v>87</v>
      </c>
      <c r="B8" s="237" t="s">
        <v>5</v>
      </c>
      <c r="C8" s="238">
        <f t="shared" si="0"/>
        <v>500700674</v>
      </c>
      <c r="D8" s="239">
        <v>316638952</v>
      </c>
      <c r="E8" s="239">
        <v>33988840</v>
      </c>
      <c r="F8" s="239">
        <v>71815470</v>
      </c>
      <c r="G8" s="239">
        <v>36083056</v>
      </c>
      <c r="H8" s="239">
        <v>42174356</v>
      </c>
    </row>
    <row r="9" spans="1:8" x14ac:dyDescent="0.2">
      <c r="A9" s="236">
        <v>88</v>
      </c>
      <c r="B9" s="240" t="s">
        <v>6</v>
      </c>
      <c r="C9" s="241">
        <f t="shared" si="0"/>
        <v>0</v>
      </c>
      <c r="D9" s="242">
        <f>D10</f>
        <v>0</v>
      </c>
      <c r="E9" s="243">
        <f>E10</f>
        <v>0</v>
      </c>
      <c r="F9" s="243">
        <f>F10</f>
        <v>0</v>
      </c>
      <c r="G9" s="243">
        <f>G10</f>
        <v>0</v>
      </c>
      <c r="H9" s="243">
        <f>H10</f>
        <v>0</v>
      </c>
    </row>
    <row r="10" spans="1:8" ht="25.5" x14ac:dyDescent="0.2">
      <c r="A10" s="236">
        <v>89</v>
      </c>
      <c r="B10" s="240" t="s">
        <v>7</v>
      </c>
      <c r="C10" s="241">
        <f t="shared" si="0"/>
        <v>0</v>
      </c>
      <c r="D10" s="244"/>
      <c r="E10" s="245"/>
      <c r="F10" s="245"/>
      <c r="G10" s="245"/>
      <c r="H10" s="245"/>
    </row>
    <row r="11" spans="1:8" x14ac:dyDescent="0.2">
      <c r="A11" s="236">
        <v>90</v>
      </c>
      <c r="B11" s="240" t="s">
        <v>8</v>
      </c>
      <c r="C11" s="241">
        <f t="shared" si="0"/>
        <v>800000</v>
      </c>
      <c r="D11" s="242">
        <f>D12</f>
        <v>800000</v>
      </c>
      <c r="E11" s="243">
        <f>E12</f>
        <v>0</v>
      </c>
      <c r="F11" s="243">
        <f>F12</f>
        <v>0</v>
      </c>
      <c r="G11" s="243">
        <f>G12</f>
        <v>0</v>
      </c>
      <c r="H11" s="243">
        <f>H12</f>
        <v>0</v>
      </c>
    </row>
    <row r="12" spans="1:8" ht="25.5" x14ac:dyDescent="0.2">
      <c r="A12" s="236">
        <v>91</v>
      </c>
      <c r="B12" s="240" t="s">
        <v>9</v>
      </c>
      <c r="C12" s="241">
        <f t="shared" si="0"/>
        <v>800000</v>
      </c>
      <c r="D12" s="242">
        <v>800000</v>
      </c>
      <c r="E12" s="243"/>
      <c r="F12" s="243"/>
      <c r="G12" s="243"/>
      <c r="H12" s="243"/>
    </row>
    <row r="13" spans="1:8" x14ac:dyDescent="0.2">
      <c r="A13" s="236">
        <v>92</v>
      </c>
      <c r="B13" s="240" t="s">
        <v>10</v>
      </c>
      <c r="C13" s="241">
        <f t="shared" si="0"/>
        <v>10700000</v>
      </c>
      <c r="D13" s="242">
        <f>SUM(D14:D15)</f>
        <v>10700000</v>
      </c>
      <c r="E13" s="243">
        <f>SUM(E14:E15)</f>
        <v>0</v>
      </c>
      <c r="F13" s="243">
        <f>SUM(F14:F15)</f>
        <v>0</v>
      </c>
      <c r="G13" s="243">
        <f>SUM(G14:G15)</f>
        <v>0</v>
      </c>
      <c r="H13" s="243">
        <f>SUM(H14:H15)</f>
        <v>0</v>
      </c>
    </row>
    <row r="14" spans="1:8" x14ac:dyDescent="0.2">
      <c r="A14" s="236">
        <v>93</v>
      </c>
      <c r="B14" s="240" t="s">
        <v>11</v>
      </c>
      <c r="C14" s="241">
        <f t="shared" si="0"/>
        <v>900000</v>
      </c>
      <c r="D14" s="244">
        <v>900000</v>
      </c>
      <c r="E14" s="245"/>
      <c r="F14" s="245"/>
      <c r="G14" s="245"/>
      <c r="H14" s="245"/>
    </row>
    <row r="15" spans="1:8" x14ac:dyDescent="0.2">
      <c r="A15" s="236">
        <v>94</v>
      </c>
      <c r="B15" s="240" t="s">
        <v>12</v>
      </c>
      <c r="C15" s="241">
        <f t="shared" si="0"/>
        <v>9800000</v>
      </c>
      <c r="D15" s="244">
        <v>9800000</v>
      </c>
      <c r="E15" s="245"/>
      <c r="F15" s="245"/>
      <c r="G15" s="245"/>
      <c r="H15" s="245"/>
    </row>
    <row r="16" spans="1:8" x14ac:dyDescent="0.2">
      <c r="A16" s="236">
        <v>96</v>
      </c>
      <c r="B16" s="246" t="s">
        <v>13</v>
      </c>
      <c r="C16" s="241">
        <f t="shared" si="0"/>
        <v>11500000</v>
      </c>
      <c r="D16" s="247">
        <f>D9+D11+D13</f>
        <v>11500000</v>
      </c>
      <c r="E16" s="248">
        <f>E9+E11+E13</f>
        <v>0</v>
      </c>
      <c r="F16" s="248">
        <f>F9+F11+F13</f>
        <v>0</v>
      </c>
      <c r="G16" s="248">
        <f>G9+G11+G13</f>
        <v>0</v>
      </c>
      <c r="H16" s="248">
        <f>H9+H11+H13</f>
        <v>0</v>
      </c>
    </row>
    <row r="17" spans="1:8" ht="18.75" customHeight="1" x14ac:dyDescent="0.2">
      <c r="A17" s="236">
        <v>97</v>
      </c>
      <c r="B17" s="240" t="s">
        <v>14</v>
      </c>
      <c r="C17" s="241">
        <f t="shared" si="0"/>
        <v>0</v>
      </c>
      <c r="D17" s="244"/>
      <c r="E17" s="245"/>
      <c r="F17" s="245"/>
      <c r="G17" s="245"/>
      <c r="H17" s="245"/>
    </row>
    <row r="18" spans="1:8" ht="25.5" x14ac:dyDescent="0.2">
      <c r="A18" s="236">
        <v>98</v>
      </c>
      <c r="B18" s="240" t="s">
        <v>15</v>
      </c>
      <c r="C18" s="241">
        <f t="shared" si="0"/>
        <v>176540348</v>
      </c>
      <c r="D18" s="249">
        <f>SUM(D19:D22)</f>
        <v>176540348</v>
      </c>
      <c r="E18" s="250">
        <f>SUM(E19:E22)</f>
        <v>0</v>
      </c>
      <c r="F18" s="250">
        <f>SUM(F19:F22)</f>
        <v>0</v>
      </c>
      <c r="G18" s="250">
        <f>SUM(G19:G22)</f>
        <v>0</v>
      </c>
      <c r="H18" s="250">
        <f>SUM(H19:H22)</f>
        <v>0</v>
      </c>
    </row>
    <row r="19" spans="1:8" x14ac:dyDescent="0.2">
      <c r="A19" s="236">
        <v>99</v>
      </c>
      <c r="B19" s="240" t="s">
        <v>383</v>
      </c>
      <c r="C19" s="241">
        <f t="shared" si="0"/>
        <v>3500000</v>
      </c>
      <c r="D19" s="244">
        <v>3500000</v>
      </c>
      <c r="E19" s="245"/>
      <c r="F19" s="245"/>
      <c r="G19" s="245"/>
      <c r="H19" s="245"/>
    </row>
    <row r="20" spans="1:8" x14ac:dyDescent="0.2">
      <c r="A20" s="236">
        <v>100</v>
      </c>
      <c r="B20" s="240" t="s">
        <v>16</v>
      </c>
      <c r="C20" s="241">
        <f t="shared" si="0"/>
        <v>0</v>
      </c>
      <c r="D20" s="244"/>
      <c r="E20" s="245"/>
      <c r="F20" s="245"/>
      <c r="G20" s="245"/>
      <c r="H20" s="245"/>
    </row>
    <row r="21" spans="1:8" ht="25.5" x14ac:dyDescent="0.2">
      <c r="A21" s="236">
        <v>101</v>
      </c>
      <c r="B21" s="240" t="s">
        <v>17</v>
      </c>
      <c r="C21" s="241">
        <f t="shared" si="0"/>
        <v>0</v>
      </c>
      <c r="D21" s="244"/>
      <c r="E21" s="245"/>
      <c r="F21" s="245"/>
      <c r="G21" s="245"/>
      <c r="H21" s="245"/>
    </row>
    <row r="22" spans="1:8" x14ac:dyDescent="0.2">
      <c r="A22" s="236">
        <v>102</v>
      </c>
      <c r="B22" s="240" t="s">
        <v>18</v>
      </c>
      <c r="C22" s="241">
        <f t="shared" si="0"/>
        <v>173040348</v>
      </c>
      <c r="D22" s="244">
        <v>173040348</v>
      </c>
      <c r="E22" s="245"/>
      <c r="F22" s="245"/>
      <c r="G22" s="245"/>
      <c r="H22" s="245"/>
    </row>
    <row r="23" spans="1:8" ht="25.5" x14ac:dyDescent="0.2">
      <c r="A23" s="236">
        <v>103</v>
      </c>
      <c r="B23" s="240" t="s">
        <v>438</v>
      </c>
      <c r="C23" s="241">
        <f t="shared" si="0"/>
        <v>19955600</v>
      </c>
      <c r="D23" s="244">
        <v>19955600</v>
      </c>
      <c r="E23" s="245"/>
      <c r="F23" s="245"/>
      <c r="G23" s="245"/>
      <c r="H23" s="245"/>
    </row>
    <row r="24" spans="1:8" ht="16.5" customHeight="1" x14ac:dyDescent="0.2">
      <c r="A24" s="236"/>
      <c r="B24" s="240" t="s">
        <v>385</v>
      </c>
      <c r="C24" s="241">
        <f t="shared" si="0"/>
        <v>0</v>
      </c>
      <c r="D24" s="244"/>
      <c r="E24" s="245"/>
      <c r="F24" s="245"/>
      <c r="G24" s="245"/>
      <c r="H24" s="245"/>
    </row>
    <row r="25" spans="1:8" ht="16.5" customHeight="1" x14ac:dyDescent="0.2">
      <c r="A25" s="236">
        <v>104</v>
      </c>
      <c r="B25" s="240" t="s">
        <v>19</v>
      </c>
      <c r="C25" s="241">
        <f t="shared" si="0"/>
        <v>76092700</v>
      </c>
      <c r="D25" s="244">
        <v>76092700</v>
      </c>
      <c r="E25" s="245"/>
      <c r="F25" s="245"/>
      <c r="G25" s="245"/>
      <c r="H25" s="245"/>
    </row>
    <row r="26" spans="1:8" ht="18" customHeight="1" x14ac:dyDescent="0.2">
      <c r="A26" s="236">
        <v>105</v>
      </c>
      <c r="B26" s="246" t="s">
        <v>20</v>
      </c>
      <c r="C26" s="241">
        <f t="shared" si="0"/>
        <v>272588648</v>
      </c>
      <c r="D26" s="247">
        <f>D17+D18+D23+D24+D25</f>
        <v>272588648</v>
      </c>
      <c r="E26" s="248">
        <f>E17+E18+E23+E24+E25</f>
        <v>0</v>
      </c>
      <c r="F26" s="248">
        <f>F17+F18+F23+F24+F25</f>
        <v>0</v>
      </c>
      <c r="G26" s="248">
        <f>G17+G18+G23+G24+G25</f>
        <v>0</v>
      </c>
      <c r="H26" s="248">
        <f>H17+H18+H23+H24+H25</f>
        <v>0</v>
      </c>
    </row>
    <row r="27" spans="1:8" x14ac:dyDescent="0.2">
      <c r="A27" s="236">
        <v>106</v>
      </c>
      <c r="B27" s="240" t="s">
        <v>21</v>
      </c>
      <c r="C27" s="241">
        <f t="shared" si="0"/>
        <v>440000</v>
      </c>
      <c r="D27" s="244">
        <v>260000</v>
      </c>
      <c r="E27" s="245"/>
      <c r="F27" s="245"/>
      <c r="G27" s="245">
        <v>150000</v>
      </c>
      <c r="H27" s="245">
        <v>30000</v>
      </c>
    </row>
    <row r="28" spans="1:8" x14ac:dyDescent="0.2">
      <c r="A28" s="236">
        <v>107</v>
      </c>
      <c r="B28" s="240" t="s">
        <v>22</v>
      </c>
      <c r="C28" s="241">
        <f t="shared" si="0"/>
        <v>971737796</v>
      </c>
      <c r="D28" s="244">
        <v>971737796</v>
      </c>
      <c r="E28" s="245"/>
      <c r="F28" s="245"/>
      <c r="G28" s="245"/>
      <c r="H28" s="245"/>
    </row>
    <row r="29" spans="1:8" x14ac:dyDescent="0.2">
      <c r="A29" s="236">
        <v>108</v>
      </c>
      <c r="B29" s="240" t="s">
        <v>23</v>
      </c>
      <c r="C29" s="241">
        <f t="shared" si="0"/>
        <v>1580000</v>
      </c>
      <c r="D29" s="244"/>
      <c r="E29" s="245">
        <v>1300000</v>
      </c>
      <c r="F29" s="245">
        <v>150000</v>
      </c>
      <c r="G29" s="245"/>
      <c r="H29" s="245">
        <v>130000</v>
      </c>
    </row>
    <row r="30" spans="1:8" x14ac:dyDescent="0.2">
      <c r="A30" s="236">
        <v>109</v>
      </c>
      <c r="B30" s="240" t="s">
        <v>24</v>
      </c>
      <c r="C30" s="241">
        <f t="shared" si="0"/>
        <v>36976116</v>
      </c>
      <c r="D30" s="244">
        <v>26805197</v>
      </c>
      <c r="E30" s="245">
        <v>3500000</v>
      </c>
      <c r="F30" s="245">
        <v>3630000</v>
      </c>
      <c r="G30" s="245">
        <v>2475919</v>
      </c>
      <c r="H30" s="245">
        <v>565000</v>
      </c>
    </row>
    <row r="31" spans="1:8" ht="25.5" x14ac:dyDescent="0.2">
      <c r="A31" s="236">
        <v>110</v>
      </c>
      <c r="B31" s="240" t="s">
        <v>25</v>
      </c>
      <c r="C31" s="241">
        <f t="shared" si="0"/>
        <v>29697475</v>
      </c>
      <c r="D31" s="244">
        <v>26614726</v>
      </c>
      <c r="E31" s="245">
        <v>1296000</v>
      </c>
      <c r="F31" s="245">
        <v>1020600</v>
      </c>
      <c r="G31" s="245">
        <v>570399</v>
      </c>
      <c r="H31" s="245">
        <v>195750</v>
      </c>
    </row>
    <row r="32" spans="1:8" x14ac:dyDescent="0.2">
      <c r="A32" s="236">
        <v>111</v>
      </c>
      <c r="B32" s="246" t="s">
        <v>26</v>
      </c>
      <c r="C32" s="241">
        <f t="shared" si="0"/>
        <v>1040431387</v>
      </c>
      <c r="D32" s="247">
        <f>SUM(D27:D31)</f>
        <v>1025417719</v>
      </c>
      <c r="E32" s="248">
        <f>SUM(E27:E31)</f>
        <v>6096000</v>
      </c>
      <c r="F32" s="248">
        <f>SUM(F27:F31)</f>
        <v>4800600</v>
      </c>
      <c r="G32" s="248">
        <f>SUM(G27:G31)</f>
        <v>3196318</v>
      </c>
      <c r="H32" s="248">
        <f>SUM(H27:H31)</f>
        <v>920750</v>
      </c>
    </row>
    <row r="33" spans="1:8" x14ac:dyDescent="0.2">
      <c r="A33" s="236">
        <v>112</v>
      </c>
      <c r="B33" s="240" t="s">
        <v>27</v>
      </c>
      <c r="C33" s="241">
        <f t="shared" si="0"/>
        <v>151961349</v>
      </c>
      <c r="D33" s="244">
        <v>151961349</v>
      </c>
      <c r="E33" s="245"/>
      <c r="F33" s="245"/>
      <c r="G33" s="245"/>
      <c r="H33" s="245"/>
    </row>
    <row r="34" spans="1:8" x14ac:dyDescent="0.2">
      <c r="A34" s="236"/>
      <c r="B34" s="240" t="s">
        <v>386</v>
      </c>
      <c r="C34" s="241">
        <f t="shared" si="0"/>
        <v>200000</v>
      </c>
      <c r="D34" s="244"/>
      <c r="E34" s="245">
        <v>200000</v>
      </c>
      <c r="F34" s="245"/>
      <c r="G34" s="245"/>
      <c r="H34" s="245"/>
    </row>
    <row r="35" spans="1:8" x14ac:dyDescent="0.2">
      <c r="A35" s="236">
        <v>113</v>
      </c>
      <c r="B35" s="240" t="s">
        <v>28</v>
      </c>
      <c r="C35" s="241">
        <f t="shared" si="0"/>
        <v>0</v>
      </c>
      <c r="D35" s="244"/>
      <c r="E35" s="245"/>
      <c r="F35" s="245"/>
      <c r="G35" s="245"/>
      <c r="H35" s="245"/>
    </row>
    <row r="36" spans="1:8" ht="25.5" x14ac:dyDescent="0.2">
      <c r="A36" s="236">
        <v>114</v>
      </c>
      <c r="B36" s="240" t="s">
        <v>29</v>
      </c>
      <c r="C36" s="241">
        <f t="shared" si="0"/>
        <v>41083565</v>
      </c>
      <c r="D36" s="244">
        <v>41029565</v>
      </c>
      <c r="E36" s="245">
        <v>54000</v>
      </c>
      <c r="F36" s="245"/>
      <c r="G36" s="245"/>
      <c r="H36" s="245"/>
    </row>
    <row r="37" spans="1:8" x14ac:dyDescent="0.2">
      <c r="A37" s="236">
        <v>115</v>
      </c>
      <c r="B37" s="246" t="s">
        <v>30</v>
      </c>
      <c r="C37" s="241">
        <f t="shared" si="0"/>
        <v>193244914</v>
      </c>
      <c r="D37" s="247">
        <f>SUM(D33:D36)</f>
        <v>192990914</v>
      </c>
      <c r="E37" s="248">
        <f>SUM(E33:E36)</f>
        <v>254000</v>
      </c>
      <c r="F37" s="248">
        <f>SUM(F33:F36)</f>
        <v>0</v>
      </c>
      <c r="G37" s="248">
        <f>SUM(G33:G36)</f>
        <v>0</v>
      </c>
      <c r="H37" s="248">
        <f>SUM(H33:H36)</f>
        <v>0</v>
      </c>
    </row>
    <row r="38" spans="1:8" ht="25.5" x14ac:dyDescent="0.2">
      <c r="A38" s="236">
        <v>116</v>
      </c>
      <c r="B38" s="240" t="s">
        <v>439</v>
      </c>
      <c r="C38" s="241">
        <f>SUM(D38:H38)</f>
        <v>7516495</v>
      </c>
      <c r="D38" s="242">
        <v>7516495</v>
      </c>
      <c r="E38" s="243">
        <f>SUM(E39:E41)</f>
        <v>0</v>
      </c>
      <c r="F38" s="243">
        <f>SUM(F39:F41)</f>
        <v>0</v>
      </c>
      <c r="G38" s="243">
        <f>SUM(G39:G41)</f>
        <v>0</v>
      </c>
      <c r="H38" s="243">
        <f>SUM(H39:H41)</f>
        <v>0</v>
      </c>
    </row>
    <row r="39" spans="1:8" ht="25.5" x14ac:dyDescent="0.2">
      <c r="A39" s="236">
        <v>119</v>
      </c>
      <c r="B39" s="240" t="s">
        <v>440</v>
      </c>
      <c r="C39" s="241">
        <f t="shared" ref="C39:C48" si="1">SUM(D39:H39)</f>
        <v>4500000</v>
      </c>
      <c r="D39" s="244">
        <f>SUM(D40:D41)</f>
        <v>4500000</v>
      </c>
      <c r="E39" s="245"/>
      <c r="F39" s="245"/>
      <c r="G39" s="245"/>
      <c r="H39" s="245"/>
    </row>
    <row r="40" spans="1:8" ht="25.5" x14ac:dyDescent="0.2">
      <c r="A40" s="236">
        <v>118</v>
      </c>
      <c r="B40" s="240" t="s">
        <v>387</v>
      </c>
      <c r="C40" s="241">
        <f t="shared" si="1"/>
        <v>0</v>
      </c>
      <c r="D40" s="244"/>
      <c r="E40" s="245"/>
      <c r="F40" s="245"/>
      <c r="G40" s="245"/>
      <c r="H40" s="245"/>
    </row>
    <row r="41" spans="1:8" x14ac:dyDescent="0.2">
      <c r="A41" s="236">
        <v>117</v>
      </c>
      <c r="B41" s="240" t="s">
        <v>388</v>
      </c>
      <c r="C41" s="241">
        <f t="shared" si="1"/>
        <v>4500000</v>
      </c>
      <c r="D41" s="244">
        <v>4500000</v>
      </c>
      <c r="E41" s="245"/>
      <c r="F41" s="245"/>
      <c r="G41" s="245"/>
      <c r="H41" s="245"/>
    </row>
    <row r="42" spans="1:8" x14ac:dyDescent="0.2">
      <c r="A42" s="236">
        <v>120</v>
      </c>
      <c r="B42" s="246" t="s">
        <v>31</v>
      </c>
      <c r="C42" s="241">
        <f t="shared" si="1"/>
        <v>12016495</v>
      </c>
      <c r="D42" s="247">
        <f>D38+D39</f>
        <v>12016495</v>
      </c>
      <c r="E42" s="247">
        <f t="shared" ref="E42:H42" si="2">E38+E39</f>
        <v>0</v>
      </c>
      <c r="F42" s="247">
        <f t="shared" si="2"/>
        <v>0</v>
      </c>
      <c r="G42" s="247">
        <f t="shared" si="2"/>
        <v>0</v>
      </c>
      <c r="H42" s="247">
        <f t="shared" si="2"/>
        <v>0</v>
      </c>
    </row>
    <row r="43" spans="1:8" x14ac:dyDescent="0.2">
      <c r="A43" s="236">
        <v>121</v>
      </c>
      <c r="B43" s="251" t="s">
        <v>32</v>
      </c>
      <c r="C43" s="241">
        <f t="shared" si="1"/>
        <v>2505863932</v>
      </c>
      <c r="D43" s="252">
        <f>D6+D7+D8+D16+D26+D32+D37+D42</f>
        <v>1893771027</v>
      </c>
      <c r="E43" s="253">
        <f>E6+E7+E8+E16+E26+E32+E37+E42</f>
        <v>212608391</v>
      </c>
      <c r="F43" s="253">
        <f>F6+F7+F8+F16+F26+F32+F37+F42</f>
        <v>180227129</v>
      </c>
      <c r="G43" s="253">
        <f>G6+G7+G8+G16+G26+G32+G37+G42</f>
        <v>70324041</v>
      </c>
      <c r="H43" s="253">
        <f>H6+H7+H8+H16+H26+H32+H37+H42</f>
        <v>148933344</v>
      </c>
    </row>
    <row r="44" spans="1:8" ht="25.5" x14ac:dyDescent="0.2">
      <c r="A44" s="236">
        <v>122</v>
      </c>
      <c r="B44" s="240" t="s">
        <v>33</v>
      </c>
      <c r="C44" s="241">
        <f t="shared" si="1"/>
        <v>16355732</v>
      </c>
      <c r="D44" s="244">
        <v>16355732</v>
      </c>
      <c r="E44" s="245"/>
      <c r="F44" s="245"/>
      <c r="G44" s="245"/>
      <c r="H44" s="245"/>
    </row>
    <row r="45" spans="1:8" ht="25.5" x14ac:dyDescent="0.2">
      <c r="A45" s="236">
        <v>123</v>
      </c>
      <c r="B45" s="240" t="s">
        <v>34</v>
      </c>
      <c r="C45" s="241">
        <f>SUM(D45:H45)</f>
        <v>547636208</v>
      </c>
      <c r="D45" s="359">
        <v>547636208</v>
      </c>
      <c r="E45" s="245"/>
      <c r="F45" s="245"/>
      <c r="G45" s="245"/>
      <c r="H45" s="245"/>
    </row>
    <row r="46" spans="1:8" x14ac:dyDescent="0.2">
      <c r="A46" s="236">
        <v>124</v>
      </c>
      <c r="B46" s="240" t="s">
        <v>35</v>
      </c>
      <c r="C46" s="241">
        <f t="shared" si="1"/>
        <v>563991940</v>
      </c>
      <c r="D46" s="242">
        <f>SUM(D44:D45)</f>
        <v>563991940</v>
      </c>
      <c r="E46" s="243">
        <f>SUM(E44:E45)</f>
        <v>0</v>
      </c>
      <c r="F46" s="243">
        <f>SUM(F44:F45)</f>
        <v>0</v>
      </c>
      <c r="G46" s="243">
        <f>SUM(G44:G45)</f>
        <v>0</v>
      </c>
      <c r="H46" s="243">
        <f>SUM(H44:H45)</f>
        <v>0</v>
      </c>
    </row>
    <row r="47" spans="1:8" ht="13.5" thickBot="1" x14ac:dyDescent="0.25">
      <c r="A47" s="236">
        <v>125</v>
      </c>
      <c r="B47" s="254" t="s">
        <v>36</v>
      </c>
      <c r="C47" s="241">
        <f t="shared" si="1"/>
        <v>563991940</v>
      </c>
      <c r="D47" s="255">
        <f>D46</f>
        <v>563991940</v>
      </c>
      <c r="E47" s="256">
        <f>E46</f>
        <v>0</v>
      </c>
      <c r="F47" s="256">
        <f>F46</f>
        <v>0</v>
      </c>
      <c r="G47" s="256">
        <f>G46</f>
        <v>0</v>
      </c>
      <c r="H47" s="256">
        <f>H46</f>
        <v>0</v>
      </c>
    </row>
    <row r="48" spans="1:8" ht="14.25" thickTop="1" thickBot="1" x14ac:dyDescent="0.25">
      <c r="A48" s="236">
        <v>126</v>
      </c>
      <c r="B48" s="18" t="s">
        <v>37</v>
      </c>
      <c r="C48" s="241">
        <f t="shared" si="1"/>
        <v>3069855872</v>
      </c>
      <c r="D48" s="16">
        <f>D43+D47</f>
        <v>2457762967</v>
      </c>
      <c r="E48" s="8">
        <f>E43+E47</f>
        <v>212608391</v>
      </c>
      <c r="F48" s="8">
        <f>F43+F47</f>
        <v>180227129</v>
      </c>
      <c r="G48" s="8">
        <f>G43+G47</f>
        <v>70324041</v>
      </c>
      <c r="H48" s="8">
        <f>H43+H47</f>
        <v>148933344</v>
      </c>
    </row>
    <row r="49" spans="3:8" ht="13.5" thickTop="1" x14ac:dyDescent="0.2">
      <c r="C49" s="201">
        <f>'1'!C79</f>
        <v>3069855872</v>
      </c>
      <c r="D49" s="201">
        <f>D48-'1'!D79</f>
        <v>0</v>
      </c>
      <c r="E49" s="201">
        <f>E48-'1'!E79</f>
        <v>0</v>
      </c>
      <c r="F49" s="201">
        <f>F48-'1'!F79</f>
        <v>0</v>
      </c>
      <c r="G49" s="201">
        <f>G48-'1'!G79</f>
        <v>0</v>
      </c>
      <c r="H49" s="201">
        <f>H48-'1'!H79</f>
        <v>0</v>
      </c>
    </row>
    <row r="50" spans="3:8" x14ac:dyDescent="0.2">
      <c r="C50" s="201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92BD-DD42-49E0-9190-EDF19758A6B2}">
  <dimension ref="A1:F27"/>
  <sheetViews>
    <sheetView workbookViewId="0">
      <selection activeCell="C1" sqref="C1"/>
    </sheetView>
  </sheetViews>
  <sheetFormatPr defaultColWidth="13.5703125" defaultRowHeight="15" x14ac:dyDescent="0.25"/>
  <cols>
    <col min="1" max="1" width="5.7109375" style="566" customWidth="1"/>
    <col min="2" max="2" width="62.140625" style="566" customWidth="1"/>
    <col min="3" max="3" width="17.7109375" style="566" customWidth="1"/>
    <col min="4" max="4" width="19" style="566" customWidth="1"/>
    <col min="5" max="5" width="19.85546875" style="566" customWidth="1"/>
    <col min="6" max="6" width="17.5703125" style="566" customWidth="1"/>
    <col min="7" max="241" width="9.140625" style="566" customWidth="1"/>
    <col min="242" max="242" width="5.7109375" style="566" customWidth="1"/>
    <col min="243" max="243" width="57" style="566" customWidth="1"/>
    <col min="244" max="244" width="12.140625" style="566" customWidth="1"/>
    <col min="245" max="16384" width="13.5703125" style="566"/>
  </cols>
  <sheetData>
    <row r="1" spans="1:6" ht="18.75" x14ac:dyDescent="0.3">
      <c r="A1" s="564"/>
      <c r="B1" s="565" t="s">
        <v>0</v>
      </c>
      <c r="C1"/>
    </row>
    <row r="2" spans="1:6" ht="15.75" x14ac:dyDescent="0.25">
      <c r="A2" s="564"/>
      <c r="B2" s="203" t="s">
        <v>441</v>
      </c>
      <c r="C2" t="s">
        <v>535</v>
      </c>
    </row>
    <row r="3" spans="1:6" ht="15.75" x14ac:dyDescent="0.25">
      <c r="A3" s="564"/>
      <c r="B3" s="564" t="s">
        <v>76</v>
      </c>
      <c r="C3" s="49" t="s">
        <v>138</v>
      </c>
    </row>
    <row r="4" spans="1:6" ht="15.75" x14ac:dyDescent="0.25">
      <c r="A4" s="564"/>
      <c r="B4" s="564"/>
      <c r="C4" s="564"/>
    </row>
    <row r="5" spans="1:6" ht="15.75" x14ac:dyDescent="0.25">
      <c r="A5" s="567" t="s">
        <v>133</v>
      </c>
      <c r="B5" s="567"/>
      <c r="C5" s="568" t="s">
        <v>134</v>
      </c>
      <c r="D5" s="568" t="s">
        <v>536</v>
      </c>
      <c r="E5" s="568" t="s">
        <v>537</v>
      </c>
      <c r="F5" s="568" t="s">
        <v>538</v>
      </c>
    </row>
    <row r="6" spans="1:6" s="571" customFormat="1" ht="15.75" x14ac:dyDescent="0.25">
      <c r="A6" s="569">
        <v>1</v>
      </c>
      <c r="B6" s="569" t="s">
        <v>135</v>
      </c>
      <c r="C6" s="570">
        <v>254000</v>
      </c>
      <c r="D6" s="570"/>
      <c r="E6" s="570">
        <f>C6+D6</f>
        <v>254000</v>
      </c>
      <c r="F6" s="570"/>
    </row>
    <row r="7" spans="1:6" ht="15.75" x14ac:dyDescent="0.25">
      <c r="A7" s="572">
        <v>2</v>
      </c>
      <c r="B7" s="573" t="s">
        <v>455</v>
      </c>
      <c r="C7" s="574">
        <v>48426697</v>
      </c>
      <c r="D7" s="574"/>
      <c r="E7" s="574">
        <f t="shared" ref="E7:E26" si="0">C7+D7</f>
        <v>48426697</v>
      </c>
      <c r="F7" s="574"/>
    </row>
    <row r="8" spans="1:6" ht="15.75" x14ac:dyDescent="0.25">
      <c r="A8" s="572">
        <v>3</v>
      </c>
      <c r="B8" s="575" t="s">
        <v>456</v>
      </c>
      <c r="C8" s="574">
        <v>64650000</v>
      </c>
      <c r="D8" s="574"/>
      <c r="E8" s="574">
        <f t="shared" si="0"/>
        <v>64650000</v>
      </c>
      <c r="F8" s="574"/>
    </row>
    <row r="9" spans="1:6" ht="15.75" x14ac:dyDescent="0.25">
      <c r="A9" s="572">
        <v>4</v>
      </c>
      <c r="B9" s="573" t="s">
        <v>457</v>
      </c>
      <c r="C9" s="574">
        <v>35388602</v>
      </c>
      <c r="D9" s="574"/>
      <c r="E9" s="574">
        <f t="shared" si="0"/>
        <v>35388602</v>
      </c>
      <c r="F9" s="574"/>
    </row>
    <row r="10" spans="1:6" ht="15.75" x14ac:dyDescent="0.25">
      <c r="A10" s="572">
        <v>5</v>
      </c>
      <c r="B10" s="576" t="s">
        <v>417</v>
      </c>
      <c r="C10" s="570">
        <v>3000000</v>
      </c>
      <c r="D10" s="570"/>
      <c r="E10" s="574">
        <f t="shared" si="0"/>
        <v>3000000</v>
      </c>
      <c r="F10" s="570"/>
    </row>
    <row r="11" spans="1:6" ht="15.75" x14ac:dyDescent="0.25">
      <c r="A11" s="572">
        <v>6</v>
      </c>
      <c r="B11" s="573" t="s">
        <v>419</v>
      </c>
      <c r="C11" s="574">
        <v>3000000</v>
      </c>
      <c r="D11" s="574">
        <v>-93806</v>
      </c>
      <c r="E11" s="574">
        <f t="shared" si="0"/>
        <v>2906194</v>
      </c>
      <c r="F11" s="574"/>
    </row>
    <row r="12" spans="1:6" ht="15.75" x14ac:dyDescent="0.25">
      <c r="A12" s="572">
        <v>7</v>
      </c>
      <c r="B12" s="573" t="s">
        <v>460</v>
      </c>
      <c r="C12" s="574">
        <v>850000</v>
      </c>
      <c r="D12" s="574">
        <v>-672200</v>
      </c>
      <c r="E12" s="574">
        <f t="shared" si="0"/>
        <v>177800</v>
      </c>
      <c r="F12" s="574"/>
    </row>
    <row r="13" spans="1:6" ht="15.75" x14ac:dyDescent="0.25">
      <c r="A13" s="572">
        <v>8</v>
      </c>
      <c r="B13" s="573" t="s">
        <v>461</v>
      </c>
      <c r="C13" s="574">
        <v>3800000</v>
      </c>
      <c r="D13" s="574">
        <v>-656575</v>
      </c>
      <c r="E13" s="574">
        <f t="shared" si="0"/>
        <v>3143425</v>
      </c>
      <c r="F13" s="574"/>
    </row>
    <row r="14" spans="1:6" ht="15.75" x14ac:dyDescent="0.25">
      <c r="A14" s="572">
        <v>9</v>
      </c>
      <c r="B14" s="573" t="s">
        <v>462</v>
      </c>
      <c r="C14" s="574">
        <v>2000000</v>
      </c>
      <c r="D14" s="574">
        <v>-1198580</v>
      </c>
      <c r="E14" s="574">
        <f t="shared" si="0"/>
        <v>801420</v>
      </c>
      <c r="F14" s="574"/>
    </row>
    <row r="15" spans="1:6" ht="15.75" x14ac:dyDescent="0.25">
      <c r="A15" s="572">
        <v>10</v>
      </c>
      <c r="B15" s="573" t="s">
        <v>463</v>
      </c>
      <c r="C15" s="574">
        <v>650000</v>
      </c>
      <c r="D15" s="574"/>
      <c r="E15" s="574">
        <f t="shared" si="0"/>
        <v>650000</v>
      </c>
      <c r="F15" s="574"/>
    </row>
    <row r="16" spans="1:6" ht="15.75" x14ac:dyDescent="0.25">
      <c r="A16" s="572">
        <v>11</v>
      </c>
      <c r="B16" s="573" t="s">
        <v>464</v>
      </c>
      <c r="C16" s="574">
        <v>190000</v>
      </c>
      <c r="D16" s="574"/>
      <c r="E16" s="574">
        <f t="shared" si="0"/>
        <v>190000</v>
      </c>
      <c r="F16" s="574"/>
    </row>
    <row r="17" spans="1:6" ht="15.75" x14ac:dyDescent="0.25">
      <c r="A17" s="572">
        <v>12</v>
      </c>
      <c r="B17" s="573" t="s">
        <v>469</v>
      </c>
      <c r="C17" s="574">
        <v>660000</v>
      </c>
      <c r="D17" s="574"/>
      <c r="E17" s="574">
        <f t="shared" si="0"/>
        <v>660000</v>
      </c>
      <c r="F17" s="574"/>
    </row>
    <row r="18" spans="1:6" ht="15.75" x14ac:dyDescent="0.25">
      <c r="A18" s="572">
        <v>13</v>
      </c>
      <c r="B18" s="573" t="s">
        <v>470</v>
      </c>
      <c r="C18" s="574">
        <v>1210000</v>
      </c>
      <c r="D18" s="574"/>
      <c r="E18" s="574">
        <f t="shared" si="0"/>
        <v>1210000</v>
      </c>
      <c r="F18" s="574"/>
    </row>
    <row r="19" spans="1:6" ht="15.75" x14ac:dyDescent="0.25">
      <c r="A19" s="572">
        <v>14</v>
      </c>
      <c r="B19" s="573" t="s">
        <v>471</v>
      </c>
      <c r="C19" s="574">
        <v>900000</v>
      </c>
      <c r="D19" s="574"/>
      <c r="E19" s="574">
        <f t="shared" si="0"/>
        <v>900000</v>
      </c>
      <c r="F19" s="574">
        <v>732165</v>
      </c>
    </row>
    <row r="20" spans="1:6" ht="15.75" x14ac:dyDescent="0.25">
      <c r="A20" s="572">
        <v>15</v>
      </c>
      <c r="B20" s="573" t="s">
        <v>472</v>
      </c>
      <c r="C20" s="574">
        <v>6500000</v>
      </c>
      <c r="D20" s="574">
        <v>-2719730</v>
      </c>
      <c r="E20" s="574">
        <f t="shared" si="0"/>
        <v>3780270</v>
      </c>
      <c r="F20" s="574"/>
    </row>
    <row r="21" spans="1:6" ht="15.75" x14ac:dyDescent="0.25">
      <c r="A21" s="572">
        <v>16</v>
      </c>
      <c r="B21" s="573" t="s">
        <v>479</v>
      </c>
      <c r="C21" s="574">
        <v>20946483</v>
      </c>
      <c r="D21" s="574">
        <v>-2248629</v>
      </c>
      <c r="E21" s="574">
        <f t="shared" si="0"/>
        <v>18697854</v>
      </c>
      <c r="F21" s="574"/>
    </row>
    <row r="22" spans="1:6" ht="15.75" x14ac:dyDescent="0.25">
      <c r="A22" s="572">
        <v>17</v>
      </c>
      <c r="B22" s="576" t="s">
        <v>416</v>
      </c>
      <c r="C22" s="574">
        <v>819132</v>
      </c>
      <c r="D22" s="574"/>
      <c r="E22" s="574">
        <f t="shared" si="0"/>
        <v>819132</v>
      </c>
      <c r="F22" s="574"/>
    </row>
    <row r="23" spans="1:6" ht="47.25" x14ac:dyDescent="0.25">
      <c r="A23" s="572">
        <v>18</v>
      </c>
      <c r="B23" s="577" t="s">
        <v>539</v>
      </c>
      <c r="C23" s="574"/>
      <c r="D23" s="574">
        <v>287020</v>
      </c>
      <c r="E23" s="574">
        <f t="shared" si="0"/>
        <v>287020</v>
      </c>
      <c r="F23" s="574"/>
    </row>
    <row r="24" spans="1:6" ht="31.5" x14ac:dyDescent="0.25">
      <c r="A24" s="572">
        <v>19</v>
      </c>
      <c r="B24" s="578" t="s">
        <v>540</v>
      </c>
      <c r="C24" s="574"/>
      <c r="D24" s="574">
        <v>345440</v>
      </c>
      <c r="E24" s="574">
        <f t="shared" si="0"/>
        <v>345440</v>
      </c>
      <c r="F24" s="574"/>
    </row>
    <row r="25" spans="1:6" ht="31.5" x14ac:dyDescent="0.25">
      <c r="A25" s="572">
        <v>20</v>
      </c>
      <c r="B25" s="577" t="s">
        <v>541</v>
      </c>
      <c r="C25" s="574"/>
      <c r="D25" s="574">
        <v>431000</v>
      </c>
      <c r="E25" s="574">
        <f t="shared" si="0"/>
        <v>431000</v>
      </c>
      <c r="F25" s="574"/>
    </row>
    <row r="26" spans="1:6" ht="15.75" x14ac:dyDescent="0.25">
      <c r="A26" s="572">
        <v>21</v>
      </c>
      <c r="B26" s="573"/>
      <c r="C26" s="574"/>
      <c r="D26" s="574"/>
      <c r="E26" s="574">
        <f t="shared" si="0"/>
        <v>0</v>
      </c>
      <c r="F26" s="574"/>
    </row>
    <row r="27" spans="1:6" ht="15.75" x14ac:dyDescent="0.25">
      <c r="A27" s="572">
        <v>22</v>
      </c>
      <c r="B27" s="567" t="s">
        <v>38</v>
      </c>
      <c r="C27" s="579">
        <f>SUM(C6:C26)</f>
        <v>193244914</v>
      </c>
      <c r="D27" s="579">
        <f>SUM(D6:D26)</f>
        <v>-6526060</v>
      </c>
      <c r="E27" s="579">
        <f>SUM(E6:E26)</f>
        <v>186718854</v>
      </c>
      <c r="F27" s="579">
        <f>SUM(F6:F26)</f>
        <v>732165</v>
      </c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9FA9F-8B4C-4A8C-BDBB-73643E699B4C}">
  <dimension ref="A1:F44"/>
  <sheetViews>
    <sheetView workbookViewId="0">
      <selection activeCell="C1" sqref="C1"/>
    </sheetView>
  </sheetViews>
  <sheetFormatPr defaultColWidth="9.140625" defaultRowHeight="15" x14ac:dyDescent="0.25"/>
  <cols>
    <col min="1" max="1" width="5.7109375" style="566" customWidth="1"/>
    <col min="2" max="2" width="63.28515625" style="566" customWidth="1"/>
    <col min="3" max="3" width="18.5703125" style="566" customWidth="1"/>
    <col min="4" max="4" width="14.140625" style="566" customWidth="1"/>
    <col min="5" max="5" width="18.5703125" style="566" customWidth="1"/>
    <col min="6" max="6" width="17" style="566" customWidth="1"/>
    <col min="7" max="16384" width="9.140625" style="566"/>
  </cols>
  <sheetData>
    <row r="1" spans="1:6" ht="18.75" x14ac:dyDescent="0.3">
      <c r="A1" s="564"/>
      <c r="B1" s="565" t="s">
        <v>0</v>
      </c>
      <c r="C1"/>
    </row>
    <row r="2" spans="1:6" ht="15.75" x14ac:dyDescent="0.25">
      <c r="A2" s="564"/>
      <c r="B2" s="203" t="s">
        <v>441</v>
      </c>
      <c r="C2" t="s">
        <v>542</v>
      </c>
    </row>
    <row r="3" spans="1:6" ht="15.75" x14ac:dyDescent="0.25">
      <c r="A3" s="564"/>
      <c r="B3" s="564" t="s">
        <v>76</v>
      </c>
      <c r="C3" s="49" t="s">
        <v>138</v>
      </c>
    </row>
    <row r="4" spans="1:6" ht="15.75" x14ac:dyDescent="0.25">
      <c r="A4" s="564"/>
      <c r="B4" s="564"/>
      <c r="C4" s="564"/>
    </row>
    <row r="5" spans="1:6" ht="15.75" x14ac:dyDescent="0.25">
      <c r="A5" s="567" t="s">
        <v>136</v>
      </c>
      <c r="B5" s="568"/>
      <c r="C5" s="568" t="s">
        <v>134</v>
      </c>
      <c r="D5" s="568" t="s">
        <v>536</v>
      </c>
      <c r="E5" s="568" t="s">
        <v>543</v>
      </c>
      <c r="F5" s="568" t="s">
        <v>544</v>
      </c>
    </row>
    <row r="6" spans="1:6" s="571" customFormat="1" ht="15.75" x14ac:dyDescent="0.25">
      <c r="A6" s="569">
        <v>1</v>
      </c>
      <c r="B6" s="569" t="s">
        <v>522</v>
      </c>
      <c r="C6" s="570">
        <v>190500</v>
      </c>
      <c r="D6" s="570"/>
      <c r="E6" s="570">
        <f>C6+D6</f>
        <v>190500</v>
      </c>
      <c r="F6" s="570"/>
    </row>
    <row r="7" spans="1:6" s="571" customFormat="1" ht="15.75" x14ac:dyDescent="0.25">
      <c r="A7" s="569">
        <v>2</v>
      </c>
      <c r="B7" s="569" t="s">
        <v>429</v>
      </c>
      <c r="C7" s="570">
        <v>4610100</v>
      </c>
      <c r="D7" s="570"/>
      <c r="E7" s="570">
        <f t="shared" ref="E7:E42" si="0">C7+D7</f>
        <v>4610100</v>
      </c>
      <c r="F7" s="570">
        <v>53427</v>
      </c>
    </row>
    <row r="8" spans="1:6" s="571" customFormat="1" ht="15.75" x14ac:dyDescent="0.25">
      <c r="A8" s="569">
        <v>3</v>
      </c>
      <c r="B8" s="580" t="s">
        <v>523</v>
      </c>
      <c r="C8" s="570">
        <v>190500</v>
      </c>
      <c r="D8" s="570"/>
      <c r="E8" s="570">
        <f t="shared" si="0"/>
        <v>190500</v>
      </c>
      <c r="F8" s="570"/>
    </row>
    <row r="9" spans="1:6" s="571" customFormat="1" ht="15.75" x14ac:dyDescent="0.25">
      <c r="A9" s="569">
        <v>4</v>
      </c>
      <c r="B9" s="581" t="s">
        <v>524</v>
      </c>
      <c r="C9" s="570">
        <v>3005818</v>
      </c>
      <c r="D9" s="570"/>
      <c r="E9" s="570">
        <f t="shared" si="0"/>
        <v>3005818</v>
      </c>
      <c r="F9" s="570">
        <v>569120</v>
      </c>
    </row>
    <row r="10" spans="1:6" s="571" customFormat="1" ht="15.75" x14ac:dyDescent="0.25">
      <c r="A10" s="569">
        <v>5</v>
      </c>
      <c r="B10" s="569" t="s">
        <v>520</v>
      </c>
      <c r="C10" s="570">
        <v>203200</v>
      </c>
      <c r="D10" s="570"/>
      <c r="E10" s="570">
        <f t="shared" si="0"/>
        <v>203200</v>
      </c>
      <c r="F10" s="570"/>
    </row>
    <row r="11" spans="1:6" s="571" customFormat="1" ht="15.75" x14ac:dyDescent="0.25">
      <c r="A11" s="569">
        <v>6</v>
      </c>
      <c r="B11" s="569" t="s">
        <v>389</v>
      </c>
      <c r="C11" s="570">
        <v>717550</v>
      </c>
      <c r="D11" s="570"/>
      <c r="E11" s="570">
        <f t="shared" si="0"/>
        <v>717550</v>
      </c>
      <c r="F11" s="570"/>
    </row>
    <row r="12" spans="1:6" s="571" customFormat="1" ht="15.75" x14ac:dyDescent="0.25">
      <c r="A12" s="569">
        <v>7</v>
      </c>
      <c r="B12" s="569" t="s">
        <v>521</v>
      </c>
      <c r="C12" s="570">
        <v>1651000</v>
      </c>
      <c r="D12" s="570"/>
      <c r="E12" s="570">
        <f t="shared" si="0"/>
        <v>1651000</v>
      </c>
      <c r="F12" s="570">
        <v>62000</v>
      </c>
    </row>
    <row r="13" spans="1:6" s="571" customFormat="1" ht="15.75" x14ac:dyDescent="0.25">
      <c r="A13" s="569">
        <v>8</v>
      </c>
      <c r="B13" s="569" t="s">
        <v>137</v>
      </c>
      <c r="C13" s="570">
        <v>4445000</v>
      </c>
      <c r="D13" s="570"/>
      <c r="E13" s="570">
        <f t="shared" si="0"/>
        <v>4445000</v>
      </c>
      <c r="F13" s="570">
        <v>392351</v>
      </c>
    </row>
    <row r="14" spans="1:6" s="571" customFormat="1" ht="15.75" x14ac:dyDescent="0.25">
      <c r="A14" s="569">
        <v>9</v>
      </c>
      <c r="B14" s="582" t="s">
        <v>390</v>
      </c>
      <c r="C14" s="570">
        <v>508000</v>
      </c>
      <c r="D14" s="570"/>
      <c r="E14" s="570">
        <f t="shared" si="0"/>
        <v>508000</v>
      </c>
      <c r="F14" s="570"/>
    </row>
    <row r="15" spans="1:6" s="571" customFormat="1" ht="15.75" x14ac:dyDescent="0.25">
      <c r="A15" s="569">
        <v>10</v>
      </c>
      <c r="B15" s="583" t="s">
        <v>458</v>
      </c>
      <c r="C15" s="570">
        <v>230266627</v>
      </c>
      <c r="D15" s="570"/>
      <c r="E15" s="570">
        <f t="shared" si="0"/>
        <v>230266627</v>
      </c>
      <c r="F15" s="570"/>
    </row>
    <row r="16" spans="1:6" s="571" customFormat="1" ht="15.75" x14ac:dyDescent="0.25">
      <c r="A16" s="569">
        <v>11</v>
      </c>
      <c r="B16" s="583" t="s">
        <v>453</v>
      </c>
      <c r="C16" s="584">
        <v>492974394</v>
      </c>
      <c r="D16" s="584"/>
      <c r="E16" s="570">
        <f t="shared" si="0"/>
        <v>492974394</v>
      </c>
      <c r="F16" s="584"/>
    </row>
    <row r="17" spans="1:6" s="571" customFormat="1" ht="15.75" x14ac:dyDescent="0.25">
      <c r="A17" s="569">
        <v>12</v>
      </c>
      <c r="B17" s="583" t="s">
        <v>459</v>
      </c>
      <c r="C17" s="570">
        <v>212847140</v>
      </c>
      <c r="D17" s="570"/>
      <c r="E17" s="570">
        <f t="shared" si="0"/>
        <v>212847140</v>
      </c>
      <c r="F17" s="570"/>
    </row>
    <row r="18" spans="1:6" s="571" customFormat="1" ht="15.75" x14ac:dyDescent="0.25">
      <c r="A18" s="569">
        <v>13</v>
      </c>
      <c r="B18" s="569" t="s">
        <v>454</v>
      </c>
      <c r="C18" s="570">
        <v>26859708</v>
      </c>
      <c r="D18" s="570"/>
      <c r="E18" s="570">
        <f t="shared" si="0"/>
        <v>26859708</v>
      </c>
      <c r="F18" s="570"/>
    </row>
    <row r="19" spans="1:6" s="571" customFormat="1" ht="15.75" x14ac:dyDescent="0.25">
      <c r="A19" s="569">
        <v>14</v>
      </c>
      <c r="B19" s="583" t="s">
        <v>420</v>
      </c>
      <c r="C19" s="570">
        <v>2000000</v>
      </c>
      <c r="D19" s="570"/>
      <c r="E19" s="570">
        <f t="shared" si="0"/>
        <v>2000000</v>
      </c>
      <c r="F19" s="570"/>
    </row>
    <row r="20" spans="1:6" s="571" customFormat="1" ht="31.5" x14ac:dyDescent="0.25">
      <c r="A20" s="569">
        <v>15</v>
      </c>
      <c r="B20" s="585" t="s">
        <v>473</v>
      </c>
      <c r="C20" s="570">
        <v>3000000</v>
      </c>
      <c r="D20" s="570"/>
      <c r="E20" s="570">
        <f t="shared" si="0"/>
        <v>3000000</v>
      </c>
      <c r="F20" s="570"/>
    </row>
    <row r="21" spans="1:6" s="571" customFormat="1" ht="15.75" x14ac:dyDescent="0.25">
      <c r="A21" s="569">
        <v>16</v>
      </c>
      <c r="B21" s="586" t="s">
        <v>466</v>
      </c>
      <c r="C21" s="570">
        <v>2161600</v>
      </c>
      <c r="D21" s="570"/>
      <c r="E21" s="570">
        <f t="shared" si="0"/>
        <v>2161600</v>
      </c>
      <c r="F21" s="570">
        <v>275092</v>
      </c>
    </row>
    <row r="22" spans="1:6" s="571" customFormat="1" ht="15.75" x14ac:dyDescent="0.25">
      <c r="A22" s="569">
        <v>17</v>
      </c>
      <c r="B22" s="360" t="s">
        <v>467</v>
      </c>
      <c r="C22" s="570">
        <v>2200000</v>
      </c>
      <c r="D22" s="570"/>
      <c r="E22" s="570">
        <f t="shared" si="0"/>
        <v>2200000</v>
      </c>
      <c r="F22" s="570"/>
    </row>
    <row r="23" spans="1:6" s="571" customFormat="1" ht="15.75" x14ac:dyDescent="0.25">
      <c r="A23" s="569">
        <v>18</v>
      </c>
      <c r="B23" s="587" t="s">
        <v>421</v>
      </c>
      <c r="C23" s="570">
        <v>1500000</v>
      </c>
      <c r="D23" s="570"/>
      <c r="E23" s="570">
        <f t="shared" si="0"/>
        <v>1500000</v>
      </c>
      <c r="F23" s="570"/>
    </row>
    <row r="24" spans="1:6" s="571" customFormat="1" ht="15.75" x14ac:dyDescent="0.25">
      <c r="A24" s="569">
        <v>19</v>
      </c>
      <c r="B24" s="588" t="s">
        <v>480</v>
      </c>
      <c r="C24" s="570">
        <v>1940020</v>
      </c>
      <c r="D24" s="570"/>
      <c r="E24" s="570">
        <f t="shared" si="0"/>
        <v>1940020</v>
      </c>
      <c r="F24" s="570"/>
    </row>
    <row r="25" spans="1:6" s="571" customFormat="1" ht="15.75" x14ac:dyDescent="0.25">
      <c r="A25" s="569">
        <v>20</v>
      </c>
      <c r="B25" s="588" t="s">
        <v>468</v>
      </c>
      <c r="C25" s="570">
        <v>13578162</v>
      </c>
      <c r="D25" s="570"/>
      <c r="E25" s="570">
        <f t="shared" si="0"/>
        <v>13578162</v>
      </c>
      <c r="F25" s="570"/>
    </row>
    <row r="26" spans="1:6" s="571" customFormat="1" ht="15.75" x14ac:dyDescent="0.25">
      <c r="A26" s="569">
        <v>21</v>
      </c>
      <c r="B26" s="588" t="s">
        <v>451</v>
      </c>
      <c r="C26" s="570">
        <v>892610</v>
      </c>
      <c r="D26" s="570"/>
      <c r="E26" s="570">
        <f t="shared" si="0"/>
        <v>892610</v>
      </c>
      <c r="F26" s="570"/>
    </row>
    <row r="27" spans="1:6" s="571" customFormat="1" ht="15.75" x14ac:dyDescent="0.25">
      <c r="A27" s="569">
        <v>22</v>
      </c>
      <c r="B27" s="589" t="s">
        <v>452</v>
      </c>
      <c r="C27" s="570">
        <v>18925488</v>
      </c>
      <c r="D27" s="570"/>
      <c r="E27" s="570">
        <f t="shared" si="0"/>
        <v>18925488</v>
      </c>
      <c r="F27" s="570"/>
    </row>
    <row r="28" spans="1:6" s="571" customFormat="1" ht="15.75" x14ac:dyDescent="0.25">
      <c r="A28" s="569">
        <v>23</v>
      </c>
      <c r="B28" s="588" t="s">
        <v>465</v>
      </c>
      <c r="C28" s="570">
        <v>400000</v>
      </c>
      <c r="D28" s="570"/>
      <c r="E28" s="570">
        <f t="shared" si="0"/>
        <v>400000</v>
      </c>
      <c r="F28" s="570"/>
    </row>
    <row r="29" spans="1:6" s="571" customFormat="1" ht="15.75" x14ac:dyDescent="0.25">
      <c r="A29" s="569">
        <v>24</v>
      </c>
      <c r="B29" s="588" t="s">
        <v>474</v>
      </c>
      <c r="C29" s="570">
        <v>725170</v>
      </c>
      <c r="D29" s="570"/>
      <c r="E29" s="570">
        <f t="shared" si="0"/>
        <v>725170</v>
      </c>
      <c r="F29" s="570"/>
    </row>
    <row r="30" spans="1:6" s="571" customFormat="1" ht="15.75" x14ac:dyDescent="0.25">
      <c r="A30" s="569">
        <v>25</v>
      </c>
      <c r="B30" s="588" t="s">
        <v>477</v>
      </c>
      <c r="C30" s="570">
        <v>444500</v>
      </c>
      <c r="D30" s="570"/>
      <c r="E30" s="570">
        <f t="shared" si="0"/>
        <v>444500</v>
      </c>
      <c r="F30" s="570"/>
    </row>
    <row r="31" spans="1:6" s="571" customFormat="1" ht="15.75" x14ac:dyDescent="0.25">
      <c r="A31" s="569">
        <v>26</v>
      </c>
      <c r="B31" s="590" t="s">
        <v>476</v>
      </c>
      <c r="C31" s="570">
        <v>330200</v>
      </c>
      <c r="D31" s="570"/>
      <c r="E31" s="570">
        <f t="shared" si="0"/>
        <v>330200</v>
      </c>
      <c r="F31" s="570"/>
    </row>
    <row r="32" spans="1:6" s="571" customFormat="1" ht="15.75" x14ac:dyDescent="0.25">
      <c r="A32" s="569">
        <v>27</v>
      </c>
      <c r="B32" s="591" t="s">
        <v>478</v>
      </c>
      <c r="C32" s="570">
        <v>2044700</v>
      </c>
      <c r="D32" s="570"/>
      <c r="E32" s="570">
        <f t="shared" si="0"/>
        <v>2044700</v>
      </c>
      <c r="F32" s="570"/>
    </row>
    <row r="33" spans="1:6" s="571" customFormat="1" ht="15.75" x14ac:dyDescent="0.25">
      <c r="A33" s="569">
        <v>28</v>
      </c>
      <c r="B33" s="592" t="s">
        <v>475</v>
      </c>
      <c r="C33" s="570">
        <v>2794000</v>
      </c>
      <c r="D33" s="570"/>
      <c r="E33" s="570">
        <f t="shared" si="0"/>
        <v>2794000</v>
      </c>
      <c r="F33" s="570"/>
    </row>
    <row r="34" spans="1:6" s="571" customFormat="1" ht="15.75" x14ac:dyDescent="0.25">
      <c r="A34" s="569">
        <v>29</v>
      </c>
      <c r="B34" s="583" t="s">
        <v>481</v>
      </c>
      <c r="C34" s="570">
        <v>25400</v>
      </c>
      <c r="D34" s="570"/>
      <c r="E34" s="570">
        <f t="shared" si="0"/>
        <v>25400</v>
      </c>
      <c r="F34" s="570"/>
    </row>
    <row r="35" spans="1:6" s="571" customFormat="1" ht="15.75" x14ac:dyDescent="0.25">
      <c r="A35" s="569">
        <v>30</v>
      </c>
      <c r="B35" s="590" t="s">
        <v>525</v>
      </c>
      <c r="C35" s="570">
        <v>9000000</v>
      </c>
      <c r="D35" s="570"/>
      <c r="E35" s="570">
        <f t="shared" si="0"/>
        <v>9000000</v>
      </c>
      <c r="F35" s="570"/>
    </row>
    <row r="36" spans="1:6" s="571" customFormat="1" ht="31.5" x14ac:dyDescent="0.25">
      <c r="A36" s="569">
        <v>31</v>
      </c>
      <c r="B36" s="578" t="s">
        <v>545</v>
      </c>
      <c r="C36" s="570"/>
      <c r="D36" s="570">
        <v>587617</v>
      </c>
      <c r="E36" s="570">
        <f t="shared" si="0"/>
        <v>587617</v>
      </c>
      <c r="F36" s="570"/>
    </row>
    <row r="37" spans="1:6" s="571" customFormat="1" ht="31.5" x14ac:dyDescent="0.25">
      <c r="A37" s="569">
        <v>32</v>
      </c>
      <c r="B37" s="577" t="s">
        <v>546</v>
      </c>
      <c r="C37" s="510"/>
      <c r="D37" s="510">
        <v>1364857</v>
      </c>
      <c r="E37" s="570">
        <f t="shared" si="0"/>
        <v>1364857</v>
      </c>
      <c r="F37" s="510"/>
    </row>
    <row r="38" spans="1:6" s="571" customFormat="1" ht="15.75" x14ac:dyDescent="0.25">
      <c r="A38" s="569">
        <v>33</v>
      </c>
      <c r="B38" s="509" t="s">
        <v>547</v>
      </c>
      <c r="C38" s="510"/>
      <c r="D38" s="510">
        <v>529209</v>
      </c>
      <c r="E38" s="570">
        <f t="shared" si="0"/>
        <v>529209</v>
      </c>
      <c r="F38" s="510"/>
    </row>
    <row r="39" spans="1:6" ht="15.75" x14ac:dyDescent="0.25">
      <c r="A39" s="569">
        <v>34</v>
      </c>
      <c r="B39" s="573" t="s">
        <v>548</v>
      </c>
      <c r="C39" s="510"/>
      <c r="D39" s="510">
        <v>170000</v>
      </c>
      <c r="E39" s="574">
        <f t="shared" si="0"/>
        <v>170000</v>
      </c>
      <c r="F39" s="510"/>
    </row>
    <row r="40" spans="1:6" ht="15.75" x14ac:dyDescent="0.25">
      <c r="A40" s="569">
        <v>35</v>
      </c>
      <c r="B40" s="509" t="s">
        <v>549</v>
      </c>
      <c r="C40" s="510"/>
      <c r="D40" s="510">
        <v>7302500</v>
      </c>
      <c r="E40" s="574">
        <f t="shared" si="0"/>
        <v>7302500</v>
      </c>
      <c r="F40" s="510"/>
    </row>
    <row r="41" spans="1:6" ht="15.75" x14ac:dyDescent="0.25">
      <c r="A41" s="569">
        <v>36</v>
      </c>
      <c r="B41" s="573"/>
      <c r="C41" s="510"/>
      <c r="D41" s="510"/>
      <c r="E41" s="574"/>
      <c r="F41" s="510"/>
    </row>
    <row r="42" spans="1:6" ht="15.75" x14ac:dyDescent="0.25">
      <c r="A42" s="569">
        <v>37</v>
      </c>
      <c r="B42" s="593"/>
      <c r="C42" s="574"/>
      <c r="D42" s="574"/>
      <c r="E42" s="574">
        <f t="shared" si="0"/>
        <v>0</v>
      </c>
      <c r="F42" s="574"/>
    </row>
    <row r="43" spans="1:6" ht="15.75" x14ac:dyDescent="0.25">
      <c r="A43" s="569">
        <v>38</v>
      </c>
      <c r="B43" s="567" t="s">
        <v>38</v>
      </c>
      <c r="C43" s="579">
        <f>SUM(C6:C42)</f>
        <v>1040431387</v>
      </c>
      <c r="D43" s="579">
        <f>SUM(D6:D42)</f>
        <v>9954183</v>
      </c>
      <c r="E43" s="579">
        <f>SUM(E6:E42)</f>
        <v>1050385570</v>
      </c>
      <c r="F43" s="579">
        <f>SUM(F6:F42)</f>
        <v>1351990</v>
      </c>
    </row>
    <row r="44" spans="1:6" x14ac:dyDescent="0.25">
      <c r="A44" s="594"/>
      <c r="B44" s="594"/>
      <c r="C44" s="594"/>
    </row>
  </sheetData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2"/>
  <sheetViews>
    <sheetView workbookViewId="0">
      <selection activeCell="E3" sqref="E3"/>
    </sheetView>
  </sheetViews>
  <sheetFormatPr defaultColWidth="4.5703125" defaultRowHeight="12.75" x14ac:dyDescent="0.2"/>
  <cols>
    <col min="1" max="1" width="49.7109375" style="47" customWidth="1"/>
    <col min="2" max="2" width="19.140625" style="47" customWidth="1"/>
    <col min="3" max="3" width="12.7109375" style="47" customWidth="1"/>
    <col min="4" max="4" width="12.28515625" style="47" customWidth="1"/>
    <col min="5" max="6" width="12.42578125" style="47" customWidth="1"/>
    <col min="7" max="7" width="13.140625" style="47" customWidth="1"/>
    <col min="8" max="8" width="13.42578125" style="47" customWidth="1"/>
    <col min="9" max="9" width="12.85546875" style="47" bestFit="1" customWidth="1"/>
    <col min="10" max="10" width="12.5703125" style="47" bestFit="1" customWidth="1"/>
    <col min="11" max="253" width="9.140625" style="47" customWidth="1"/>
    <col min="254" max="254" width="3.42578125" style="47" customWidth="1"/>
    <col min="255" max="16384" width="4.5703125" style="47"/>
  </cols>
  <sheetData>
    <row r="1" spans="1:10" x14ac:dyDescent="0.2">
      <c r="A1" s="67" t="s">
        <v>162</v>
      </c>
    </row>
    <row r="2" spans="1:10" x14ac:dyDescent="0.2">
      <c r="A2" s="68" t="s">
        <v>508</v>
      </c>
      <c r="B2" s="69"/>
      <c r="C2" s="69"/>
      <c r="D2" s="69"/>
    </row>
    <row r="3" spans="1:10" x14ac:dyDescent="0.2">
      <c r="A3" s="68"/>
      <c r="B3" s="69"/>
      <c r="C3" s="69"/>
      <c r="D3" s="69"/>
      <c r="E3"/>
    </row>
    <row r="4" spans="1:10" x14ac:dyDescent="0.2">
      <c r="A4" s="70"/>
      <c r="E4" t="s">
        <v>550</v>
      </c>
    </row>
    <row r="5" spans="1:10" ht="13.5" thickBot="1" x14ac:dyDescent="0.25">
      <c r="E5" s="71" t="s">
        <v>228</v>
      </c>
    </row>
    <row r="6" spans="1:10" ht="13.5" thickBot="1" x14ac:dyDescent="0.25">
      <c r="A6" s="102" t="s">
        <v>229</v>
      </c>
      <c r="B6" s="103"/>
      <c r="C6" s="103" t="s">
        <v>501</v>
      </c>
      <c r="D6" s="103" t="s">
        <v>165</v>
      </c>
      <c r="E6" s="103" t="s">
        <v>231</v>
      </c>
      <c r="F6" s="103" t="s">
        <v>502</v>
      </c>
      <c r="G6" s="103" t="s">
        <v>503</v>
      </c>
      <c r="H6" s="104" t="s">
        <v>504</v>
      </c>
      <c r="I6" s="105" t="s">
        <v>505</v>
      </c>
      <c r="J6" s="106" t="s">
        <v>230</v>
      </c>
    </row>
    <row r="7" spans="1:10" x14ac:dyDescent="0.2">
      <c r="A7" s="517" t="s">
        <v>418</v>
      </c>
      <c r="B7" s="98">
        <f>SUM(C7:J7)</f>
        <v>66729493</v>
      </c>
      <c r="C7" s="511"/>
      <c r="D7" s="511"/>
      <c r="E7" s="511"/>
      <c r="F7" s="511"/>
      <c r="G7" s="511"/>
      <c r="H7" s="512"/>
      <c r="I7" s="595"/>
      <c r="J7" s="596">
        <v>66729493</v>
      </c>
    </row>
    <row r="8" spans="1:10" x14ac:dyDescent="0.2">
      <c r="A8" s="597" t="s">
        <v>482</v>
      </c>
      <c r="B8" s="98">
        <f t="shared" ref="B8:B44" si="0">SUM(C8:J8)</f>
        <v>4000000</v>
      </c>
      <c r="C8" s="290"/>
      <c r="D8" s="108"/>
      <c r="E8" s="108"/>
      <c r="F8" s="108"/>
      <c r="G8" s="108"/>
      <c r="H8" s="109"/>
      <c r="I8" s="110"/>
      <c r="J8" s="110">
        <v>4000000</v>
      </c>
    </row>
    <row r="9" spans="1:10" x14ac:dyDescent="0.2">
      <c r="A9" s="597" t="s">
        <v>483</v>
      </c>
      <c r="B9" s="98">
        <f t="shared" si="0"/>
        <v>4000000</v>
      </c>
      <c r="C9" s="598"/>
      <c r="D9" s="598"/>
      <c r="E9" s="598"/>
      <c r="F9" s="598"/>
      <c r="G9" s="598"/>
      <c r="H9" s="599"/>
      <c r="I9" s="600"/>
      <c r="J9" s="600">
        <v>4000000</v>
      </c>
    </row>
    <row r="10" spans="1:10" x14ac:dyDescent="0.2">
      <c r="A10" s="597" t="s">
        <v>506</v>
      </c>
      <c r="B10" s="98">
        <f t="shared" si="0"/>
        <v>40820</v>
      </c>
      <c r="C10" s="601"/>
      <c r="D10" s="601"/>
      <c r="E10" s="601"/>
      <c r="F10" s="601"/>
      <c r="G10" s="601"/>
      <c r="H10" s="602">
        <v>40820</v>
      </c>
      <c r="I10" s="600"/>
      <c r="J10" s="600"/>
    </row>
    <row r="11" spans="1:10" x14ac:dyDescent="0.2">
      <c r="A11" s="597" t="s">
        <v>507</v>
      </c>
      <c r="B11" s="98">
        <f t="shared" si="0"/>
        <v>772974</v>
      </c>
      <c r="C11" s="601"/>
      <c r="D11" s="601"/>
      <c r="E11" s="601"/>
      <c r="F11" s="601"/>
      <c r="G11" s="601"/>
      <c r="H11" s="602">
        <v>772974</v>
      </c>
      <c r="I11" s="600"/>
      <c r="J11" s="600"/>
    </row>
    <row r="12" spans="1:10" x14ac:dyDescent="0.2">
      <c r="A12" s="597" t="s">
        <v>484</v>
      </c>
      <c r="B12" s="98">
        <f t="shared" si="0"/>
        <v>64650000</v>
      </c>
      <c r="C12" s="601"/>
      <c r="D12" s="601"/>
      <c r="E12" s="601"/>
      <c r="F12" s="601"/>
      <c r="G12" s="601">
        <v>64650000</v>
      </c>
      <c r="H12" s="602"/>
      <c r="I12" s="600"/>
      <c r="J12" s="600"/>
    </row>
    <row r="13" spans="1:10" x14ac:dyDescent="0.2">
      <c r="A13" s="597" t="s">
        <v>485</v>
      </c>
      <c r="B13" s="98">
        <f t="shared" si="0"/>
        <v>40699250</v>
      </c>
      <c r="C13" s="601"/>
      <c r="D13" s="601"/>
      <c r="E13" s="601"/>
      <c r="F13" s="601"/>
      <c r="G13" s="601">
        <v>40699250</v>
      </c>
      <c r="H13" s="602"/>
      <c r="I13" s="600"/>
      <c r="J13" s="600"/>
    </row>
    <row r="14" spans="1:10" x14ac:dyDescent="0.2">
      <c r="A14" s="597" t="s">
        <v>486</v>
      </c>
      <c r="B14" s="98">
        <f t="shared" si="0"/>
        <v>252682740</v>
      </c>
      <c r="C14" s="601">
        <v>2491915</v>
      </c>
      <c r="D14" s="601">
        <v>436085</v>
      </c>
      <c r="E14" s="601">
        <v>59104407</v>
      </c>
      <c r="F14" s="601"/>
      <c r="G14" s="601"/>
      <c r="H14" s="602">
        <v>190650333</v>
      </c>
      <c r="I14" s="600"/>
      <c r="J14" s="600"/>
    </row>
    <row r="15" spans="1:10" x14ac:dyDescent="0.2">
      <c r="A15" s="597" t="s">
        <v>487</v>
      </c>
      <c r="B15" s="98">
        <f t="shared" si="0"/>
        <v>35388602</v>
      </c>
      <c r="C15" s="601"/>
      <c r="D15" s="601"/>
      <c r="E15" s="601"/>
      <c r="F15" s="601"/>
      <c r="G15" s="601">
        <v>35388602</v>
      </c>
      <c r="H15" s="602"/>
      <c r="I15" s="600"/>
      <c r="J15" s="600"/>
    </row>
    <row r="16" spans="1:10" s="199" customFormat="1" x14ac:dyDescent="0.2">
      <c r="A16" s="597" t="s">
        <v>488</v>
      </c>
      <c r="B16" s="98">
        <f t="shared" si="0"/>
        <v>2044700</v>
      </c>
      <c r="C16" s="598"/>
      <c r="D16" s="598"/>
      <c r="E16" s="598"/>
      <c r="F16" s="598"/>
      <c r="G16" s="598"/>
      <c r="H16" s="599">
        <v>2044700</v>
      </c>
      <c r="I16" s="598"/>
      <c r="J16" s="598"/>
    </row>
    <row r="17" spans="1:10" s="199" customFormat="1" x14ac:dyDescent="0.2">
      <c r="A17" s="597" t="s">
        <v>489</v>
      </c>
      <c r="B17" s="98">
        <f t="shared" si="0"/>
        <v>330200</v>
      </c>
      <c r="C17" s="598"/>
      <c r="D17" s="598"/>
      <c r="E17" s="603"/>
      <c r="F17" s="598"/>
      <c r="G17" s="598"/>
      <c r="H17" s="599">
        <v>330200</v>
      </c>
      <c r="I17" s="598"/>
      <c r="J17" s="598"/>
    </row>
    <row r="18" spans="1:10" s="199" customFormat="1" x14ac:dyDescent="0.2">
      <c r="A18" s="597" t="s">
        <v>490</v>
      </c>
      <c r="B18" s="98">
        <f t="shared" si="0"/>
        <v>444500</v>
      </c>
      <c r="C18" s="598"/>
      <c r="D18" s="598"/>
      <c r="E18" s="604"/>
      <c r="F18" s="598"/>
      <c r="G18" s="598"/>
      <c r="H18" s="599">
        <v>444500</v>
      </c>
      <c r="I18" s="598"/>
      <c r="J18" s="598"/>
    </row>
    <row r="19" spans="1:10" s="199" customFormat="1" x14ac:dyDescent="0.2">
      <c r="A19" s="597" t="s">
        <v>491</v>
      </c>
      <c r="B19" s="98">
        <f t="shared" si="0"/>
        <v>2794000</v>
      </c>
      <c r="C19" s="598"/>
      <c r="D19" s="598"/>
      <c r="E19" s="604"/>
      <c r="F19" s="598"/>
      <c r="G19" s="598"/>
      <c r="H19" s="599">
        <v>2794000</v>
      </c>
      <c r="I19" s="598"/>
      <c r="J19" s="598"/>
    </row>
    <row r="20" spans="1:10" s="199" customFormat="1" x14ac:dyDescent="0.2">
      <c r="A20" s="597" t="s">
        <v>492</v>
      </c>
      <c r="B20" s="98">
        <f t="shared" si="0"/>
        <v>725170</v>
      </c>
      <c r="C20" s="598"/>
      <c r="D20" s="598"/>
      <c r="E20" s="605"/>
      <c r="F20" s="598"/>
      <c r="G20" s="598"/>
      <c r="H20" s="599">
        <v>725170</v>
      </c>
      <c r="I20" s="598"/>
      <c r="J20" s="598"/>
    </row>
    <row r="21" spans="1:10" s="199" customFormat="1" x14ac:dyDescent="0.2">
      <c r="A21" s="597" t="s">
        <v>493</v>
      </c>
      <c r="B21" s="98">
        <f t="shared" si="0"/>
        <v>4500000</v>
      </c>
      <c r="C21" s="598"/>
      <c r="D21" s="598"/>
      <c r="E21" s="605"/>
      <c r="F21" s="598">
        <v>4500000</v>
      </c>
      <c r="G21" s="598"/>
      <c r="H21" s="599"/>
      <c r="I21" s="598"/>
      <c r="J21" s="598"/>
    </row>
    <row r="22" spans="1:10" s="199" customFormat="1" x14ac:dyDescent="0.2">
      <c r="A22" s="597" t="s">
        <v>494</v>
      </c>
      <c r="B22" s="98">
        <f t="shared" si="0"/>
        <v>900000</v>
      </c>
      <c r="C22" s="598"/>
      <c r="D22" s="598"/>
      <c r="E22" s="605"/>
      <c r="F22" s="598"/>
      <c r="G22" s="598">
        <v>900000</v>
      </c>
      <c r="H22" s="599"/>
      <c r="I22" s="598"/>
      <c r="J22" s="598"/>
    </row>
    <row r="23" spans="1:10" s="199" customFormat="1" x14ac:dyDescent="0.2">
      <c r="A23" s="597" t="s">
        <v>495</v>
      </c>
      <c r="B23" s="98">
        <f t="shared" si="0"/>
        <v>1940020</v>
      </c>
      <c r="C23" s="598"/>
      <c r="D23" s="598"/>
      <c r="E23" s="605"/>
      <c r="F23" s="598"/>
      <c r="G23" s="598"/>
      <c r="H23" s="599">
        <v>1940020</v>
      </c>
      <c r="I23" s="598"/>
      <c r="J23" s="598"/>
    </row>
    <row r="24" spans="1:10" s="199" customFormat="1" x14ac:dyDescent="0.2">
      <c r="A24" s="606" t="s">
        <v>481</v>
      </c>
      <c r="B24" s="98">
        <f t="shared" si="0"/>
        <v>25400</v>
      </c>
      <c r="C24" s="598"/>
      <c r="D24" s="598"/>
      <c r="E24" s="605"/>
      <c r="F24" s="598"/>
      <c r="G24" s="598"/>
      <c r="H24" s="599">
        <v>25400</v>
      </c>
      <c r="I24" s="598"/>
      <c r="J24" s="598"/>
    </row>
    <row r="25" spans="1:10" s="199" customFormat="1" x14ac:dyDescent="0.2">
      <c r="A25" s="597" t="s">
        <v>496</v>
      </c>
      <c r="B25" s="98">
        <f t="shared" si="0"/>
        <v>4676284</v>
      </c>
      <c r="C25" s="598"/>
      <c r="D25" s="598"/>
      <c r="E25" s="605"/>
      <c r="F25" s="598"/>
      <c r="G25" s="598"/>
      <c r="H25" s="513">
        <v>4676284</v>
      </c>
      <c r="I25" s="598"/>
      <c r="J25" s="598"/>
    </row>
    <row r="26" spans="1:10" s="199" customFormat="1" x14ac:dyDescent="0.2">
      <c r="A26" s="597" t="s">
        <v>497</v>
      </c>
      <c r="B26" s="98">
        <f t="shared" si="0"/>
        <v>10000000</v>
      </c>
      <c r="C26" s="598"/>
      <c r="D26" s="598"/>
      <c r="E26" s="605"/>
      <c r="F26" s="598"/>
      <c r="G26" s="598"/>
      <c r="H26" s="599"/>
      <c r="I26" s="598"/>
      <c r="J26" s="598">
        <v>10000000</v>
      </c>
    </row>
    <row r="27" spans="1:10" s="199" customFormat="1" x14ac:dyDescent="0.2">
      <c r="A27" s="597" t="s">
        <v>498</v>
      </c>
      <c r="B27" s="98">
        <f t="shared" si="0"/>
        <v>20946483</v>
      </c>
      <c r="C27" s="598"/>
      <c r="D27" s="598"/>
      <c r="E27" s="604"/>
      <c r="F27" s="598"/>
      <c r="G27" s="598">
        <v>20946483</v>
      </c>
      <c r="H27" s="599"/>
      <c r="I27" s="598"/>
      <c r="J27" s="598"/>
    </row>
    <row r="28" spans="1:10" s="199" customFormat="1" x14ac:dyDescent="0.2">
      <c r="A28" s="597" t="s">
        <v>499</v>
      </c>
      <c r="B28" s="98">
        <f t="shared" si="0"/>
        <v>16355732</v>
      </c>
      <c r="C28" s="598"/>
      <c r="D28" s="598"/>
      <c r="E28" s="604"/>
      <c r="F28" s="598"/>
      <c r="G28" s="598"/>
      <c r="H28" s="599"/>
      <c r="I28" s="598">
        <v>16355732</v>
      </c>
      <c r="J28" s="598"/>
    </row>
    <row r="29" spans="1:10" s="199" customFormat="1" x14ac:dyDescent="0.2">
      <c r="A29" s="597" t="s">
        <v>500</v>
      </c>
      <c r="B29" s="98">
        <f t="shared" si="0"/>
        <v>6500000</v>
      </c>
      <c r="C29" s="598"/>
      <c r="D29" s="598"/>
      <c r="E29" s="604"/>
      <c r="F29" s="598"/>
      <c r="G29" s="598">
        <v>6500000</v>
      </c>
      <c r="H29" s="599"/>
      <c r="I29" s="598"/>
      <c r="J29" s="598"/>
    </row>
    <row r="30" spans="1:10" s="199" customFormat="1" x14ac:dyDescent="0.2">
      <c r="A30" s="597" t="s">
        <v>460</v>
      </c>
      <c r="B30" s="98">
        <f t="shared" si="0"/>
        <v>850000</v>
      </c>
      <c r="C30" s="598"/>
      <c r="D30" s="598"/>
      <c r="E30" s="603"/>
      <c r="F30" s="598"/>
      <c r="G30" s="598">
        <v>850000</v>
      </c>
      <c r="H30" s="599"/>
      <c r="I30" s="598"/>
      <c r="J30" s="598"/>
    </row>
    <row r="31" spans="1:10" s="199" customFormat="1" x14ac:dyDescent="0.2">
      <c r="A31" s="597" t="s">
        <v>461</v>
      </c>
      <c r="B31" s="98">
        <f t="shared" si="0"/>
        <v>3800000</v>
      </c>
      <c r="C31" s="598"/>
      <c r="D31" s="598"/>
      <c r="E31" s="598"/>
      <c r="F31" s="605"/>
      <c r="G31" s="598">
        <v>3800000</v>
      </c>
      <c r="H31" s="599"/>
      <c r="I31" s="598"/>
      <c r="J31" s="598"/>
    </row>
    <row r="32" spans="1:10" s="199" customFormat="1" x14ac:dyDescent="0.2">
      <c r="A32" s="597" t="s">
        <v>462</v>
      </c>
      <c r="B32" s="98">
        <f t="shared" si="0"/>
        <v>2000000</v>
      </c>
      <c r="C32" s="598"/>
      <c r="D32" s="598"/>
      <c r="E32" s="598"/>
      <c r="F32" s="605"/>
      <c r="G32" s="598">
        <v>2000000</v>
      </c>
      <c r="H32" s="599"/>
      <c r="I32" s="598"/>
      <c r="J32" s="598"/>
    </row>
    <row r="33" spans="1:11" s="199" customFormat="1" x14ac:dyDescent="0.2">
      <c r="A33" s="597" t="s">
        <v>463</v>
      </c>
      <c r="B33" s="98">
        <f t="shared" si="0"/>
        <v>650000</v>
      </c>
      <c r="C33" s="598"/>
      <c r="D33" s="598"/>
      <c r="E33" s="598"/>
      <c r="F33" s="605"/>
      <c r="G33" s="607">
        <v>650000</v>
      </c>
      <c r="H33" s="599"/>
      <c r="I33" s="598"/>
      <c r="J33" s="598"/>
    </row>
    <row r="34" spans="1:11" s="199" customFormat="1" x14ac:dyDescent="0.2">
      <c r="A34" s="597" t="s">
        <v>464</v>
      </c>
      <c r="B34" s="98">
        <f t="shared" si="0"/>
        <v>190000</v>
      </c>
      <c r="C34" s="598"/>
      <c r="D34" s="598"/>
      <c r="E34" s="598"/>
      <c r="F34" s="605"/>
      <c r="G34" s="607">
        <v>190000</v>
      </c>
      <c r="H34" s="599"/>
      <c r="I34" s="598"/>
      <c r="J34" s="598"/>
    </row>
    <row r="35" spans="1:11" s="199" customFormat="1" x14ac:dyDescent="0.2">
      <c r="A35" s="597" t="s">
        <v>469</v>
      </c>
      <c r="B35" s="98">
        <f t="shared" si="0"/>
        <v>660000</v>
      </c>
      <c r="C35" s="598"/>
      <c r="D35" s="598"/>
      <c r="E35" s="598"/>
      <c r="F35" s="605"/>
      <c r="G35" s="607">
        <v>660000</v>
      </c>
      <c r="H35" s="599"/>
      <c r="I35" s="598"/>
      <c r="J35" s="598"/>
    </row>
    <row r="36" spans="1:11" s="199" customFormat="1" x14ac:dyDescent="0.2">
      <c r="A36" s="608" t="s">
        <v>466</v>
      </c>
      <c r="B36" s="98">
        <f t="shared" si="0"/>
        <v>2161600</v>
      </c>
      <c r="C36" s="598"/>
      <c r="D36" s="598"/>
      <c r="E36" s="598"/>
      <c r="F36" s="605"/>
      <c r="G36" s="598"/>
      <c r="H36" s="607">
        <v>2161600</v>
      </c>
      <c r="I36" s="598"/>
      <c r="J36" s="598"/>
    </row>
    <row r="37" spans="1:11" s="199" customFormat="1" x14ac:dyDescent="0.2">
      <c r="A37" s="597" t="s">
        <v>467</v>
      </c>
      <c r="B37" s="98">
        <f t="shared" si="0"/>
        <v>2200000</v>
      </c>
      <c r="C37" s="598"/>
      <c r="D37" s="598"/>
      <c r="E37" s="598"/>
      <c r="F37" s="598"/>
      <c r="G37" s="598"/>
      <c r="H37" s="607">
        <v>2200000</v>
      </c>
      <c r="I37" s="598"/>
      <c r="J37" s="598"/>
    </row>
    <row r="38" spans="1:11" s="199" customFormat="1" x14ac:dyDescent="0.2">
      <c r="A38" s="609" t="s">
        <v>421</v>
      </c>
      <c r="B38" s="98">
        <f t="shared" si="0"/>
        <v>1500000</v>
      </c>
      <c r="C38" s="598"/>
      <c r="D38" s="598"/>
      <c r="E38" s="598"/>
      <c r="F38" s="598"/>
      <c r="G38" s="598"/>
      <c r="H38" s="607">
        <v>1500000</v>
      </c>
      <c r="I38" s="598"/>
      <c r="J38" s="598"/>
    </row>
    <row r="39" spans="1:11" s="199" customFormat="1" x14ac:dyDescent="0.2">
      <c r="A39" s="597" t="s">
        <v>451</v>
      </c>
      <c r="B39" s="98">
        <f t="shared" si="0"/>
        <v>892610</v>
      </c>
      <c r="C39" s="598"/>
      <c r="D39" s="598"/>
      <c r="E39" s="598"/>
      <c r="F39" s="598"/>
      <c r="G39" s="598"/>
      <c r="H39" s="607">
        <v>892610</v>
      </c>
      <c r="I39" s="598"/>
      <c r="J39" s="598"/>
    </row>
    <row r="40" spans="1:11" s="199" customFormat="1" x14ac:dyDescent="0.2">
      <c r="A40" s="597" t="s">
        <v>517</v>
      </c>
      <c r="B40" s="98">
        <f t="shared" si="0"/>
        <v>5000000</v>
      </c>
      <c r="C40" s="598">
        <v>4597701</v>
      </c>
      <c r="D40" s="598">
        <v>402299</v>
      </c>
      <c r="E40" s="598"/>
      <c r="F40" s="598"/>
      <c r="G40" s="598"/>
      <c r="H40" s="607"/>
      <c r="I40" s="598"/>
      <c r="J40" s="598"/>
    </row>
    <row r="41" spans="1:11" s="199" customFormat="1" x14ac:dyDescent="0.2">
      <c r="A41" s="597" t="s">
        <v>518</v>
      </c>
      <c r="B41" s="98">
        <f t="shared" si="0"/>
        <v>417936</v>
      </c>
      <c r="C41" s="598"/>
      <c r="D41" s="598"/>
      <c r="E41" s="598"/>
      <c r="F41" s="598"/>
      <c r="G41" s="598"/>
      <c r="H41" s="607">
        <v>417936</v>
      </c>
      <c r="I41" s="598"/>
      <c r="J41" s="598"/>
    </row>
    <row r="42" spans="1:11" s="199" customFormat="1" ht="13.5" thickBot="1" x14ac:dyDescent="0.25">
      <c r="A42" s="610" t="s">
        <v>525</v>
      </c>
      <c r="B42" s="611">
        <f t="shared" si="0"/>
        <v>9000000</v>
      </c>
      <c r="C42" s="612"/>
      <c r="D42" s="612"/>
      <c r="E42" s="612"/>
      <c r="F42" s="612"/>
      <c r="G42" s="612"/>
      <c r="H42" s="613">
        <v>9000000</v>
      </c>
      <c r="I42" s="612"/>
      <c r="J42" s="612"/>
    </row>
    <row r="43" spans="1:11" s="199" customFormat="1" ht="13.5" thickTop="1" x14ac:dyDescent="0.2">
      <c r="A43" s="517" t="s">
        <v>551</v>
      </c>
      <c r="B43" s="98">
        <f t="shared" si="0"/>
        <v>12000000</v>
      </c>
      <c r="C43" s="108"/>
      <c r="D43" s="108"/>
      <c r="E43" s="108"/>
      <c r="F43" s="108"/>
      <c r="G43" s="108"/>
      <c r="H43" s="109"/>
      <c r="I43" s="108">
        <v>12000000</v>
      </c>
      <c r="J43" s="108"/>
      <c r="K43" s="199" t="s">
        <v>552</v>
      </c>
    </row>
    <row r="44" spans="1:11" s="199" customFormat="1" ht="12" x14ac:dyDescent="0.2">
      <c r="A44" s="614" t="s">
        <v>553</v>
      </c>
      <c r="B44" s="98">
        <f t="shared" si="0"/>
        <v>266471</v>
      </c>
      <c r="C44" s="598"/>
      <c r="D44" s="598"/>
      <c r="E44" s="598"/>
      <c r="F44" s="598"/>
      <c r="G44" s="598"/>
      <c r="H44" s="599"/>
      <c r="I44" s="598">
        <v>266471</v>
      </c>
      <c r="J44" s="598"/>
    </row>
    <row r="45" spans="1:11" s="199" customFormat="1" thickBot="1" x14ac:dyDescent="0.25">
      <c r="A45" s="615"/>
      <c r="B45" s="98"/>
      <c r="C45" s="616"/>
      <c r="D45" s="616"/>
      <c r="E45" s="616"/>
      <c r="F45" s="616"/>
      <c r="G45" s="616"/>
      <c r="H45" s="617"/>
      <c r="I45" s="616"/>
      <c r="J45" s="616"/>
    </row>
    <row r="46" spans="1:11" s="199" customFormat="1" thickBot="1" x14ac:dyDescent="0.25">
      <c r="A46" s="107" t="s">
        <v>232</v>
      </c>
      <c r="B46" s="259">
        <f t="shared" ref="B46:J46" si="1">SUM(B7:B45)</f>
        <v>582734985</v>
      </c>
      <c r="C46" s="259">
        <f t="shared" si="1"/>
        <v>7089616</v>
      </c>
      <c r="D46" s="260">
        <f t="shared" si="1"/>
        <v>838384</v>
      </c>
      <c r="E46" s="260">
        <f t="shared" si="1"/>
        <v>59104407</v>
      </c>
      <c r="F46" s="260">
        <f t="shared" si="1"/>
        <v>4500000</v>
      </c>
      <c r="G46" s="260">
        <f t="shared" si="1"/>
        <v>177234335</v>
      </c>
      <c r="H46" s="261">
        <f t="shared" si="1"/>
        <v>220616547</v>
      </c>
      <c r="I46" s="261">
        <f t="shared" si="1"/>
        <v>28622203</v>
      </c>
      <c r="J46" s="261">
        <f t="shared" si="1"/>
        <v>84729493</v>
      </c>
    </row>
    <row r="47" spans="1:11" x14ac:dyDescent="0.2">
      <c r="A47" s="96" t="s">
        <v>325</v>
      </c>
      <c r="B47" s="200">
        <f t="shared" ref="B47:B49" si="2">SUM(C47:J47)</f>
        <v>62434706</v>
      </c>
      <c r="C47" s="200">
        <f>C11+C14</f>
        <v>2491915</v>
      </c>
      <c r="D47" s="198">
        <f>D46</f>
        <v>838384</v>
      </c>
      <c r="E47" s="198">
        <f>E46</f>
        <v>59104407</v>
      </c>
      <c r="F47" s="96"/>
      <c r="G47" s="198"/>
      <c r="H47" s="198"/>
      <c r="I47" s="200"/>
      <c r="J47" s="200"/>
    </row>
    <row r="48" spans="1:11" x14ac:dyDescent="0.2">
      <c r="A48" s="96" t="s">
        <v>323</v>
      </c>
      <c r="B48" s="200">
        <f t="shared" si="2"/>
        <v>491678076</v>
      </c>
      <c r="C48" s="198">
        <f>C46-C47</f>
        <v>4597701</v>
      </c>
      <c r="D48" s="96"/>
      <c r="E48" s="198"/>
      <c r="F48" s="198">
        <f>F46</f>
        <v>4500000</v>
      </c>
      <c r="G48" s="198">
        <f>G46</f>
        <v>177234335</v>
      </c>
      <c r="H48" s="198">
        <f>H46</f>
        <v>220616547</v>
      </c>
      <c r="I48" s="199"/>
      <c r="J48" s="200">
        <f>J46</f>
        <v>84729493</v>
      </c>
    </row>
    <row r="49" spans="1:10" x14ac:dyDescent="0.2">
      <c r="A49" s="96" t="s">
        <v>324</v>
      </c>
      <c r="B49" s="200">
        <f t="shared" si="2"/>
        <v>28622203</v>
      </c>
      <c r="C49" s="198"/>
      <c r="D49" s="96"/>
      <c r="E49" s="198"/>
      <c r="F49" s="198"/>
      <c r="G49" s="96"/>
      <c r="H49" s="198"/>
      <c r="I49" s="200">
        <f>I46</f>
        <v>28622203</v>
      </c>
      <c r="J49" s="199"/>
    </row>
    <row r="50" spans="1:10" x14ac:dyDescent="0.2">
      <c r="A50" s="199" t="s">
        <v>38</v>
      </c>
      <c r="B50" s="200">
        <f>SUM(C50:J50)</f>
        <v>582734985</v>
      </c>
      <c r="C50" s="200">
        <f>SUM(C47:C49)</f>
        <v>7089616</v>
      </c>
      <c r="D50" s="200">
        <f t="shared" ref="D50:J50" si="3">SUM(D47:D49)</f>
        <v>838384</v>
      </c>
      <c r="E50" s="200">
        <f t="shared" si="3"/>
        <v>59104407</v>
      </c>
      <c r="F50" s="200">
        <f t="shared" si="3"/>
        <v>4500000</v>
      </c>
      <c r="G50" s="200">
        <f t="shared" si="3"/>
        <v>177234335</v>
      </c>
      <c r="H50" s="200">
        <f t="shared" si="3"/>
        <v>220616547</v>
      </c>
      <c r="I50" s="200">
        <f t="shared" si="3"/>
        <v>28622203</v>
      </c>
      <c r="J50" s="200">
        <f t="shared" si="3"/>
        <v>84729493</v>
      </c>
    </row>
    <row r="52" spans="1:10" x14ac:dyDescent="0.2">
      <c r="A52" s="47" t="s">
        <v>435</v>
      </c>
      <c r="B52" s="384">
        <f>B12+B13+B14+B15+B23</f>
        <v>395360612</v>
      </c>
    </row>
  </sheetData>
  <phoneticPr fontId="51" type="noConversion"/>
  <pageMargins left="0.39370078740157483" right="0.39370078740157483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0B34-CA5E-4F71-A0FF-47467C44B3DD}">
  <dimension ref="A1:H50"/>
  <sheetViews>
    <sheetView workbookViewId="0">
      <selection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203" t="s">
        <v>326</v>
      </c>
    </row>
    <row r="2" spans="1:8" x14ac:dyDescent="0.2">
      <c r="B2" s="203" t="s">
        <v>441</v>
      </c>
      <c r="E2" t="s">
        <v>554</v>
      </c>
    </row>
    <row r="3" spans="1:8" x14ac:dyDescent="0.2">
      <c r="B3" s="203"/>
      <c r="C3" s="203" t="s">
        <v>392</v>
      </c>
      <c r="E3" t="s">
        <v>77</v>
      </c>
    </row>
    <row r="4" spans="1:8" ht="13.5" thickBot="1" x14ac:dyDescent="0.25">
      <c r="B4" s="203"/>
    </row>
    <row r="5" spans="1:8" ht="38.25" x14ac:dyDescent="0.2">
      <c r="A5" s="537" t="s">
        <v>1</v>
      </c>
      <c r="B5" s="618" t="s">
        <v>382</v>
      </c>
      <c r="C5" s="233" t="s">
        <v>531</v>
      </c>
      <c r="D5" s="619" t="s">
        <v>39</v>
      </c>
      <c r="E5" s="620" t="s">
        <v>328</v>
      </c>
      <c r="F5" s="620" t="s">
        <v>41</v>
      </c>
      <c r="G5" s="620" t="s">
        <v>120</v>
      </c>
      <c r="H5" s="620" t="s">
        <v>42</v>
      </c>
    </row>
    <row r="6" spans="1:8" x14ac:dyDescent="0.2">
      <c r="A6" s="540">
        <v>27</v>
      </c>
      <c r="B6" s="621" t="s">
        <v>3</v>
      </c>
      <c r="C6" s="542">
        <f t="shared" ref="C6:C37" si="0">SUM(D6:H6)</f>
        <v>411199541</v>
      </c>
      <c r="D6" s="622">
        <v>51560571</v>
      </c>
      <c r="E6" s="622">
        <v>151956652</v>
      </c>
      <c r="F6" s="622">
        <v>91322900</v>
      </c>
      <c r="G6" s="622">
        <v>26389513</v>
      </c>
      <c r="H6" s="622">
        <v>89969905</v>
      </c>
    </row>
    <row r="7" spans="1:8" ht="25.5" x14ac:dyDescent="0.2">
      <c r="A7" s="540">
        <v>28</v>
      </c>
      <c r="B7" s="621" t="s">
        <v>4</v>
      </c>
      <c r="C7" s="542">
        <f t="shared" si="0"/>
        <v>72304994</v>
      </c>
      <c r="D7" s="622">
        <v>10227003</v>
      </c>
      <c r="E7" s="622">
        <v>29266345</v>
      </c>
      <c r="F7" s="622">
        <v>12288159</v>
      </c>
      <c r="G7" s="622">
        <v>4655154</v>
      </c>
      <c r="H7" s="622">
        <v>15868333</v>
      </c>
    </row>
    <row r="8" spans="1:8" x14ac:dyDescent="0.2">
      <c r="A8" s="540">
        <v>87</v>
      </c>
      <c r="B8" s="621" t="s">
        <v>5</v>
      </c>
      <c r="C8" s="542">
        <f t="shared" si="0"/>
        <v>505114265</v>
      </c>
      <c r="D8" s="622">
        <v>320939743</v>
      </c>
      <c r="E8" s="622">
        <v>33988840</v>
      </c>
      <c r="F8" s="622">
        <v>71815470</v>
      </c>
      <c r="G8" s="622">
        <v>36195856</v>
      </c>
      <c r="H8" s="622">
        <v>42174356</v>
      </c>
    </row>
    <row r="9" spans="1:8" x14ac:dyDescent="0.2">
      <c r="A9" s="540">
        <v>88</v>
      </c>
      <c r="B9" s="623" t="s">
        <v>6</v>
      </c>
      <c r="C9" s="624">
        <f t="shared" si="0"/>
        <v>0</v>
      </c>
      <c r="D9" s="625">
        <f>D10</f>
        <v>0</v>
      </c>
      <c r="E9" s="555">
        <f>E10</f>
        <v>0</v>
      </c>
      <c r="F9" s="555">
        <f>F10</f>
        <v>0</v>
      </c>
      <c r="G9" s="555">
        <f>G10</f>
        <v>0</v>
      </c>
      <c r="H9" s="555">
        <f>H10</f>
        <v>0</v>
      </c>
    </row>
    <row r="10" spans="1:8" ht="25.5" x14ac:dyDescent="0.2">
      <c r="A10" s="540">
        <v>89</v>
      </c>
      <c r="B10" s="623" t="s">
        <v>7</v>
      </c>
      <c r="C10" s="624">
        <f t="shared" si="0"/>
        <v>0</v>
      </c>
      <c r="D10" s="626"/>
      <c r="E10" s="543"/>
      <c r="F10" s="543"/>
      <c r="G10" s="543"/>
      <c r="H10" s="543"/>
    </row>
    <row r="11" spans="1:8" x14ac:dyDescent="0.2">
      <c r="A11" s="540">
        <v>90</v>
      </c>
      <c r="B11" s="623" t="s">
        <v>8</v>
      </c>
      <c r="C11" s="624">
        <f t="shared" si="0"/>
        <v>800000</v>
      </c>
      <c r="D11" s="625">
        <f>D12</f>
        <v>800000</v>
      </c>
      <c r="E11" s="555">
        <f>E12</f>
        <v>0</v>
      </c>
      <c r="F11" s="555">
        <f>F12</f>
        <v>0</v>
      </c>
      <c r="G11" s="555">
        <f>G12</f>
        <v>0</v>
      </c>
      <c r="H11" s="555">
        <f>H12</f>
        <v>0</v>
      </c>
    </row>
    <row r="12" spans="1:8" ht="25.5" x14ac:dyDescent="0.2">
      <c r="A12" s="540">
        <v>91</v>
      </c>
      <c r="B12" s="623" t="s">
        <v>9</v>
      </c>
      <c r="C12" s="624">
        <f t="shared" si="0"/>
        <v>800000</v>
      </c>
      <c r="D12" s="625">
        <v>800000</v>
      </c>
      <c r="E12" s="555"/>
      <c r="F12" s="555"/>
      <c r="G12" s="555"/>
      <c r="H12" s="555"/>
    </row>
    <row r="13" spans="1:8" x14ac:dyDescent="0.2">
      <c r="A13" s="540">
        <v>92</v>
      </c>
      <c r="B13" s="623" t="s">
        <v>10</v>
      </c>
      <c r="C13" s="624">
        <f t="shared" si="0"/>
        <v>10700000</v>
      </c>
      <c r="D13" s="625">
        <f>SUM(D14:D15)</f>
        <v>10700000</v>
      </c>
      <c r="E13" s="555">
        <f>SUM(E14:E15)</f>
        <v>0</v>
      </c>
      <c r="F13" s="555">
        <f>SUM(F14:F15)</f>
        <v>0</v>
      </c>
      <c r="G13" s="555">
        <f>SUM(G14:G15)</f>
        <v>0</v>
      </c>
      <c r="H13" s="555">
        <f>SUM(H14:H15)</f>
        <v>0</v>
      </c>
    </row>
    <row r="14" spans="1:8" x14ac:dyDescent="0.2">
      <c r="A14" s="540">
        <v>93</v>
      </c>
      <c r="B14" s="623" t="s">
        <v>11</v>
      </c>
      <c r="C14" s="624">
        <f t="shared" si="0"/>
        <v>900000</v>
      </c>
      <c r="D14" s="626">
        <v>900000</v>
      </c>
      <c r="E14" s="543"/>
      <c r="F14" s="543"/>
      <c r="G14" s="543"/>
      <c r="H14" s="543"/>
    </row>
    <row r="15" spans="1:8" x14ac:dyDescent="0.2">
      <c r="A15" s="540">
        <v>94</v>
      </c>
      <c r="B15" s="623" t="s">
        <v>12</v>
      </c>
      <c r="C15" s="624">
        <f t="shared" si="0"/>
        <v>9800000</v>
      </c>
      <c r="D15" s="626">
        <v>9800000</v>
      </c>
      <c r="E15" s="543"/>
      <c r="F15" s="543"/>
      <c r="G15" s="543"/>
      <c r="H15" s="543"/>
    </row>
    <row r="16" spans="1:8" x14ac:dyDescent="0.2">
      <c r="A16" s="540">
        <v>96</v>
      </c>
      <c r="B16" s="627" t="s">
        <v>13</v>
      </c>
      <c r="C16" s="624">
        <f t="shared" si="0"/>
        <v>11500000</v>
      </c>
      <c r="D16" s="628">
        <f>D9+D11+D13</f>
        <v>11500000</v>
      </c>
      <c r="E16" s="629">
        <f>E9+E11+E13</f>
        <v>0</v>
      </c>
      <c r="F16" s="629">
        <f>F9+F11+F13</f>
        <v>0</v>
      </c>
      <c r="G16" s="629">
        <f>G9+G11+G13</f>
        <v>0</v>
      </c>
      <c r="H16" s="629">
        <f>H9+H11+H13</f>
        <v>0</v>
      </c>
    </row>
    <row r="17" spans="1:8" x14ac:dyDescent="0.2">
      <c r="A17" s="540">
        <v>97</v>
      </c>
      <c r="B17" s="623" t="s">
        <v>14</v>
      </c>
      <c r="C17" s="624">
        <f t="shared" si="0"/>
        <v>0</v>
      </c>
      <c r="D17" s="626"/>
      <c r="E17" s="543"/>
      <c r="F17" s="543"/>
      <c r="G17" s="543"/>
      <c r="H17" s="543"/>
    </row>
    <row r="18" spans="1:8" ht="25.5" x14ac:dyDescent="0.2">
      <c r="A18" s="540">
        <v>98</v>
      </c>
      <c r="B18" s="623" t="s">
        <v>15</v>
      </c>
      <c r="C18" s="624">
        <f t="shared" si="0"/>
        <v>177034348</v>
      </c>
      <c r="D18" s="630">
        <f>SUM(D19:D22)</f>
        <v>177034348</v>
      </c>
      <c r="E18" s="548">
        <f>SUM(E19:E22)</f>
        <v>0</v>
      </c>
      <c r="F18" s="548">
        <f>SUM(F19:F22)</f>
        <v>0</v>
      </c>
      <c r="G18" s="548">
        <f>SUM(G19:G22)</f>
        <v>0</v>
      </c>
      <c r="H18" s="548">
        <f>SUM(H19:H22)</f>
        <v>0</v>
      </c>
    </row>
    <row r="19" spans="1:8" x14ac:dyDescent="0.2">
      <c r="A19" s="540">
        <v>99</v>
      </c>
      <c r="B19" s="623" t="s">
        <v>383</v>
      </c>
      <c r="C19" s="624">
        <f t="shared" si="0"/>
        <v>3500000</v>
      </c>
      <c r="D19" s="626">
        <v>3500000</v>
      </c>
      <c r="E19" s="543"/>
      <c r="F19" s="543"/>
      <c r="G19" s="543"/>
      <c r="H19" s="543"/>
    </row>
    <row r="20" spans="1:8" x14ac:dyDescent="0.2">
      <c r="A20" s="540">
        <v>100</v>
      </c>
      <c r="B20" s="623" t="s">
        <v>16</v>
      </c>
      <c r="C20" s="624">
        <f t="shared" si="0"/>
        <v>0</v>
      </c>
      <c r="D20" s="626"/>
      <c r="E20" s="543"/>
      <c r="F20" s="543"/>
      <c r="G20" s="543"/>
      <c r="H20" s="543"/>
    </row>
    <row r="21" spans="1:8" ht="25.5" x14ac:dyDescent="0.2">
      <c r="A21" s="540">
        <v>101</v>
      </c>
      <c r="B21" s="623" t="s">
        <v>17</v>
      </c>
      <c r="C21" s="624">
        <f t="shared" si="0"/>
        <v>0</v>
      </c>
      <c r="D21" s="626"/>
      <c r="E21" s="543"/>
      <c r="F21" s="543"/>
      <c r="G21" s="543"/>
      <c r="H21" s="543"/>
    </row>
    <row r="22" spans="1:8" x14ac:dyDescent="0.2">
      <c r="A22" s="540">
        <v>102</v>
      </c>
      <c r="B22" s="623" t="s">
        <v>18</v>
      </c>
      <c r="C22" s="624">
        <f t="shared" si="0"/>
        <v>173534348</v>
      </c>
      <c r="D22" s="626">
        <v>173534348</v>
      </c>
      <c r="E22" s="543"/>
      <c r="F22" s="543"/>
      <c r="G22" s="543"/>
      <c r="H22" s="543"/>
    </row>
    <row r="23" spans="1:8" ht="25.5" x14ac:dyDescent="0.2">
      <c r="A23" s="540">
        <v>103</v>
      </c>
      <c r="B23" s="623" t="s">
        <v>438</v>
      </c>
      <c r="C23" s="624">
        <f t="shared" si="0"/>
        <v>20673525</v>
      </c>
      <c r="D23" s="626">
        <v>20673525</v>
      </c>
      <c r="E23" s="543"/>
      <c r="F23" s="543"/>
      <c r="G23" s="543"/>
      <c r="H23" s="543"/>
    </row>
    <row r="24" spans="1:8" x14ac:dyDescent="0.2">
      <c r="A24" s="540"/>
      <c r="B24" s="623" t="s">
        <v>385</v>
      </c>
      <c r="C24" s="624">
        <f t="shared" si="0"/>
        <v>0</v>
      </c>
      <c r="D24" s="626"/>
      <c r="E24" s="543"/>
      <c r="F24" s="543"/>
      <c r="G24" s="543"/>
      <c r="H24" s="543"/>
    </row>
    <row r="25" spans="1:8" x14ac:dyDescent="0.2">
      <c r="A25" s="540">
        <v>104</v>
      </c>
      <c r="B25" s="623" t="s">
        <v>19</v>
      </c>
      <c r="C25" s="624">
        <f t="shared" si="0"/>
        <v>68363786</v>
      </c>
      <c r="D25" s="626">
        <v>68363786</v>
      </c>
      <c r="E25" s="543"/>
      <c r="F25" s="543"/>
      <c r="G25" s="543"/>
      <c r="H25" s="543"/>
    </row>
    <row r="26" spans="1:8" x14ac:dyDescent="0.2">
      <c r="A26" s="540">
        <v>105</v>
      </c>
      <c r="B26" s="627" t="s">
        <v>20</v>
      </c>
      <c r="C26" s="624">
        <f t="shared" si="0"/>
        <v>266071659</v>
      </c>
      <c r="D26" s="628">
        <f>D17+D18+D23+D24+D25</f>
        <v>266071659</v>
      </c>
      <c r="E26" s="629">
        <f>E17+E18+E23+E24+E25</f>
        <v>0</v>
      </c>
      <c r="F26" s="629">
        <f>F17+F18+F23+F24+F25</f>
        <v>0</v>
      </c>
      <c r="G26" s="629">
        <f>G17+G18+G23+G24+G25</f>
        <v>0</v>
      </c>
      <c r="H26" s="629">
        <f>H17+H18+H23+H24+H25</f>
        <v>0</v>
      </c>
    </row>
    <row r="27" spans="1:8" x14ac:dyDescent="0.2">
      <c r="A27" s="540">
        <v>106</v>
      </c>
      <c r="B27" s="623" t="s">
        <v>21</v>
      </c>
      <c r="C27" s="624">
        <f t="shared" si="0"/>
        <v>440000</v>
      </c>
      <c r="D27" s="626">
        <v>260000</v>
      </c>
      <c r="E27" s="543"/>
      <c r="F27" s="543"/>
      <c r="G27" s="543">
        <v>150000</v>
      </c>
      <c r="H27" s="543">
        <v>30000</v>
      </c>
    </row>
    <row r="28" spans="1:8" x14ac:dyDescent="0.2">
      <c r="A28" s="540">
        <v>107</v>
      </c>
      <c r="B28" s="623" t="s">
        <v>22</v>
      </c>
      <c r="C28" s="624">
        <f t="shared" si="0"/>
        <v>979025177</v>
      </c>
      <c r="D28" s="626">
        <v>979025177</v>
      </c>
      <c r="E28" s="543"/>
      <c r="F28" s="543"/>
      <c r="G28" s="543"/>
      <c r="H28" s="543"/>
    </row>
    <row r="29" spans="1:8" x14ac:dyDescent="0.2">
      <c r="A29" s="540">
        <v>108</v>
      </c>
      <c r="B29" s="623" t="s">
        <v>23</v>
      </c>
      <c r="C29" s="624">
        <f t="shared" si="0"/>
        <v>1580000</v>
      </c>
      <c r="D29" s="626"/>
      <c r="E29" s="543">
        <v>1300000</v>
      </c>
      <c r="F29" s="543">
        <v>150000</v>
      </c>
      <c r="G29" s="543"/>
      <c r="H29" s="543">
        <v>130000</v>
      </c>
    </row>
    <row r="30" spans="1:8" x14ac:dyDescent="0.2">
      <c r="A30" s="540">
        <v>109</v>
      </c>
      <c r="B30" s="623" t="s">
        <v>24</v>
      </c>
      <c r="C30" s="624">
        <f t="shared" si="0"/>
        <v>37526674</v>
      </c>
      <c r="D30" s="626">
        <v>27221897</v>
      </c>
      <c r="E30" s="543">
        <v>3500000</v>
      </c>
      <c r="F30" s="543">
        <v>3763858</v>
      </c>
      <c r="G30" s="543">
        <v>2475919</v>
      </c>
      <c r="H30" s="543">
        <v>565000</v>
      </c>
    </row>
    <row r="31" spans="1:8" ht="25.5" x14ac:dyDescent="0.2">
      <c r="A31" s="540">
        <v>110</v>
      </c>
      <c r="B31" s="623" t="s">
        <v>25</v>
      </c>
      <c r="C31" s="624">
        <f t="shared" si="0"/>
        <v>31813719</v>
      </c>
      <c r="D31" s="626">
        <v>28694828</v>
      </c>
      <c r="E31" s="543">
        <v>1296000</v>
      </c>
      <c r="F31" s="543">
        <v>1056742</v>
      </c>
      <c r="G31" s="543">
        <v>570399</v>
      </c>
      <c r="H31" s="543">
        <v>195750</v>
      </c>
    </row>
    <row r="32" spans="1:8" x14ac:dyDescent="0.2">
      <c r="A32" s="540">
        <v>111</v>
      </c>
      <c r="B32" s="627" t="s">
        <v>26</v>
      </c>
      <c r="C32" s="624">
        <f t="shared" si="0"/>
        <v>1050385570</v>
      </c>
      <c r="D32" s="628">
        <f>SUM(D27:D31)</f>
        <v>1035201902</v>
      </c>
      <c r="E32" s="629">
        <f>SUM(E27:E31)</f>
        <v>6096000</v>
      </c>
      <c r="F32" s="629">
        <f>SUM(F27:F31)</f>
        <v>4970600</v>
      </c>
      <c r="G32" s="629">
        <f>SUM(G27:G31)</f>
        <v>3196318</v>
      </c>
      <c r="H32" s="629">
        <f>SUM(H27:H31)</f>
        <v>920750</v>
      </c>
    </row>
    <row r="33" spans="1:8" x14ac:dyDescent="0.2">
      <c r="A33" s="540">
        <v>112</v>
      </c>
      <c r="B33" s="623" t="s">
        <v>27</v>
      </c>
      <c r="C33" s="624">
        <f t="shared" si="0"/>
        <v>146822719</v>
      </c>
      <c r="D33" s="626">
        <v>146822719</v>
      </c>
      <c r="E33" s="543"/>
      <c r="F33" s="543"/>
      <c r="G33" s="543"/>
      <c r="H33" s="543"/>
    </row>
    <row r="34" spans="1:8" x14ac:dyDescent="0.2">
      <c r="A34" s="540"/>
      <c r="B34" s="623" t="s">
        <v>386</v>
      </c>
      <c r="C34" s="624">
        <f t="shared" si="0"/>
        <v>200000</v>
      </c>
      <c r="D34" s="626"/>
      <c r="E34" s="543">
        <v>200000</v>
      </c>
      <c r="F34" s="543"/>
      <c r="G34" s="543"/>
      <c r="H34" s="543"/>
    </row>
    <row r="35" spans="1:8" x14ac:dyDescent="0.2">
      <c r="A35" s="540">
        <v>113</v>
      </c>
      <c r="B35" s="623" t="s">
        <v>28</v>
      </c>
      <c r="C35" s="624">
        <f t="shared" si="0"/>
        <v>0</v>
      </c>
      <c r="D35" s="626"/>
      <c r="E35" s="543"/>
      <c r="F35" s="543"/>
      <c r="G35" s="543"/>
      <c r="H35" s="543"/>
    </row>
    <row r="36" spans="1:8" ht="25.5" x14ac:dyDescent="0.2">
      <c r="A36" s="540">
        <v>114</v>
      </c>
      <c r="B36" s="623" t="s">
        <v>29</v>
      </c>
      <c r="C36" s="624">
        <f t="shared" si="0"/>
        <v>39696135</v>
      </c>
      <c r="D36" s="626">
        <v>39642135</v>
      </c>
      <c r="E36" s="543">
        <v>54000</v>
      </c>
      <c r="F36" s="543"/>
      <c r="G36" s="543"/>
      <c r="H36" s="543"/>
    </row>
    <row r="37" spans="1:8" x14ac:dyDescent="0.2">
      <c r="A37" s="540">
        <v>115</v>
      </c>
      <c r="B37" s="627" t="s">
        <v>30</v>
      </c>
      <c r="C37" s="624">
        <f t="shared" si="0"/>
        <v>186718854</v>
      </c>
      <c r="D37" s="628">
        <f>SUM(D33:D36)</f>
        <v>186464854</v>
      </c>
      <c r="E37" s="629">
        <f>SUM(E33:E36)</f>
        <v>254000</v>
      </c>
      <c r="F37" s="629">
        <f>SUM(F33:F36)</f>
        <v>0</v>
      </c>
      <c r="G37" s="629">
        <f>SUM(G33:G36)</f>
        <v>0</v>
      </c>
      <c r="H37" s="629">
        <f>SUM(H33:H36)</f>
        <v>0</v>
      </c>
    </row>
    <row r="38" spans="1:8" ht="25.5" x14ac:dyDescent="0.2">
      <c r="A38" s="540">
        <v>116</v>
      </c>
      <c r="B38" s="623" t="s">
        <v>439</v>
      </c>
      <c r="C38" s="624">
        <f>SUM(D38:H38)</f>
        <v>7516495</v>
      </c>
      <c r="D38" s="625">
        <v>7516495</v>
      </c>
      <c r="E38" s="555">
        <f>SUM(E39:E41)</f>
        <v>0</v>
      </c>
      <c r="F38" s="555">
        <f>SUM(F39:F41)</f>
        <v>0</v>
      </c>
      <c r="G38" s="555">
        <f>SUM(G39:G41)</f>
        <v>0</v>
      </c>
      <c r="H38" s="555">
        <f>SUM(H39:H41)</f>
        <v>0</v>
      </c>
    </row>
    <row r="39" spans="1:8" ht="25.5" x14ac:dyDescent="0.2">
      <c r="A39" s="540">
        <v>119</v>
      </c>
      <c r="B39" s="623" t="s">
        <v>440</v>
      </c>
      <c r="C39" s="624">
        <f t="shared" ref="C39:C48" si="1">SUM(D39:H39)</f>
        <v>4500000</v>
      </c>
      <c r="D39" s="626">
        <f>SUM(D40:D41)</f>
        <v>4500000</v>
      </c>
      <c r="E39" s="543"/>
      <c r="F39" s="543"/>
      <c r="G39" s="543"/>
      <c r="H39" s="543"/>
    </row>
    <row r="40" spans="1:8" ht="25.5" x14ac:dyDescent="0.2">
      <c r="A40" s="540">
        <v>118</v>
      </c>
      <c r="B40" s="623" t="s">
        <v>387</v>
      </c>
      <c r="C40" s="624">
        <f t="shared" si="1"/>
        <v>0</v>
      </c>
      <c r="D40" s="626"/>
      <c r="E40" s="543"/>
      <c r="F40" s="543"/>
      <c r="G40" s="543"/>
      <c r="H40" s="543"/>
    </row>
    <row r="41" spans="1:8" x14ac:dyDescent="0.2">
      <c r="A41" s="540">
        <v>117</v>
      </c>
      <c r="B41" s="623" t="s">
        <v>388</v>
      </c>
      <c r="C41" s="624">
        <f t="shared" si="1"/>
        <v>4500000</v>
      </c>
      <c r="D41" s="626">
        <v>4500000</v>
      </c>
      <c r="E41" s="543"/>
      <c r="F41" s="543"/>
      <c r="G41" s="543"/>
      <c r="H41" s="543"/>
    </row>
    <row r="42" spans="1:8" x14ac:dyDescent="0.2">
      <c r="A42" s="540">
        <v>120</v>
      </c>
      <c r="B42" s="627" t="s">
        <v>31</v>
      </c>
      <c r="C42" s="624">
        <f t="shared" si="1"/>
        <v>12016495</v>
      </c>
      <c r="D42" s="628">
        <f>D38+D39</f>
        <v>12016495</v>
      </c>
      <c r="E42" s="628">
        <f t="shared" ref="E42:H42" si="2">E38+E39</f>
        <v>0</v>
      </c>
      <c r="F42" s="628">
        <f t="shared" si="2"/>
        <v>0</v>
      </c>
      <c r="G42" s="628">
        <f t="shared" si="2"/>
        <v>0</v>
      </c>
      <c r="H42" s="628">
        <f t="shared" si="2"/>
        <v>0</v>
      </c>
    </row>
    <row r="43" spans="1:8" x14ac:dyDescent="0.2">
      <c r="A43" s="540">
        <v>121</v>
      </c>
      <c r="B43" s="631" t="s">
        <v>32</v>
      </c>
      <c r="C43" s="624">
        <f t="shared" si="1"/>
        <v>2515311378</v>
      </c>
      <c r="D43" s="632">
        <f>D6+D7+D8+D16+D26+D32+D37+D42</f>
        <v>1893982227</v>
      </c>
      <c r="E43" s="633">
        <f>E6+E7+E8+E16+E26+E32+E37+E42</f>
        <v>221561837</v>
      </c>
      <c r="F43" s="633">
        <f>F6+F7+F8+F16+F26+F32+F37+F42</f>
        <v>180397129</v>
      </c>
      <c r="G43" s="633">
        <f>G6+G7+G8+G16+G26+G32+G37+G42</f>
        <v>70436841</v>
      </c>
      <c r="H43" s="633">
        <f>H6+H7+H8+H16+H26+H32+H37+H42</f>
        <v>148933344</v>
      </c>
    </row>
    <row r="44" spans="1:8" ht="25.5" x14ac:dyDescent="0.2">
      <c r="A44" s="540">
        <v>122</v>
      </c>
      <c r="B44" s="623" t="s">
        <v>33</v>
      </c>
      <c r="C44" s="624">
        <f t="shared" si="1"/>
        <v>19992222</v>
      </c>
      <c r="D44" s="626">
        <v>19992222</v>
      </c>
      <c r="E44" s="543"/>
      <c r="F44" s="543"/>
      <c r="G44" s="543"/>
      <c r="H44" s="543"/>
    </row>
    <row r="45" spans="1:8" ht="25.5" x14ac:dyDescent="0.2">
      <c r="A45" s="540">
        <v>123</v>
      </c>
      <c r="B45" s="623" t="s">
        <v>34</v>
      </c>
      <c r="C45" s="624">
        <f>SUM(D45:H45)</f>
        <v>556872454</v>
      </c>
      <c r="D45" s="359">
        <v>556872454</v>
      </c>
      <c r="E45" s="543"/>
      <c r="F45" s="543"/>
      <c r="G45" s="543"/>
      <c r="H45" s="543"/>
    </row>
    <row r="46" spans="1:8" x14ac:dyDescent="0.2">
      <c r="A46" s="540">
        <v>124</v>
      </c>
      <c r="B46" s="623" t="s">
        <v>35</v>
      </c>
      <c r="C46" s="624">
        <f t="shared" si="1"/>
        <v>576864676</v>
      </c>
      <c r="D46" s="625">
        <f>SUM(D44:D45)</f>
        <v>576864676</v>
      </c>
      <c r="E46" s="555">
        <f>SUM(E44:E45)</f>
        <v>0</v>
      </c>
      <c r="F46" s="555">
        <f>SUM(F44:F45)</f>
        <v>0</v>
      </c>
      <c r="G46" s="555">
        <f>SUM(G44:G45)</f>
        <v>0</v>
      </c>
      <c r="H46" s="555">
        <f>SUM(H44:H45)</f>
        <v>0</v>
      </c>
    </row>
    <row r="47" spans="1:8" ht="13.5" thickBot="1" x14ac:dyDescent="0.25">
      <c r="A47" s="540">
        <v>125</v>
      </c>
      <c r="B47" s="634" t="s">
        <v>36</v>
      </c>
      <c r="C47" s="624">
        <f t="shared" si="1"/>
        <v>576864676</v>
      </c>
      <c r="D47" s="635">
        <f>D46</f>
        <v>576864676</v>
      </c>
      <c r="E47" s="636">
        <f>E46</f>
        <v>0</v>
      </c>
      <c r="F47" s="636">
        <f>F46</f>
        <v>0</v>
      </c>
      <c r="G47" s="636">
        <f>G46</f>
        <v>0</v>
      </c>
      <c r="H47" s="636">
        <f>H46</f>
        <v>0</v>
      </c>
    </row>
    <row r="48" spans="1:8" ht="14.25" thickTop="1" thickBot="1" x14ac:dyDescent="0.25">
      <c r="A48" s="540">
        <v>126</v>
      </c>
      <c r="B48" s="18" t="s">
        <v>37</v>
      </c>
      <c r="C48" s="624">
        <f t="shared" si="1"/>
        <v>3092176054</v>
      </c>
      <c r="D48" s="16">
        <f>D43+D47</f>
        <v>2470846903</v>
      </c>
      <c r="E48" s="8">
        <f>E43+E47</f>
        <v>221561837</v>
      </c>
      <c r="F48" s="8">
        <f>F43+F47</f>
        <v>180397129</v>
      </c>
      <c r="G48" s="8">
        <f>G43+G47</f>
        <v>70436841</v>
      </c>
      <c r="H48" s="8">
        <f>H43+H47</f>
        <v>148933344</v>
      </c>
    </row>
    <row r="49" spans="3:8" ht="13.5" thickTop="1" x14ac:dyDescent="0.2">
      <c r="C49" s="201">
        <f>'[1]2'!C79</f>
        <v>3092176054</v>
      </c>
      <c r="D49" s="201">
        <f>D48-'[1]2'!D79</f>
        <v>0</v>
      </c>
      <c r="E49" s="201">
        <f>E48-'[1]2'!E79</f>
        <v>0</v>
      </c>
      <c r="F49" s="201">
        <f>F48-'[1]2'!F79</f>
        <v>0</v>
      </c>
      <c r="G49" s="201">
        <f>G48-'[1]2'!G79</f>
        <v>0</v>
      </c>
      <c r="H49" s="201">
        <f>H48-'[1]2'!H79</f>
        <v>0</v>
      </c>
    </row>
    <row r="50" spans="3:8" x14ac:dyDescent="0.2">
      <c r="C50" s="201">
        <f>C49-C48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7922-4BBB-44BA-BBC3-304BCEEF824A}">
  <dimension ref="A1:I50"/>
  <sheetViews>
    <sheetView workbookViewId="0">
      <selection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9" max="9" width="6.14062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9" x14ac:dyDescent="0.2">
      <c r="B1" s="203" t="s">
        <v>326</v>
      </c>
    </row>
    <row r="2" spans="1:9" x14ac:dyDescent="0.2">
      <c r="B2" s="203" t="s">
        <v>441</v>
      </c>
      <c r="E2" t="s">
        <v>555</v>
      </c>
    </row>
    <row r="3" spans="1:9" x14ac:dyDescent="0.2">
      <c r="B3" s="203"/>
      <c r="C3" s="203" t="s">
        <v>392</v>
      </c>
      <c r="E3" t="s">
        <v>77</v>
      </c>
    </row>
    <row r="4" spans="1:9" ht="13.5" thickBot="1" x14ac:dyDescent="0.25">
      <c r="B4" s="203"/>
    </row>
    <row r="5" spans="1:9" ht="25.5" x14ac:dyDescent="0.2">
      <c r="A5" s="537" t="s">
        <v>1</v>
      </c>
      <c r="B5" s="618" t="s">
        <v>382</v>
      </c>
      <c r="C5" s="233" t="s">
        <v>556</v>
      </c>
      <c r="D5" s="619" t="s">
        <v>39</v>
      </c>
      <c r="E5" s="620" t="s">
        <v>328</v>
      </c>
      <c r="F5" s="620" t="s">
        <v>41</v>
      </c>
      <c r="G5" s="620" t="s">
        <v>120</v>
      </c>
      <c r="H5" s="620" t="s">
        <v>42</v>
      </c>
    </row>
    <row r="6" spans="1:9" x14ac:dyDescent="0.2">
      <c r="A6" s="540">
        <v>27</v>
      </c>
      <c r="B6" s="621" t="s">
        <v>3</v>
      </c>
      <c r="C6" s="542">
        <f t="shared" ref="C6:C37" si="0">SUM(D6:H6)</f>
        <v>82238452</v>
      </c>
      <c r="D6" s="622">
        <v>7667858</v>
      </c>
      <c r="E6" s="622">
        <v>31379413</v>
      </c>
      <c r="F6" s="622">
        <v>19372546</v>
      </c>
      <c r="G6" s="622">
        <v>5560779</v>
      </c>
      <c r="H6" s="622">
        <v>18257856</v>
      </c>
      <c r="I6" s="563"/>
    </row>
    <row r="7" spans="1:9" ht="25.5" x14ac:dyDescent="0.2">
      <c r="A7" s="540">
        <v>28</v>
      </c>
      <c r="B7" s="621" t="s">
        <v>4</v>
      </c>
      <c r="C7" s="542">
        <f t="shared" si="0"/>
        <v>15376216</v>
      </c>
      <c r="D7" s="622">
        <v>1473362</v>
      </c>
      <c r="E7" s="622">
        <v>6732119</v>
      </c>
      <c r="F7" s="622">
        <v>2803426</v>
      </c>
      <c r="G7" s="622">
        <v>985400</v>
      </c>
      <c r="H7" s="622">
        <v>3381909</v>
      </c>
      <c r="I7" s="563"/>
    </row>
    <row r="8" spans="1:9" x14ac:dyDescent="0.2">
      <c r="A8" s="540">
        <v>87</v>
      </c>
      <c r="B8" s="621" t="s">
        <v>5</v>
      </c>
      <c r="C8" s="542">
        <f t="shared" si="0"/>
        <v>76151080</v>
      </c>
      <c r="D8" s="622">
        <v>42240994</v>
      </c>
      <c r="E8" s="622">
        <v>6060702</v>
      </c>
      <c r="F8" s="622">
        <v>12013557</v>
      </c>
      <c r="G8" s="622">
        <v>7085566</v>
      </c>
      <c r="H8" s="622">
        <v>8750261</v>
      </c>
      <c r="I8" s="563"/>
    </row>
    <row r="9" spans="1:9" x14ac:dyDescent="0.2">
      <c r="A9" s="540">
        <v>88</v>
      </c>
      <c r="B9" s="623" t="s">
        <v>6</v>
      </c>
      <c r="C9" s="624">
        <f t="shared" si="0"/>
        <v>0</v>
      </c>
      <c r="D9" s="625">
        <f>D10</f>
        <v>0</v>
      </c>
      <c r="E9" s="555">
        <f>E10</f>
        <v>0</v>
      </c>
      <c r="F9" s="555">
        <f>F10</f>
        <v>0</v>
      </c>
      <c r="G9" s="555">
        <f>G10</f>
        <v>0</v>
      </c>
      <c r="H9" s="555">
        <f>H10</f>
        <v>0</v>
      </c>
      <c r="I9" s="563"/>
    </row>
    <row r="10" spans="1:9" ht="25.5" x14ac:dyDescent="0.2">
      <c r="A10" s="540">
        <v>89</v>
      </c>
      <c r="B10" s="623" t="s">
        <v>7</v>
      </c>
      <c r="C10" s="624">
        <f t="shared" si="0"/>
        <v>0</v>
      </c>
      <c r="D10" s="626"/>
      <c r="E10" s="543"/>
      <c r="F10" s="543"/>
      <c r="G10" s="543"/>
      <c r="H10" s="543"/>
      <c r="I10" s="563"/>
    </row>
    <row r="11" spans="1:9" x14ac:dyDescent="0.2">
      <c r="A11" s="540">
        <v>90</v>
      </c>
      <c r="B11" s="623" t="s">
        <v>8</v>
      </c>
      <c r="C11" s="624">
        <f t="shared" si="0"/>
        <v>0</v>
      </c>
      <c r="D11" s="625">
        <f>D12</f>
        <v>0</v>
      </c>
      <c r="E11" s="555">
        <f>E12</f>
        <v>0</v>
      </c>
      <c r="F11" s="555">
        <f>F12</f>
        <v>0</v>
      </c>
      <c r="G11" s="555">
        <f>G12</f>
        <v>0</v>
      </c>
      <c r="H11" s="555">
        <f>H12</f>
        <v>0</v>
      </c>
      <c r="I11" s="563"/>
    </row>
    <row r="12" spans="1:9" ht="25.5" x14ac:dyDescent="0.2">
      <c r="A12" s="540">
        <v>91</v>
      </c>
      <c r="B12" s="623" t="s">
        <v>9</v>
      </c>
      <c r="C12" s="624">
        <f t="shared" si="0"/>
        <v>0</v>
      </c>
      <c r="D12" s="625"/>
      <c r="E12" s="555"/>
      <c r="F12" s="555"/>
      <c r="G12" s="555"/>
      <c r="H12" s="555"/>
      <c r="I12" s="563"/>
    </row>
    <row r="13" spans="1:9" x14ac:dyDescent="0.2">
      <c r="A13" s="540">
        <v>92</v>
      </c>
      <c r="B13" s="623" t="s">
        <v>10</v>
      </c>
      <c r="C13" s="624">
        <f t="shared" si="0"/>
        <v>729497</v>
      </c>
      <c r="D13" s="625">
        <f>SUM(D14:D15)</f>
        <v>729497</v>
      </c>
      <c r="E13" s="555">
        <f>SUM(E14:E15)</f>
        <v>0</v>
      </c>
      <c r="F13" s="555">
        <f>SUM(F14:F15)</f>
        <v>0</v>
      </c>
      <c r="G13" s="555">
        <f>SUM(G14:G15)</f>
        <v>0</v>
      </c>
      <c r="H13" s="555">
        <f>SUM(H14:H15)</f>
        <v>0</v>
      </c>
      <c r="I13" s="563"/>
    </row>
    <row r="14" spans="1:9" x14ac:dyDescent="0.2">
      <c r="A14" s="540">
        <v>93</v>
      </c>
      <c r="B14" s="623" t="s">
        <v>11</v>
      </c>
      <c r="C14" s="624">
        <f t="shared" si="0"/>
        <v>112497</v>
      </c>
      <c r="D14" s="626">
        <v>112497</v>
      </c>
      <c r="E14" s="543"/>
      <c r="F14" s="543"/>
      <c r="G14" s="543"/>
      <c r="H14" s="543"/>
      <c r="I14" s="563"/>
    </row>
    <row r="15" spans="1:9" x14ac:dyDescent="0.2">
      <c r="A15" s="540">
        <v>94</v>
      </c>
      <c r="B15" s="623" t="s">
        <v>12</v>
      </c>
      <c r="C15" s="624">
        <f t="shared" si="0"/>
        <v>617000</v>
      </c>
      <c r="D15" s="626">
        <v>617000</v>
      </c>
      <c r="E15" s="543"/>
      <c r="F15" s="543"/>
      <c r="G15" s="543"/>
      <c r="H15" s="543"/>
      <c r="I15" s="563"/>
    </row>
    <row r="16" spans="1:9" x14ac:dyDescent="0.2">
      <c r="A16" s="540">
        <v>96</v>
      </c>
      <c r="B16" s="627" t="s">
        <v>13</v>
      </c>
      <c r="C16" s="624">
        <f t="shared" si="0"/>
        <v>729497</v>
      </c>
      <c r="D16" s="628">
        <f>D9+D11+D13</f>
        <v>729497</v>
      </c>
      <c r="E16" s="629">
        <f>E9+E11+E13</f>
        <v>0</v>
      </c>
      <c r="F16" s="629">
        <f>F9+F11+F13</f>
        <v>0</v>
      </c>
      <c r="G16" s="629">
        <f>G9+G11+G13</f>
        <v>0</v>
      </c>
      <c r="H16" s="629">
        <f>H9+H11+H13</f>
        <v>0</v>
      </c>
      <c r="I16" s="563"/>
    </row>
    <row r="17" spans="1:9" x14ac:dyDescent="0.2">
      <c r="A17" s="540">
        <v>97</v>
      </c>
      <c r="B17" s="623" t="s">
        <v>14</v>
      </c>
      <c r="C17" s="624">
        <f t="shared" si="0"/>
        <v>0</v>
      </c>
      <c r="D17" s="626"/>
      <c r="E17" s="543"/>
      <c r="F17" s="543"/>
      <c r="G17" s="543"/>
      <c r="H17" s="543"/>
      <c r="I17" s="563"/>
    </row>
    <row r="18" spans="1:9" ht="25.5" x14ac:dyDescent="0.2">
      <c r="A18" s="540">
        <v>98</v>
      </c>
      <c r="B18" s="623" t="s">
        <v>15</v>
      </c>
      <c r="C18" s="624">
        <f t="shared" si="0"/>
        <v>33628402</v>
      </c>
      <c r="D18" s="630">
        <f>SUM(D19:D22)</f>
        <v>33628402</v>
      </c>
      <c r="E18" s="548">
        <f>SUM(E19:E22)</f>
        <v>0</v>
      </c>
      <c r="F18" s="548">
        <f>SUM(F19:F22)</f>
        <v>0</v>
      </c>
      <c r="G18" s="548">
        <f>SUM(G19:G22)</f>
        <v>0</v>
      </c>
      <c r="H18" s="548">
        <f>SUM(H19:H22)</f>
        <v>0</v>
      </c>
      <c r="I18" s="563"/>
    </row>
    <row r="19" spans="1:9" x14ac:dyDescent="0.2">
      <c r="A19" s="540">
        <v>99</v>
      </c>
      <c r="B19" s="623" t="s">
        <v>383</v>
      </c>
      <c r="C19" s="624">
        <f t="shared" si="0"/>
        <v>517000</v>
      </c>
      <c r="D19" s="626">
        <v>517000</v>
      </c>
      <c r="E19" s="543"/>
      <c r="F19" s="543"/>
      <c r="G19" s="543"/>
      <c r="H19" s="543"/>
      <c r="I19" s="563"/>
    </row>
    <row r="20" spans="1:9" x14ac:dyDescent="0.2">
      <c r="A20" s="540">
        <v>100</v>
      </c>
      <c r="B20" s="623" t="s">
        <v>16</v>
      </c>
      <c r="C20" s="624">
        <f t="shared" si="0"/>
        <v>0</v>
      </c>
      <c r="D20" s="626"/>
      <c r="E20" s="543"/>
      <c r="F20" s="543"/>
      <c r="G20" s="543"/>
      <c r="H20" s="543"/>
      <c r="I20" s="563"/>
    </row>
    <row r="21" spans="1:9" ht="25.5" x14ac:dyDescent="0.2">
      <c r="A21" s="540">
        <v>101</v>
      </c>
      <c r="B21" s="623" t="s">
        <v>17</v>
      </c>
      <c r="C21" s="624">
        <f t="shared" si="0"/>
        <v>0</v>
      </c>
      <c r="D21" s="626"/>
      <c r="E21" s="543"/>
      <c r="F21" s="543"/>
      <c r="G21" s="543"/>
      <c r="H21" s="543"/>
      <c r="I21" s="563"/>
    </row>
    <row r="22" spans="1:9" x14ac:dyDescent="0.2">
      <c r="A22" s="540">
        <v>102</v>
      </c>
      <c r="B22" s="623" t="s">
        <v>18</v>
      </c>
      <c r="C22" s="624">
        <f t="shared" si="0"/>
        <v>33111402</v>
      </c>
      <c r="D22" s="626">
        <v>33111402</v>
      </c>
      <c r="E22" s="543"/>
      <c r="F22" s="543"/>
      <c r="G22" s="543"/>
      <c r="H22" s="543"/>
      <c r="I22" s="563"/>
    </row>
    <row r="23" spans="1:9" ht="25.5" x14ac:dyDescent="0.2">
      <c r="A23" s="540">
        <v>103</v>
      </c>
      <c r="B23" s="623" t="s">
        <v>438</v>
      </c>
      <c r="C23" s="624">
        <f t="shared" si="0"/>
        <v>3844546</v>
      </c>
      <c r="D23" s="626">
        <v>3844546</v>
      </c>
      <c r="E23" s="543"/>
      <c r="F23" s="543"/>
      <c r="G23" s="543"/>
      <c r="H23" s="543"/>
      <c r="I23" s="563"/>
    </row>
    <row r="24" spans="1:9" x14ac:dyDescent="0.2">
      <c r="A24" s="540"/>
      <c r="B24" s="623" t="s">
        <v>385</v>
      </c>
      <c r="C24" s="624">
        <f t="shared" si="0"/>
        <v>0</v>
      </c>
      <c r="D24" s="626"/>
      <c r="E24" s="543"/>
      <c r="F24" s="543"/>
      <c r="G24" s="543"/>
      <c r="H24" s="543"/>
      <c r="I24" s="563"/>
    </row>
    <row r="25" spans="1:9" x14ac:dyDescent="0.2">
      <c r="A25" s="540">
        <v>104</v>
      </c>
      <c r="B25" s="623" t="s">
        <v>19</v>
      </c>
      <c r="C25" s="624">
        <f t="shared" si="0"/>
        <v>0</v>
      </c>
      <c r="D25" s="626"/>
      <c r="E25" s="543"/>
      <c r="F25" s="543"/>
      <c r="G25" s="543"/>
      <c r="H25" s="543"/>
      <c r="I25" s="563"/>
    </row>
    <row r="26" spans="1:9" x14ac:dyDescent="0.2">
      <c r="A26" s="540">
        <v>105</v>
      </c>
      <c r="B26" s="627" t="s">
        <v>20</v>
      </c>
      <c r="C26" s="624">
        <f t="shared" si="0"/>
        <v>37472948</v>
      </c>
      <c r="D26" s="628">
        <f>D17+D18+D23+D24+D25</f>
        <v>37472948</v>
      </c>
      <c r="E26" s="629">
        <f>E17+E18+E23+E24+E25</f>
        <v>0</v>
      </c>
      <c r="F26" s="629">
        <f>F17+F18+F23+F24+F25</f>
        <v>0</v>
      </c>
      <c r="G26" s="629">
        <f>G17+G18+G23+G24+G25</f>
        <v>0</v>
      </c>
      <c r="H26" s="629">
        <f>H17+H18+H23+H24+H25</f>
        <v>0</v>
      </c>
      <c r="I26" s="563"/>
    </row>
    <row r="27" spans="1:9" x14ac:dyDescent="0.2">
      <c r="A27" s="540">
        <v>106</v>
      </c>
      <c r="B27" s="623" t="s">
        <v>21</v>
      </c>
      <c r="C27" s="624">
        <f t="shared" si="0"/>
        <v>0</v>
      </c>
      <c r="D27" s="626"/>
      <c r="E27" s="543"/>
      <c r="F27" s="543"/>
      <c r="G27" s="543"/>
      <c r="H27" s="543"/>
      <c r="I27" s="563"/>
    </row>
    <row r="28" spans="1:9" x14ac:dyDescent="0.2">
      <c r="A28" s="540">
        <v>107</v>
      </c>
      <c r="B28" s="623" t="s">
        <v>22</v>
      </c>
      <c r="C28" s="624">
        <f t="shared" si="0"/>
        <v>0</v>
      </c>
      <c r="D28" s="626"/>
      <c r="E28" s="543"/>
      <c r="F28" s="543"/>
      <c r="G28" s="543"/>
      <c r="H28" s="543"/>
      <c r="I28" s="563"/>
    </row>
    <row r="29" spans="1:9" x14ac:dyDescent="0.2">
      <c r="A29" s="540">
        <v>108</v>
      </c>
      <c r="B29" s="623" t="s">
        <v>23</v>
      </c>
      <c r="C29" s="624">
        <f t="shared" si="0"/>
        <v>48819</v>
      </c>
      <c r="D29" s="626"/>
      <c r="E29" s="543">
        <v>48819</v>
      </c>
      <c r="F29" s="543"/>
      <c r="G29" s="543"/>
      <c r="H29" s="543"/>
      <c r="I29" s="563"/>
    </row>
    <row r="30" spans="1:9" x14ac:dyDescent="0.2">
      <c r="A30" s="540">
        <v>109</v>
      </c>
      <c r="B30" s="623" t="s">
        <v>24</v>
      </c>
      <c r="C30" s="624">
        <f t="shared" si="0"/>
        <v>1016236</v>
      </c>
      <c r="D30" s="626">
        <v>216608</v>
      </c>
      <c r="E30" s="543">
        <v>308938</v>
      </c>
      <c r="F30" s="543">
        <v>42069</v>
      </c>
      <c r="G30" s="543">
        <v>448621</v>
      </c>
      <c r="H30" s="543"/>
      <c r="I30" s="563"/>
    </row>
    <row r="31" spans="1:9" ht="25.5" x14ac:dyDescent="0.2">
      <c r="A31" s="540">
        <v>110</v>
      </c>
      <c r="B31" s="623" t="s">
        <v>25</v>
      </c>
      <c r="C31" s="624">
        <f t="shared" si="0"/>
        <v>286935</v>
      </c>
      <c r="D31" s="626">
        <v>58484</v>
      </c>
      <c r="E31" s="543">
        <v>96594</v>
      </c>
      <c r="F31" s="543">
        <v>11358</v>
      </c>
      <c r="G31" s="543">
        <v>120499</v>
      </c>
      <c r="H31" s="543"/>
      <c r="I31" s="563"/>
    </row>
    <row r="32" spans="1:9" x14ac:dyDescent="0.2">
      <c r="A32" s="540">
        <v>111</v>
      </c>
      <c r="B32" s="627" t="s">
        <v>26</v>
      </c>
      <c r="C32" s="624">
        <f t="shared" si="0"/>
        <v>1351990</v>
      </c>
      <c r="D32" s="628">
        <f>SUM(D27:D31)</f>
        <v>275092</v>
      </c>
      <c r="E32" s="629">
        <f>SUM(E27:E31)</f>
        <v>454351</v>
      </c>
      <c r="F32" s="629">
        <f>SUM(F27:F31)</f>
        <v>53427</v>
      </c>
      <c r="G32" s="629">
        <f>SUM(G27:G31)</f>
        <v>569120</v>
      </c>
      <c r="H32" s="629">
        <f>SUM(H27:H31)</f>
        <v>0</v>
      </c>
      <c r="I32" s="563"/>
    </row>
    <row r="33" spans="1:9" x14ac:dyDescent="0.2">
      <c r="A33" s="540">
        <v>112</v>
      </c>
      <c r="B33" s="623" t="s">
        <v>27</v>
      </c>
      <c r="C33" s="624">
        <f t="shared" si="0"/>
        <v>576508</v>
      </c>
      <c r="D33" s="626">
        <v>576508</v>
      </c>
      <c r="E33" s="543"/>
      <c r="F33" s="543"/>
      <c r="G33" s="543"/>
      <c r="H33" s="543"/>
      <c r="I33" s="563"/>
    </row>
    <row r="34" spans="1:9" x14ac:dyDescent="0.2">
      <c r="A34" s="540"/>
      <c r="B34" s="623" t="s">
        <v>386</v>
      </c>
      <c r="C34" s="624">
        <f t="shared" si="0"/>
        <v>0</v>
      </c>
      <c r="D34" s="626"/>
      <c r="E34" s="543"/>
      <c r="F34" s="543"/>
      <c r="G34" s="543"/>
      <c r="H34" s="543"/>
      <c r="I34" s="563"/>
    </row>
    <row r="35" spans="1:9" x14ac:dyDescent="0.2">
      <c r="A35" s="540">
        <v>113</v>
      </c>
      <c r="B35" s="623" t="s">
        <v>28</v>
      </c>
      <c r="C35" s="624">
        <f t="shared" si="0"/>
        <v>0</v>
      </c>
      <c r="D35" s="626"/>
      <c r="E35" s="543"/>
      <c r="F35" s="543"/>
      <c r="G35" s="543"/>
      <c r="H35" s="543"/>
      <c r="I35" s="563"/>
    </row>
    <row r="36" spans="1:9" ht="25.5" x14ac:dyDescent="0.2">
      <c r="A36" s="540">
        <v>114</v>
      </c>
      <c r="B36" s="623" t="s">
        <v>29</v>
      </c>
      <c r="C36" s="624">
        <f t="shared" si="0"/>
        <v>155657</v>
      </c>
      <c r="D36" s="626">
        <v>155657</v>
      </c>
      <c r="E36" s="543"/>
      <c r="F36" s="543"/>
      <c r="G36" s="543"/>
      <c r="H36" s="543"/>
      <c r="I36" s="563"/>
    </row>
    <row r="37" spans="1:9" x14ac:dyDescent="0.2">
      <c r="A37" s="540">
        <v>115</v>
      </c>
      <c r="B37" s="627" t="s">
        <v>30</v>
      </c>
      <c r="C37" s="624">
        <f t="shared" si="0"/>
        <v>732165</v>
      </c>
      <c r="D37" s="628">
        <f>SUM(D33:D36)</f>
        <v>732165</v>
      </c>
      <c r="E37" s="629">
        <f>SUM(E33:E36)</f>
        <v>0</v>
      </c>
      <c r="F37" s="629">
        <f>SUM(F33:F36)</f>
        <v>0</v>
      </c>
      <c r="G37" s="629">
        <f>SUM(G33:G36)</f>
        <v>0</v>
      </c>
      <c r="H37" s="629">
        <f>SUM(H33:H36)</f>
        <v>0</v>
      </c>
      <c r="I37" s="563"/>
    </row>
    <row r="38" spans="1:9" ht="25.5" x14ac:dyDescent="0.2">
      <c r="A38" s="540">
        <v>116</v>
      </c>
      <c r="B38" s="623" t="s">
        <v>439</v>
      </c>
      <c r="C38" s="624">
        <f>SUM(D38:H38)</f>
        <v>0</v>
      </c>
      <c r="D38" s="625"/>
      <c r="E38" s="555">
        <f>SUM(E39:E41)</f>
        <v>0</v>
      </c>
      <c r="F38" s="555">
        <f>SUM(F39:F41)</f>
        <v>0</v>
      </c>
      <c r="G38" s="555">
        <f>SUM(G39:G41)</f>
        <v>0</v>
      </c>
      <c r="H38" s="555">
        <f>SUM(H39:H41)</f>
        <v>0</v>
      </c>
      <c r="I38" s="563"/>
    </row>
    <row r="39" spans="1:9" ht="25.5" x14ac:dyDescent="0.2">
      <c r="A39" s="540">
        <v>119</v>
      </c>
      <c r="B39" s="623" t="s">
        <v>440</v>
      </c>
      <c r="C39" s="624">
        <f t="shared" ref="C39:C48" si="1">SUM(D39:H39)</f>
        <v>0</v>
      </c>
      <c r="D39" s="626"/>
      <c r="E39" s="543"/>
      <c r="F39" s="543"/>
      <c r="G39" s="543"/>
      <c r="H39" s="543"/>
      <c r="I39" s="563"/>
    </row>
    <row r="40" spans="1:9" ht="25.5" x14ac:dyDescent="0.2">
      <c r="A40" s="540">
        <v>118</v>
      </c>
      <c r="B40" s="623" t="s">
        <v>387</v>
      </c>
      <c r="C40" s="624">
        <f t="shared" si="1"/>
        <v>0</v>
      </c>
      <c r="D40" s="626"/>
      <c r="E40" s="543"/>
      <c r="F40" s="543"/>
      <c r="G40" s="543"/>
      <c r="H40" s="543"/>
      <c r="I40" s="563"/>
    </row>
    <row r="41" spans="1:9" x14ac:dyDescent="0.2">
      <c r="A41" s="540">
        <v>117</v>
      </c>
      <c r="B41" s="623" t="s">
        <v>388</v>
      </c>
      <c r="C41" s="624">
        <f t="shared" si="1"/>
        <v>0</v>
      </c>
      <c r="D41" s="626"/>
      <c r="E41" s="543"/>
      <c r="F41" s="543"/>
      <c r="G41" s="543"/>
      <c r="H41" s="543"/>
      <c r="I41" s="563"/>
    </row>
    <row r="42" spans="1:9" x14ac:dyDescent="0.2">
      <c r="A42" s="540">
        <v>120</v>
      </c>
      <c r="B42" s="627" t="s">
        <v>31</v>
      </c>
      <c r="C42" s="624">
        <f t="shared" si="1"/>
        <v>0</v>
      </c>
      <c r="D42" s="628">
        <f>D38+D39</f>
        <v>0</v>
      </c>
      <c r="E42" s="628">
        <f t="shared" ref="E42:H42" si="2">E38+E39</f>
        <v>0</v>
      </c>
      <c r="F42" s="628">
        <f t="shared" si="2"/>
        <v>0</v>
      </c>
      <c r="G42" s="628">
        <f t="shared" si="2"/>
        <v>0</v>
      </c>
      <c r="H42" s="628">
        <f t="shared" si="2"/>
        <v>0</v>
      </c>
      <c r="I42" s="563"/>
    </row>
    <row r="43" spans="1:9" x14ac:dyDescent="0.2">
      <c r="A43" s="540">
        <v>121</v>
      </c>
      <c r="B43" s="631" t="s">
        <v>32</v>
      </c>
      <c r="C43" s="624">
        <f t="shared" si="1"/>
        <v>214052348</v>
      </c>
      <c r="D43" s="632">
        <f>D6+D7+D8+D16+D26+D32+D37+D42</f>
        <v>90591916</v>
      </c>
      <c r="E43" s="633">
        <f>E6+E7+E8+E16+E26+E32+E37+E42</f>
        <v>44626585</v>
      </c>
      <c r="F43" s="633">
        <f>F6+F7+F8+F16+F26+F32+F37+F42</f>
        <v>34242956</v>
      </c>
      <c r="G43" s="633">
        <f>G6+G7+G8+G16+G26+G32+G37+G42</f>
        <v>14200865</v>
      </c>
      <c r="H43" s="633">
        <f>H6+H7+H8+H16+H26+H32+H37+H42</f>
        <v>30390026</v>
      </c>
      <c r="I43" s="563"/>
    </row>
    <row r="44" spans="1:9" ht="25.5" x14ac:dyDescent="0.2">
      <c r="A44" s="540">
        <v>122</v>
      </c>
      <c r="B44" s="623" t="s">
        <v>33</v>
      </c>
      <c r="C44" s="624">
        <f t="shared" si="1"/>
        <v>19992222</v>
      </c>
      <c r="D44" s="626">
        <v>19992222</v>
      </c>
      <c r="E44" s="543"/>
      <c r="F44" s="543"/>
      <c r="G44" s="543"/>
      <c r="H44" s="543"/>
      <c r="I44" s="563"/>
    </row>
    <row r="45" spans="1:9" ht="25.5" x14ac:dyDescent="0.2">
      <c r="A45" s="540">
        <v>123</v>
      </c>
      <c r="B45" s="623" t="s">
        <v>34</v>
      </c>
      <c r="C45" s="624">
        <f>SUM(D45:H45)</f>
        <v>82177581</v>
      </c>
      <c r="D45" s="359">
        <v>82177581</v>
      </c>
      <c r="E45" s="543"/>
      <c r="F45" s="543"/>
      <c r="G45" s="543"/>
      <c r="H45" s="543"/>
      <c r="I45" s="563"/>
    </row>
    <row r="46" spans="1:9" x14ac:dyDescent="0.2">
      <c r="A46" s="540">
        <v>124</v>
      </c>
      <c r="B46" s="623" t="s">
        <v>35</v>
      </c>
      <c r="C46" s="624">
        <f t="shared" si="1"/>
        <v>102169803</v>
      </c>
      <c r="D46" s="625">
        <f>SUM(D44:D45)</f>
        <v>102169803</v>
      </c>
      <c r="E46" s="555">
        <f>SUM(E44:E45)</f>
        <v>0</v>
      </c>
      <c r="F46" s="555">
        <f>SUM(F44:F45)</f>
        <v>0</v>
      </c>
      <c r="G46" s="555">
        <f>SUM(G44:G45)</f>
        <v>0</v>
      </c>
      <c r="H46" s="555">
        <f>SUM(H44:H45)</f>
        <v>0</v>
      </c>
      <c r="I46" s="563"/>
    </row>
    <row r="47" spans="1:9" ht="13.5" thickBot="1" x14ac:dyDescent="0.25">
      <c r="A47" s="540">
        <v>125</v>
      </c>
      <c r="B47" s="634" t="s">
        <v>36</v>
      </c>
      <c r="C47" s="624">
        <f t="shared" si="1"/>
        <v>102169803</v>
      </c>
      <c r="D47" s="635">
        <f>D46</f>
        <v>102169803</v>
      </c>
      <c r="E47" s="636">
        <f>E46</f>
        <v>0</v>
      </c>
      <c r="F47" s="636">
        <f>F46</f>
        <v>0</v>
      </c>
      <c r="G47" s="636">
        <f>G46</f>
        <v>0</v>
      </c>
      <c r="H47" s="636">
        <f>H46</f>
        <v>0</v>
      </c>
      <c r="I47" s="563"/>
    </row>
    <row r="48" spans="1:9" ht="14.25" thickTop="1" thickBot="1" x14ac:dyDescent="0.25">
      <c r="A48" s="540">
        <v>126</v>
      </c>
      <c r="B48" s="18" t="s">
        <v>37</v>
      </c>
      <c r="C48" s="624">
        <f t="shared" si="1"/>
        <v>316222151</v>
      </c>
      <c r="D48" s="16">
        <f>D43+D47</f>
        <v>192761719</v>
      </c>
      <c r="E48" s="8">
        <f>E43+E47</f>
        <v>44626585</v>
      </c>
      <c r="F48" s="8">
        <f>F43+F47</f>
        <v>34242956</v>
      </c>
      <c r="G48" s="8">
        <f>G43+G47</f>
        <v>14200865</v>
      </c>
      <c r="H48" s="8">
        <f>H43+H47</f>
        <v>30390026</v>
      </c>
      <c r="I48" s="563"/>
    </row>
    <row r="49" spans="3:8" ht="13.5" thickTop="1" x14ac:dyDescent="0.2">
      <c r="C49" s="201"/>
      <c r="D49" s="201"/>
      <c r="E49" s="201"/>
      <c r="F49" s="201"/>
      <c r="G49" s="201"/>
      <c r="H49" s="201"/>
    </row>
    <row r="50" spans="3:8" x14ac:dyDescent="0.2">
      <c r="C50" s="20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966B-CD30-4EA2-BD5B-6A5B49AF3B19}">
  <dimension ref="A1:L16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33" customWidth="1"/>
    <col min="2" max="2" width="35.140625" style="33" customWidth="1"/>
    <col min="3" max="3" width="10.42578125" style="47" customWidth="1"/>
    <col min="4" max="4" width="12" style="47" customWidth="1"/>
    <col min="5" max="5" width="14" style="47" customWidth="1"/>
    <col min="6" max="6" width="13.7109375" style="47" customWidth="1"/>
    <col min="7" max="7" width="14" style="47" customWidth="1"/>
    <col min="8" max="8" width="16.42578125" style="47" customWidth="1"/>
    <col min="9" max="9" width="16.7109375" style="47" customWidth="1"/>
    <col min="10" max="10" width="10.85546875" style="47" customWidth="1"/>
    <col min="11" max="12" width="10.5703125" style="47" customWidth="1"/>
    <col min="13" max="13" width="8.140625" style="47" customWidth="1"/>
    <col min="14" max="16384" width="9.140625" style="47"/>
  </cols>
  <sheetData>
    <row r="1" spans="1:12" s="34" customFormat="1" ht="15.75" x14ac:dyDescent="0.25">
      <c r="A1" s="33"/>
      <c r="D1" s="35" t="s">
        <v>0</v>
      </c>
      <c r="H1" s="36" t="s">
        <v>109</v>
      </c>
    </row>
    <row r="2" spans="1:12" s="34" customFormat="1" ht="15" x14ac:dyDescent="0.2">
      <c r="A2" s="33"/>
      <c r="C2" s="37" t="s">
        <v>110</v>
      </c>
      <c r="D2" s="37"/>
      <c r="E2" s="37"/>
      <c r="H2" t="s">
        <v>526</v>
      </c>
    </row>
    <row r="3" spans="1:12" s="34" customFormat="1" ht="15" x14ac:dyDescent="0.2">
      <c r="A3" s="33"/>
      <c r="C3" s="37"/>
      <c r="D3" s="37"/>
      <c r="E3" s="37"/>
      <c r="H3" s="38"/>
    </row>
    <row r="4" spans="1:12" s="34" customFormat="1" ht="15" x14ac:dyDescent="0.2">
      <c r="A4" s="33"/>
      <c r="C4" s="37"/>
      <c r="D4" s="37"/>
      <c r="E4" s="203" t="s">
        <v>441</v>
      </c>
      <c r="J4" s="39"/>
    </row>
    <row r="5" spans="1:12" s="34" customFormat="1" ht="15" x14ac:dyDescent="0.2">
      <c r="A5" s="37"/>
      <c r="B5" s="37" t="s">
        <v>111</v>
      </c>
      <c r="C5" s="37" t="s">
        <v>112</v>
      </c>
      <c r="D5" s="37" t="s">
        <v>113</v>
      </c>
      <c r="E5" s="37" t="s">
        <v>114</v>
      </c>
      <c r="F5" s="37" t="s">
        <v>115</v>
      </c>
      <c r="G5" s="37" t="s">
        <v>116</v>
      </c>
      <c r="H5" s="37" t="s">
        <v>117</v>
      </c>
    </row>
    <row r="6" spans="1:12" s="34" customFormat="1" ht="15.75" thickBot="1" x14ac:dyDescent="0.25">
      <c r="A6" s="37">
        <v>1</v>
      </c>
      <c r="B6" s="40" t="s">
        <v>119</v>
      </c>
      <c r="C6" s="40" t="s">
        <v>42</v>
      </c>
      <c r="D6" s="40" t="s">
        <v>450</v>
      </c>
      <c r="E6" s="40" t="s">
        <v>121</v>
      </c>
      <c r="F6" s="40" t="s">
        <v>122</v>
      </c>
      <c r="G6" s="40" t="s">
        <v>39</v>
      </c>
      <c r="H6" s="40" t="s">
        <v>123</v>
      </c>
    </row>
    <row r="7" spans="1:12" s="34" customFormat="1" ht="15" x14ac:dyDescent="0.2">
      <c r="A7" s="37">
        <v>2</v>
      </c>
      <c r="B7" s="41" t="s">
        <v>124</v>
      </c>
      <c r="C7" s="41">
        <v>27</v>
      </c>
      <c r="D7" s="41">
        <v>8</v>
      </c>
      <c r="E7" s="41">
        <v>13</v>
      </c>
      <c r="F7" s="41">
        <v>28.38</v>
      </c>
      <c r="G7" s="41">
        <v>12</v>
      </c>
      <c r="H7" s="41">
        <f>SUM(C7:G7)</f>
        <v>88.38</v>
      </c>
    </row>
    <row r="8" spans="1:12" s="34" customFormat="1" ht="15" x14ac:dyDescent="0.2">
      <c r="A8" s="37">
        <v>3</v>
      </c>
      <c r="B8" s="42" t="s">
        <v>449</v>
      </c>
      <c r="C8" s="42"/>
      <c r="D8" s="42"/>
      <c r="E8" s="42">
        <v>1</v>
      </c>
      <c r="F8" s="42">
        <v>1</v>
      </c>
      <c r="G8" s="42"/>
      <c r="H8" s="42">
        <f t="shared" ref="H8:H9" si="0">SUM(C8:G8)</f>
        <v>2</v>
      </c>
    </row>
    <row r="9" spans="1:12" s="34" customFormat="1" ht="15.75" thickBot="1" x14ac:dyDescent="0.25">
      <c r="A9" s="37">
        <v>4</v>
      </c>
      <c r="B9" s="42" t="s">
        <v>125</v>
      </c>
      <c r="C9" s="43"/>
      <c r="D9" s="43"/>
      <c r="E9" s="43">
        <v>120</v>
      </c>
      <c r="F9" s="43"/>
      <c r="G9" s="43"/>
      <c r="H9" s="44">
        <f t="shared" si="0"/>
        <v>120</v>
      </c>
    </row>
    <row r="10" spans="1:12" s="34" customFormat="1" ht="15.75" thickBot="1" x14ac:dyDescent="0.25">
      <c r="A10" s="37">
        <v>5</v>
      </c>
      <c r="B10" s="45" t="s">
        <v>126</v>
      </c>
      <c r="C10" s="46">
        <f t="shared" ref="C10:H10" si="1">SUM(C7:C9)</f>
        <v>27</v>
      </c>
      <c r="D10" s="46">
        <f t="shared" si="1"/>
        <v>8</v>
      </c>
      <c r="E10" s="46">
        <f t="shared" si="1"/>
        <v>134</v>
      </c>
      <c r="F10" s="46">
        <f t="shared" si="1"/>
        <v>29.38</v>
      </c>
      <c r="G10" s="46">
        <f t="shared" si="1"/>
        <v>12</v>
      </c>
      <c r="H10" s="46">
        <f t="shared" si="1"/>
        <v>210.38</v>
      </c>
    </row>
    <row r="11" spans="1:12" s="34" customFormat="1" ht="15.75" x14ac:dyDescent="0.25">
      <c r="A11" s="37"/>
      <c r="B11" s="35"/>
      <c r="C11" s="37"/>
      <c r="D11" s="37"/>
      <c r="E11" s="37"/>
      <c r="F11" s="37"/>
      <c r="G11" s="37"/>
      <c r="H11" s="37"/>
    </row>
    <row r="12" spans="1:12" ht="15" x14ac:dyDescent="0.2">
      <c r="A12" s="37"/>
      <c r="B12" s="37" t="s">
        <v>127</v>
      </c>
      <c r="C12" s="37" t="s">
        <v>128</v>
      </c>
      <c r="D12" s="37"/>
      <c r="E12" s="37"/>
      <c r="F12" s="37">
        <v>1</v>
      </c>
      <c r="G12" s="37" t="s">
        <v>83</v>
      </c>
      <c r="H12" s="37"/>
      <c r="I12" s="37"/>
    </row>
    <row r="13" spans="1:12" ht="15" x14ac:dyDescent="0.2">
      <c r="B13" s="37"/>
      <c r="C13" s="37" t="s">
        <v>129</v>
      </c>
      <c r="D13" s="37"/>
      <c r="E13" s="37"/>
      <c r="F13" s="37">
        <v>1</v>
      </c>
      <c r="G13" s="37" t="s">
        <v>83</v>
      </c>
    </row>
    <row r="14" spans="1:12" ht="15" x14ac:dyDescent="0.2">
      <c r="B14" s="37"/>
      <c r="C14" s="37" t="s">
        <v>130</v>
      </c>
      <c r="D14" s="37"/>
      <c r="E14" s="37"/>
      <c r="F14" s="37">
        <v>7</v>
      </c>
      <c r="G14" s="37" t="s">
        <v>83</v>
      </c>
    </row>
    <row r="15" spans="1:12" ht="15" x14ac:dyDescent="0.2">
      <c r="B15" s="37"/>
      <c r="C15" s="37" t="s">
        <v>131</v>
      </c>
      <c r="D15" s="37"/>
      <c r="E15" s="37"/>
      <c r="F15" s="37">
        <v>3</v>
      </c>
      <c r="G15" s="37" t="s">
        <v>83</v>
      </c>
      <c r="L15" s="48"/>
    </row>
    <row r="16" spans="1:12" ht="15" x14ac:dyDescent="0.2">
      <c r="D16" s="37" t="s">
        <v>132</v>
      </c>
      <c r="E16" s="37"/>
      <c r="F16" s="37">
        <f>SUM(F12:F15)</f>
        <v>12</v>
      </c>
      <c r="G16" s="37" t="s">
        <v>83</v>
      </c>
    </row>
  </sheetData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workbookViewId="0">
      <selection activeCell="G1" sqref="G1"/>
    </sheetView>
  </sheetViews>
  <sheetFormatPr defaultRowHeight="12.75" x14ac:dyDescent="0.2"/>
  <cols>
    <col min="1" max="1" width="5.7109375" style="72" customWidth="1"/>
    <col min="2" max="2" width="4.5703125" style="72" customWidth="1"/>
    <col min="3" max="3" width="27.28515625" style="72" customWidth="1"/>
    <col min="4" max="4" width="18.28515625" style="72" customWidth="1"/>
    <col min="5" max="5" width="7.42578125" style="72" customWidth="1"/>
    <col min="6" max="6" width="24.7109375" style="72" customWidth="1"/>
    <col min="7" max="7" width="16.7109375" style="72" customWidth="1"/>
    <col min="8" max="8" width="14.7109375" style="72" bestFit="1" customWidth="1"/>
    <col min="9" max="16384" width="9.140625" style="72"/>
  </cols>
  <sheetData>
    <row r="1" spans="1:8" x14ac:dyDescent="0.2">
      <c r="C1" s="73" t="s">
        <v>166</v>
      </c>
      <c r="D1" s="73"/>
      <c r="E1" s="74"/>
      <c r="F1" s="74"/>
      <c r="G1"/>
    </row>
    <row r="2" spans="1:8" x14ac:dyDescent="0.2">
      <c r="C2" s="74"/>
      <c r="D2" s="74" t="s">
        <v>509</v>
      </c>
      <c r="E2" s="74"/>
      <c r="F2" s="74"/>
      <c r="G2" t="s">
        <v>557</v>
      </c>
      <c r="H2" s="75"/>
    </row>
    <row r="3" spans="1:8" x14ac:dyDescent="0.2">
      <c r="C3" s="72" t="s">
        <v>167</v>
      </c>
      <c r="G3" s="39" t="s">
        <v>138</v>
      </c>
      <c r="H3" s="75"/>
    </row>
    <row r="4" spans="1:8" x14ac:dyDescent="0.2">
      <c r="G4" s="39"/>
      <c r="H4" s="75"/>
    </row>
    <row r="5" spans="1:8" x14ac:dyDescent="0.2">
      <c r="B5" s="72" t="s">
        <v>168</v>
      </c>
      <c r="C5" s="72" t="s">
        <v>112</v>
      </c>
      <c r="D5" s="72" t="s">
        <v>113</v>
      </c>
      <c r="E5" s="72" t="s">
        <v>169</v>
      </c>
      <c r="F5" s="72" t="s">
        <v>170</v>
      </c>
      <c r="G5" s="39" t="s">
        <v>116</v>
      </c>
      <c r="H5" s="75"/>
    </row>
    <row r="6" spans="1:8" x14ac:dyDescent="0.2">
      <c r="A6" s="51">
        <v>1</v>
      </c>
      <c r="B6" s="677" t="s">
        <v>171</v>
      </c>
      <c r="C6" s="677"/>
      <c r="D6" s="677"/>
      <c r="E6" s="677" t="s">
        <v>172</v>
      </c>
      <c r="F6" s="677"/>
      <c r="G6" s="677"/>
    </row>
    <row r="7" spans="1:8" x14ac:dyDescent="0.2">
      <c r="A7" s="51">
        <v>2</v>
      </c>
      <c r="B7" s="76" t="s">
        <v>173</v>
      </c>
      <c r="C7" s="76" t="s">
        <v>174</v>
      </c>
      <c r="D7" s="76"/>
      <c r="E7" s="76" t="s">
        <v>173</v>
      </c>
      <c r="F7" s="76" t="s">
        <v>175</v>
      </c>
      <c r="G7" s="76"/>
    </row>
    <row r="8" spans="1:8" x14ac:dyDescent="0.2">
      <c r="A8" s="51">
        <v>3</v>
      </c>
      <c r="B8" s="77" t="s">
        <v>176</v>
      </c>
      <c r="C8" s="77" t="s">
        <v>177</v>
      </c>
      <c r="D8" s="90">
        <f>'[1]2'!C21</f>
        <v>662311084</v>
      </c>
      <c r="E8" s="77" t="s">
        <v>176</v>
      </c>
      <c r="F8" s="77" t="s">
        <v>178</v>
      </c>
      <c r="G8" s="90">
        <f>'[1]7'!C6</f>
        <v>411199541</v>
      </c>
    </row>
    <row r="9" spans="1:8" x14ac:dyDescent="0.2">
      <c r="A9" s="51">
        <v>4</v>
      </c>
      <c r="B9" s="77" t="s">
        <v>179</v>
      </c>
      <c r="C9" s="77" t="s">
        <v>180</v>
      </c>
      <c r="D9" s="90">
        <f>'[1]2'!C40</f>
        <v>335946610</v>
      </c>
      <c r="E9" s="77" t="s">
        <v>179</v>
      </c>
      <c r="F9" s="77" t="s">
        <v>181</v>
      </c>
      <c r="G9" s="90">
        <f>'[1]7'!C7</f>
        <v>72304994</v>
      </c>
    </row>
    <row r="10" spans="1:8" x14ac:dyDescent="0.2">
      <c r="A10" s="51">
        <v>5</v>
      </c>
      <c r="B10" s="77" t="s">
        <v>182</v>
      </c>
      <c r="C10" s="77" t="s">
        <v>183</v>
      </c>
      <c r="D10" s="90">
        <f>'[1]2'!C62</f>
        <v>35885928</v>
      </c>
      <c r="E10" s="77" t="s">
        <v>182</v>
      </c>
      <c r="F10" s="77" t="s">
        <v>184</v>
      </c>
      <c r="G10" s="90">
        <f>'[1]7'!C8</f>
        <v>505114265</v>
      </c>
    </row>
    <row r="11" spans="1:8" x14ac:dyDescent="0.2">
      <c r="A11" s="51">
        <v>6</v>
      </c>
      <c r="B11" s="77" t="s">
        <v>185</v>
      </c>
      <c r="C11" s="77" t="s">
        <v>186</v>
      </c>
      <c r="D11" s="90"/>
      <c r="E11" s="77" t="s">
        <v>185</v>
      </c>
      <c r="F11" s="77" t="s">
        <v>187</v>
      </c>
      <c r="G11" s="90">
        <f>'[1]7'!C16</f>
        <v>11500000</v>
      </c>
    </row>
    <row r="12" spans="1:8" x14ac:dyDescent="0.2">
      <c r="A12" s="51">
        <v>7</v>
      </c>
      <c r="B12" s="77" t="s">
        <v>188</v>
      </c>
      <c r="C12" s="77"/>
      <c r="D12" s="90"/>
      <c r="E12" s="77" t="s">
        <v>188</v>
      </c>
      <c r="F12" s="77" t="s">
        <v>189</v>
      </c>
      <c r="G12" s="93">
        <f>'[1]7'!C26</f>
        <v>266071659</v>
      </c>
    </row>
    <row r="13" spans="1:8" x14ac:dyDescent="0.2">
      <c r="A13" s="51">
        <v>8</v>
      </c>
      <c r="B13" s="77" t="s">
        <v>190</v>
      </c>
      <c r="C13" s="77"/>
      <c r="D13" s="90"/>
      <c r="E13" s="77" t="s">
        <v>190</v>
      </c>
      <c r="F13" s="77"/>
      <c r="G13" s="90"/>
    </row>
    <row r="14" spans="1:8" x14ac:dyDescent="0.2">
      <c r="A14" s="51">
        <v>9</v>
      </c>
      <c r="B14" s="77"/>
      <c r="C14" s="77"/>
      <c r="D14" s="90"/>
      <c r="E14" s="77" t="s">
        <v>191</v>
      </c>
      <c r="F14" s="77"/>
      <c r="G14" s="90"/>
    </row>
    <row r="15" spans="1:8" x14ac:dyDescent="0.2">
      <c r="A15" s="51">
        <v>10</v>
      </c>
      <c r="B15" s="77"/>
      <c r="C15" s="77"/>
      <c r="D15" s="90"/>
      <c r="E15" s="77"/>
      <c r="F15" s="77"/>
      <c r="G15" s="90"/>
    </row>
    <row r="16" spans="1:8" x14ac:dyDescent="0.2">
      <c r="A16" s="51">
        <v>11</v>
      </c>
      <c r="B16" s="637"/>
      <c r="C16" s="637" t="s">
        <v>192</v>
      </c>
      <c r="D16" s="638">
        <f>SUM(D8:D15)</f>
        <v>1034143622</v>
      </c>
      <c r="E16" s="637"/>
      <c r="F16" s="637" t="s">
        <v>193</v>
      </c>
      <c r="G16" s="638">
        <f>SUM(G8:G14)</f>
        <v>1266190459</v>
      </c>
      <c r="H16" s="382">
        <f>D16-G16</f>
        <v>-232046837</v>
      </c>
    </row>
    <row r="17" spans="1:8" x14ac:dyDescent="0.2">
      <c r="A17" s="51">
        <v>12</v>
      </c>
      <c r="B17" s="77"/>
      <c r="C17" s="77"/>
      <c r="D17" s="90"/>
      <c r="E17" s="77"/>
      <c r="F17" s="77" t="s">
        <v>194</v>
      </c>
      <c r="G17" s="90">
        <f>D16</f>
        <v>1034143622</v>
      </c>
    </row>
    <row r="18" spans="1:8" x14ac:dyDescent="0.2">
      <c r="A18" s="51">
        <v>13</v>
      </c>
      <c r="B18" s="77"/>
      <c r="C18" s="77"/>
      <c r="D18" s="90"/>
      <c r="E18" s="77"/>
      <c r="F18" s="77" t="s">
        <v>195</v>
      </c>
      <c r="G18" s="90">
        <f>G16-G17</f>
        <v>232046837</v>
      </c>
    </row>
    <row r="19" spans="1:8" x14ac:dyDescent="0.2">
      <c r="A19" s="51">
        <v>14</v>
      </c>
      <c r="B19" s="77"/>
      <c r="C19" s="78"/>
      <c r="D19" s="90"/>
      <c r="E19" s="77"/>
      <c r="F19" s="77"/>
      <c r="G19" s="90"/>
    </row>
    <row r="20" spans="1:8" x14ac:dyDescent="0.2">
      <c r="A20" s="51">
        <v>15</v>
      </c>
      <c r="B20" s="637" t="s">
        <v>196</v>
      </c>
      <c r="C20" s="637" t="s">
        <v>197</v>
      </c>
      <c r="D20" s="638"/>
      <c r="E20" s="637" t="s">
        <v>196</v>
      </c>
      <c r="F20" s="637" t="s">
        <v>198</v>
      </c>
      <c r="G20" s="638"/>
    </row>
    <row r="21" spans="1:8" x14ac:dyDescent="0.2">
      <c r="A21" s="51">
        <v>16</v>
      </c>
      <c r="B21" s="77" t="s">
        <v>199</v>
      </c>
      <c r="C21" s="77" t="s">
        <v>200</v>
      </c>
      <c r="D21" s="90">
        <f>'[1]2'!C29</f>
        <v>850533503</v>
      </c>
      <c r="E21" s="77" t="s">
        <v>199</v>
      </c>
      <c r="F21" s="77" t="s">
        <v>136</v>
      </c>
      <c r="G21" s="90">
        <f>'[1]7'!C32</f>
        <v>1050385570</v>
      </c>
    </row>
    <row r="22" spans="1:8" x14ac:dyDescent="0.2">
      <c r="A22" s="51">
        <v>17</v>
      </c>
      <c r="B22" s="77" t="s">
        <v>201</v>
      </c>
      <c r="C22" s="77" t="s">
        <v>202</v>
      </c>
      <c r="D22" s="90">
        <f>'[1]2'!C65</f>
        <v>3000000</v>
      </c>
      <c r="E22" s="77" t="s">
        <v>201</v>
      </c>
      <c r="F22" s="77" t="s">
        <v>133</v>
      </c>
      <c r="G22" s="90">
        <f>'[1]7'!C37</f>
        <v>186718854</v>
      </c>
    </row>
    <row r="23" spans="1:8" x14ac:dyDescent="0.2">
      <c r="A23" s="51">
        <v>18</v>
      </c>
      <c r="B23" s="77" t="s">
        <v>203</v>
      </c>
      <c r="C23" s="77" t="s">
        <v>204</v>
      </c>
      <c r="D23" s="90">
        <f>'[1]2'!C71</f>
        <v>1255000</v>
      </c>
      <c r="E23" s="77" t="s">
        <v>203</v>
      </c>
      <c r="F23" s="77" t="s">
        <v>205</v>
      </c>
      <c r="G23" s="90">
        <f>'[1]7'!C42</f>
        <v>12016495</v>
      </c>
    </row>
    <row r="24" spans="1:8" x14ac:dyDescent="0.2">
      <c r="A24" s="51">
        <v>19</v>
      </c>
      <c r="B24" s="77" t="s">
        <v>206</v>
      </c>
      <c r="C24" s="77"/>
      <c r="D24" s="90"/>
      <c r="E24" s="77" t="s">
        <v>206</v>
      </c>
      <c r="F24" s="77"/>
      <c r="G24" s="90"/>
    </row>
    <row r="25" spans="1:8" x14ac:dyDescent="0.2">
      <c r="A25" s="51">
        <v>20</v>
      </c>
      <c r="B25" s="77" t="s">
        <v>207</v>
      </c>
      <c r="C25" s="77"/>
      <c r="D25" s="90"/>
      <c r="E25" s="77" t="s">
        <v>207</v>
      </c>
      <c r="F25" s="77"/>
      <c r="G25" s="90"/>
    </row>
    <row r="26" spans="1:8" x14ac:dyDescent="0.2">
      <c r="A26" s="51">
        <v>21</v>
      </c>
      <c r="B26" s="77" t="s">
        <v>208</v>
      </c>
      <c r="C26" s="77"/>
      <c r="D26" s="90"/>
      <c r="E26" s="77"/>
      <c r="F26" s="77"/>
      <c r="G26" s="90"/>
    </row>
    <row r="27" spans="1:8" x14ac:dyDescent="0.2">
      <c r="A27" s="51">
        <v>22</v>
      </c>
      <c r="B27" s="77" t="s">
        <v>209</v>
      </c>
      <c r="C27" s="77"/>
      <c r="D27" s="90"/>
      <c r="E27" s="77"/>
      <c r="F27" s="77"/>
      <c r="G27" s="90"/>
    </row>
    <row r="28" spans="1:8" x14ac:dyDescent="0.2">
      <c r="A28" s="51">
        <v>23</v>
      </c>
      <c r="B28" s="77" t="s">
        <v>210</v>
      </c>
      <c r="C28" s="77"/>
      <c r="D28" s="90"/>
      <c r="E28" s="77"/>
      <c r="F28" s="77"/>
      <c r="G28" s="90"/>
    </row>
    <row r="29" spans="1:8" x14ac:dyDescent="0.2">
      <c r="A29" s="51">
        <v>24</v>
      </c>
      <c r="B29" s="637"/>
      <c r="C29" s="637" t="s">
        <v>211</v>
      </c>
      <c r="D29" s="638">
        <f>SUM(D21:D28)</f>
        <v>854788503</v>
      </c>
      <c r="E29" s="637"/>
      <c r="F29" s="637" t="s">
        <v>212</v>
      </c>
      <c r="G29" s="638">
        <f>SUM(G21:G26)</f>
        <v>1249120919</v>
      </c>
      <c r="H29" s="382">
        <f>D29-G29</f>
        <v>-394332416</v>
      </c>
    </row>
    <row r="30" spans="1:8" x14ac:dyDescent="0.2">
      <c r="A30" s="51">
        <v>25</v>
      </c>
      <c r="B30" s="77"/>
      <c r="C30" s="77"/>
      <c r="D30" s="90"/>
      <c r="E30" s="77"/>
      <c r="F30" s="77" t="s">
        <v>213</v>
      </c>
      <c r="G30" s="90">
        <f>D29</f>
        <v>854788503</v>
      </c>
    </row>
    <row r="31" spans="1:8" x14ac:dyDescent="0.2">
      <c r="A31" s="51">
        <v>26</v>
      </c>
      <c r="B31" s="77"/>
      <c r="C31" s="77"/>
      <c r="D31" s="90"/>
      <c r="E31" s="77"/>
      <c r="F31" s="77" t="s">
        <v>214</v>
      </c>
      <c r="G31" s="90">
        <f>G29-G30</f>
        <v>394332416</v>
      </c>
    </row>
    <row r="32" spans="1:8" x14ac:dyDescent="0.2">
      <c r="A32" s="51">
        <v>27</v>
      </c>
      <c r="B32" s="77"/>
      <c r="D32" s="90"/>
      <c r="E32" s="77"/>
      <c r="F32" s="77"/>
      <c r="G32" s="90"/>
    </row>
    <row r="33" spans="1:8" ht="13.5" thickBot="1" x14ac:dyDescent="0.25">
      <c r="A33" s="51">
        <v>28</v>
      </c>
      <c r="B33" s="639"/>
      <c r="C33" s="639" t="s">
        <v>215</v>
      </c>
      <c r="D33" s="640">
        <f>D16+D29</f>
        <v>1888932125</v>
      </c>
      <c r="E33" s="639"/>
      <c r="F33" s="639" t="s">
        <v>216</v>
      </c>
      <c r="G33" s="640">
        <f>SUM(G16+G29)</f>
        <v>2515311378</v>
      </c>
      <c r="H33" s="383">
        <f>D33-G33</f>
        <v>-626379253</v>
      </c>
    </row>
    <row r="34" spans="1:8" x14ac:dyDescent="0.2">
      <c r="C34" s="72" t="s">
        <v>409</v>
      </c>
      <c r="D34" s="95">
        <f>'[1]2'!C76</f>
        <v>556872454</v>
      </c>
      <c r="F34" s="72" t="s">
        <v>217</v>
      </c>
      <c r="G34" s="94">
        <f>'[1]7'!C45</f>
        <v>556872454</v>
      </c>
      <c r="H34" s="382">
        <f>D34+D35+D37-G34-G35</f>
        <v>622742763</v>
      </c>
    </row>
    <row r="35" spans="1:8" x14ac:dyDescent="0.2">
      <c r="C35" s="72" t="s">
        <v>410</v>
      </c>
      <c r="D35" s="95">
        <f>'[1]2'!C74</f>
        <v>582734985</v>
      </c>
      <c r="F35" s="72" t="s">
        <v>218</v>
      </c>
      <c r="G35" s="94">
        <f>'[1]7'!C44</f>
        <v>19992222</v>
      </c>
    </row>
    <row r="36" spans="1:8" x14ac:dyDescent="0.2">
      <c r="C36" s="72" t="s">
        <v>558</v>
      </c>
      <c r="D36" s="95">
        <f>'[1]2'!C75</f>
        <v>3636490</v>
      </c>
      <c r="G36" s="94"/>
    </row>
    <row r="37" spans="1:8" x14ac:dyDescent="0.2">
      <c r="C37" s="72" t="s">
        <v>510</v>
      </c>
      <c r="D37" s="95">
        <f>'[1]2'!C73</f>
        <v>60000000</v>
      </c>
      <c r="G37" s="94"/>
    </row>
    <row r="38" spans="1:8" x14ac:dyDescent="0.2">
      <c r="C38" s="515" t="s">
        <v>219</v>
      </c>
      <c r="D38" s="514">
        <f>SUM(D33:D37)</f>
        <v>3092176054</v>
      </c>
      <c r="E38" s="515"/>
      <c r="F38" s="515" t="s">
        <v>220</v>
      </c>
      <c r="G38" s="516">
        <f>SUM(G33:G35)</f>
        <v>3092176054</v>
      </c>
    </row>
    <row r="39" spans="1:8" x14ac:dyDescent="0.2">
      <c r="D39" s="95"/>
      <c r="G39" s="94"/>
    </row>
    <row r="40" spans="1:8" x14ac:dyDescent="0.2">
      <c r="D40" s="95"/>
      <c r="F40" s="382"/>
      <c r="G40" s="94"/>
    </row>
    <row r="41" spans="1:8" x14ac:dyDescent="0.2">
      <c r="D41" s="95"/>
    </row>
  </sheetData>
  <mergeCells count="2">
    <mergeCell ref="B6:D6"/>
    <mergeCell ref="E6:G6"/>
  </mergeCells>
  <phoneticPr fontId="5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5"/>
  <sheetViews>
    <sheetView workbookViewId="0">
      <selection activeCell="C2" sqref="C2"/>
    </sheetView>
  </sheetViews>
  <sheetFormatPr defaultRowHeight="12.75" x14ac:dyDescent="0.2"/>
  <cols>
    <col min="1" max="1" width="5" style="72" customWidth="1"/>
    <col min="2" max="2" width="48.5703125" style="72" customWidth="1"/>
    <col min="3" max="3" width="17.28515625" style="72" customWidth="1"/>
    <col min="4" max="4" width="16" style="72" customWidth="1"/>
    <col min="5" max="16384" width="9.140625" style="72"/>
  </cols>
  <sheetData>
    <row r="1" spans="1:4" x14ac:dyDescent="0.2">
      <c r="B1" s="203" t="s">
        <v>441</v>
      </c>
    </row>
    <row r="2" spans="1:4" x14ac:dyDescent="0.2">
      <c r="B2" s="79" t="s">
        <v>0</v>
      </c>
      <c r="C2"/>
    </row>
    <row r="3" spans="1:4" x14ac:dyDescent="0.2">
      <c r="B3" s="74" t="s">
        <v>221</v>
      </c>
      <c r="C3" t="s">
        <v>559</v>
      </c>
    </row>
    <row r="5" spans="1:4" x14ac:dyDescent="0.2">
      <c r="B5" s="72" t="s">
        <v>168</v>
      </c>
      <c r="C5" s="72" t="s">
        <v>112</v>
      </c>
      <c r="D5" s="80" t="s">
        <v>138</v>
      </c>
    </row>
    <row r="6" spans="1:4" x14ac:dyDescent="0.2">
      <c r="A6" s="51">
        <v>1</v>
      </c>
      <c r="B6" s="639" t="s">
        <v>222</v>
      </c>
      <c r="C6" s="639" t="s">
        <v>560</v>
      </c>
      <c r="D6" s="639" t="s">
        <v>561</v>
      </c>
    </row>
    <row r="7" spans="1:4" x14ac:dyDescent="0.2">
      <c r="A7" s="51">
        <v>2</v>
      </c>
      <c r="B7" s="77"/>
      <c r="C7" s="77"/>
      <c r="D7" s="77"/>
    </row>
    <row r="8" spans="1:4" x14ac:dyDescent="0.2">
      <c r="A8" s="51">
        <v>3</v>
      </c>
      <c r="B8" s="77"/>
      <c r="C8" s="77"/>
      <c r="D8" s="77"/>
    </row>
    <row r="9" spans="1:4" ht="13.5" thickBot="1" x14ac:dyDescent="0.25">
      <c r="A9" s="51">
        <v>4</v>
      </c>
      <c r="B9" s="81" t="s">
        <v>223</v>
      </c>
      <c r="C9" s="88">
        <v>2000000</v>
      </c>
      <c r="D9" s="88">
        <v>2000000</v>
      </c>
    </row>
    <row r="10" spans="1:4" x14ac:dyDescent="0.2">
      <c r="A10" s="51">
        <v>5</v>
      </c>
      <c r="B10" s="82" t="s">
        <v>224</v>
      </c>
      <c r="C10" s="89">
        <v>1600000</v>
      </c>
      <c r="D10" s="89">
        <v>2317925</v>
      </c>
    </row>
    <row r="11" spans="1:4" ht="13.5" thickBot="1" x14ac:dyDescent="0.25">
      <c r="A11" s="51">
        <v>6</v>
      </c>
      <c r="B11" s="77"/>
      <c r="C11" s="90"/>
      <c r="D11" s="90"/>
    </row>
    <row r="12" spans="1:4" ht="13.5" thickBot="1" x14ac:dyDescent="0.25">
      <c r="A12" s="51">
        <v>7</v>
      </c>
      <c r="B12" s="83" t="s">
        <v>225</v>
      </c>
      <c r="C12" s="91">
        <v>500000</v>
      </c>
      <c r="D12" s="91">
        <v>500000</v>
      </c>
    </row>
    <row r="13" spans="1:4" ht="13.5" thickBot="1" x14ac:dyDescent="0.25">
      <c r="A13" s="51">
        <v>8</v>
      </c>
      <c r="B13" s="641" t="s">
        <v>226</v>
      </c>
      <c r="C13" s="92">
        <f>SUM(C9+C10+C12)</f>
        <v>4100000</v>
      </c>
      <c r="D13" s="92">
        <f>SUM(D9+D10+D12)</f>
        <v>4817925</v>
      </c>
    </row>
    <row r="15" spans="1:4" x14ac:dyDescent="0.2">
      <c r="B15" s="72" t="s">
        <v>227</v>
      </c>
    </row>
  </sheetData>
  <phoneticPr fontId="51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2"/>
  <sheetViews>
    <sheetView workbookViewId="0">
      <selection activeCell="F3" sqref="F3"/>
    </sheetView>
  </sheetViews>
  <sheetFormatPr defaultColWidth="9.140625" defaultRowHeight="12.75" x14ac:dyDescent="0.2"/>
  <cols>
    <col min="1" max="1" width="5.140625" style="66" customWidth="1"/>
    <col min="2" max="2" width="36.5703125" style="51" customWidth="1"/>
    <col min="3" max="3" width="13.42578125" style="51" customWidth="1"/>
    <col min="4" max="4" width="13.85546875" style="51" customWidth="1"/>
    <col min="5" max="5" width="15.85546875" style="51" customWidth="1"/>
    <col min="6" max="6" width="14.7109375" style="51" customWidth="1"/>
    <col min="7" max="7" width="16" style="51" customWidth="1"/>
    <col min="8" max="8" width="11.140625" style="51" customWidth="1"/>
    <col min="9" max="16384" width="9.140625" style="51"/>
  </cols>
  <sheetData>
    <row r="1" spans="1:8" x14ac:dyDescent="0.2">
      <c r="A1" s="50"/>
      <c r="C1" s="52" t="s">
        <v>0</v>
      </c>
      <c r="D1" s="52"/>
      <c r="E1" s="52"/>
    </row>
    <row r="2" spans="1:8" x14ac:dyDescent="0.2">
      <c r="A2" s="50"/>
      <c r="C2" s="53" t="s">
        <v>139</v>
      </c>
      <c r="D2" s="53"/>
      <c r="E2" s="53"/>
      <c r="F2" s="36" t="s">
        <v>140</v>
      </c>
    </row>
    <row r="3" spans="1:8" x14ac:dyDescent="0.2">
      <c r="A3" s="50"/>
      <c r="C3" s="203" t="s">
        <v>441</v>
      </c>
      <c r="D3" s="52"/>
      <c r="E3" s="52"/>
      <c r="F3" t="s">
        <v>528</v>
      </c>
    </row>
    <row r="4" spans="1:8" x14ac:dyDescent="0.2">
      <c r="A4" s="50"/>
      <c r="F4" s="39" t="s">
        <v>228</v>
      </c>
    </row>
    <row r="5" spans="1:8" x14ac:dyDescent="0.2">
      <c r="A5" s="50"/>
      <c r="B5" s="54" t="s">
        <v>111</v>
      </c>
      <c r="C5" s="54" t="s">
        <v>142</v>
      </c>
      <c r="D5" s="54" t="s">
        <v>113</v>
      </c>
      <c r="E5" s="54" t="s">
        <v>114</v>
      </c>
      <c r="F5" s="54" t="s">
        <v>115</v>
      </c>
      <c r="G5" s="54" t="s">
        <v>116</v>
      </c>
    </row>
    <row r="6" spans="1:8" x14ac:dyDescent="0.2">
      <c r="A6" s="50"/>
      <c r="B6" s="55" t="s">
        <v>143</v>
      </c>
      <c r="C6" s="678" t="s">
        <v>144</v>
      </c>
      <c r="D6" s="679"/>
      <c r="E6" s="55" t="s">
        <v>145</v>
      </c>
      <c r="F6" s="55" t="s">
        <v>146</v>
      </c>
      <c r="G6" s="55" t="s">
        <v>147</v>
      </c>
    </row>
    <row r="7" spans="1:8" x14ac:dyDescent="0.2">
      <c r="A7" s="50"/>
      <c r="B7" s="56"/>
      <c r="C7" s="56" t="s">
        <v>148</v>
      </c>
      <c r="D7" s="56" t="s">
        <v>149</v>
      </c>
      <c r="E7" s="56"/>
      <c r="F7" s="56"/>
      <c r="G7" s="56" t="s">
        <v>150</v>
      </c>
    </row>
    <row r="8" spans="1:8" x14ac:dyDescent="0.2">
      <c r="A8" s="50">
        <v>1</v>
      </c>
      <c r="B8" s="57" t="s">
        <v>151</v>
      </c>
      <c r="C8" s="84">
        <f>SUM(C9:C19)</f>
        <v>3100000</v>
      </c>
      <c r="D8" s="84">
        <f>SUM(D9:D19)</f>
        <v>7600000</v>
      </c>
      <c r="E8" s="84">
        <f>SUM(E9:E19)</f>
        <v>800000</v>
      </c>
      <c r="F8" s="84">
        <f>SUM(F9:F19)</f>
        <v>0</v>
      </c>
      <c r="G8" s="84">
        <f>SUM(G9:G19)</f>
        <v>11500000</v>
      </c>
    </row>
    <row r="9" spans="1:8" x14ac:dyDescent="0.2">
      <c r="A9" s="50">
        <v>2</v>
      </c>
      <c r="B9" s="58" t="s">
        <v>152</v>
      </c>
      <c r="C9" s="85"/>
      <c r="D9" s="85"/>
      <c r="E9" s="85"/>
      <c r="F9" s="85"/>
      <c r="G9" s="85"/>
    </row>
    <row r="10" spans="1:8" x14ac:dyDescent="0.2">
      <c r="A10" s="50">
        <v>3</v>
      </c>
      <c r="B10" s="59" t="s">
        <v>434</v>
      </c>
      <c r="C10" s="86"/>
      <c r="D10" s="86"/>
      <c r="E10" s="86"/>
      <c r="F10" s="86"/>
      <c r="G10" s="86"/>
    </row>
    <row r="11" spans="1:8" x14ac:dyDescent="0.2">
      <c r="A11" s="50">
        <v>4</v>
      </c>
      <c r="B11" s="61" t="s">
        <v>153</v>
      </c>
      <c r="C11" s="86"/>
      <c r="D11" s="86">
        <v>600000</v>
      </c>
      <c r="E11" s="86"/>
      <c r="F11" s="86"/>
      <c r="G11" s="86">
        <f>SUM(C11:F11)</f>
        <v>600000</v>
      </c>
      <c r="H11" s="62"/>
    </row>
    <row r="12" spans="1:8" x14ac:dyDescent="0.2">
      <c r="A12" s="50">
        <v>5</v>
      </c>
      <c r="B12" s="60" t="s">
        <v>154</v>
      </c>
      <c r="C12" s="86"/>
      <c r="D12" s="86">
        <v>6000000</v>
      </c>
      <c r="E12" s="86"/>
      <c r="F12" s="86"/>
      <c r="G12" s="86">
        <f t="shared" ref="G12:G19" si="0">SUM(C12:F12)</f>
        <v>6000000</v>
      </c>
    </row>
    <row r="13" spans="1:8" x14ac:dyDescent="0.2">
      <c r="A13" s="50">
        <v>6</v>
      </c>
      <c r="B13" s="61" t="s">
        <v>155</v>
      </c>
      <c r="C13" s="86">
        <v>1500000</v>
      </c>
      <c r="D13" s="86"/>
      <c r="E13" s="86"/>
      <c r="F13" s="86"/>
      <c r="G13" s="86">
        <f t="shared" si="0"/>
        <v>1500000</v>
      </c>
      <c r="H13" s="62"/>
    </row>
    <row r="14" spans="1:8" x14ac:dyDescent="0.2">
      <c r="A14" s="50">
        <v>7</v>
      </c>
      <c r="B14" s="264" t="s">
        <v>394</v>
      </c>
      <c r="C14" s="86">
        <v>700000</v>
      </c>
      <c r="D14" s="86"/>
      <c r="E14" s="86"/>
      <c r="F14" s="86"/>
      <c r="G14" s="86">
        <f t="shared" si="0"/>
        <v>700000</v>
      </c>
      <c r="H14" s="62"/>
    </row>
    <row r="15" spans="1:8" x14ac:dyDescent="0.2">
      <c r="A15" s="50">
        <v>8</v>
      </c>
      <c r="B15" s="61" t="s">
        <v>156</v>
      </c>
      <c r="C15" s="86"/>
      <c r="D15" s="86">
        <v>1000000</v>
      </c>
      <c r="E15" s="86"/>
      <c r="F15" s="86"/>
      <c r="G15" s="86">
        <f>SUM(C15:F15)</f>
        <v>1000000</v>
      </c>
    </row>
    <row r="16" spans="1:8" x14ac:dyDescent="0.2">
      <c r="A16" s="50">
        <v>9</v>
      </c>
      <c r="B16" s="61" t="s">
        <v>157</v>
      </c>
      <c r="C16" s="86">
        <v>900000</v>
      </c>
      <c r="D16" s="86"/>
      <c r="E16" s="86"/>
      <c r="F16" s="86"/>
      <c r="G16" s="86">
        <f t="shared" si="0"/>
        <v>900000</v>
      </c>
    </row>
    <row r="17" spans="1:8" x14ac:dyDescent="0.2">
      <c r="A17" s="50">
        <v>10</v>
      </c>
      <c r="B17" s="59" t="s">
        <v>158</v>
      </c>
      <c r="C17" s="86"/>
      <c r="D17" s="86"/>
      <c r="E17" s="86"/>
      <c r="F17" s="86"/>
      <c r="G17" s="86">
        <f t="shared" si="0"/>
        <v>0</v>
      </c>
    </row>
    <row r="18" spans="1:8" x14ac:dyDescent="0.2">
      <c r="A18" s="50">
        <v>11</v>
      </c>
      <c r="B18" s="60" t="s">
        <v>159</v>
      </c>
      <c r="C18" s="86"/>
      <c r="D18" s="86"/>
      <c r="E18" s="86">
        <v>250000</v>
      </c>
      <c r="F18" s="86"/>
      <c r="G18" s="86">
        <f t="shared" si="0"/>
        <v>250000</v>
      </c>
    </row>
    <row r="19" spans="1:8" x14ac:dyDescent="0.2">
      <c r="A19" s="50">
        <v>12</v>
      </c>
      <c r="B19" s="263" t="s">
        <v>393</v>
      </c>
      <c r="C19" s="87"/>
      <c r="D19" s="87"/>
      <c r="E19" s="87">
        <v>550000</v>
      </c>
      <c r="F19" s="87"/>
      <c r="G19" s="87">
        <f t="shared" si="0"/>
        <v>550000</v>
      </c>
      <c r="H19" s="62"/>
    </row>
    <row r="20" spans="1:8" x14ac:dyDescent="0.2">
      <c r="A20" s="50"/>
      <c r="G20" s="265"/>
    </row>
    <row r="21" spans="1:8" x14ac:dyDescent="0.2">
      <c r="A21" s="50"/>
      <c r="B21" s="270" t="s">
        <v>395</v>
      </c>
      <c r="C21" s="266"/>
      <c r="D21" s="266"/>
      <c r="E21" s="266"/>
      <c r="F21" s="266"/>
      <c r="G21" s="387">
        <f>SUM(G22:G23)</f>
        <v>1800000</v>
      </c>
    </row>
    <row r="22" spans="1:8" x14ac:dyDescent="0.2">
      <c r="A22" s="50"/>
      <c r="B22" s="386"/>
      <c r="C22" s="50"/>
      <c r="D22" s="50"/>
      <c r="E22" s="50"/>
      <c r="F22" s="50"/>
      <c r="G22" s="385"/>
    </row>
    <row r="23" spans="1:8" x14ac:dyDescent="0.2">
      <c r="A23" s="50"/>
      <c r="B23" s="268" t="s">
        <v>396</v>
      </c>
      <c r="C23" s="269"/>
      <c r="D23" s="269"/>
      <c r="E23" s="269"/>
      <c r="F23" s="269"/>
      <c r="G23" s="388">
        <v>1800000</v>
      </c>
    </row>
    <row r="24" spans="1:8" x14ac:dyDescent="0.2">
      <c r="A24" s="50"/>
      <c r="B24" s="270" t="s">
        <v>397</v>
      </c>
      <c r="C24" s="266"/>
      <c r="D24" s="266"/>
      <c r="E24" s="266"/>
      <c r="F24" s="266"/>
      <c r="G24" s="267"/>
    </row>
    <row r="25" spans="1:8" x14ac:dyDescent="0.2">
      <c r="A25" s="50"/>
      <c r="B25" s="268" t="s">
        <v>398</v>
      </c>
      <c r="C25" s="269"/>
      <c r="D25" s="269"/>
      <c r="E25" s="269"/>
      <c r="F25" s="269"/>
      <c r="G25" s="271">
        <v>3000000</v>
      </c>
    </row>
    <row r="26" spans="1:8" x14ac:dyDescent="0.2">
      <c r="A26" s="50"/>
      <c r="G26" s="265"/>
    </row>
    <row r="27" spans="1:8" x14ac:dyDescent="0.2">
      <c r="A27" s="50"/>
      <c r="B27" s="272" t="s">
        <v>399</v>
      </c>
      <c r="C27" s="272"/>
      <c r="D27" s="272"/>
      <c r="E27" s="272"/>
      <c r="F27" s="272"/>
      <c r="G27" s="273">
        <f>G8+G21+G25</f>
        <v>16300000</v>
      </c>
    </row>
    <row r="28" spans="1:8" x14ac:dyDescent="0.2">
      <c r="A28" s="63"/>
      <c r="G28" s="265"/>
    </row>
    <row r="29" spans="1:8" x14ac:dyDescent="0.2">
      <c r="A29" s="63"/>
    </row>
    <row r="30" spans="1:8" x14ac:dyDescent="0.2">
      <c r="A30" s="63"/>
    </row>
    <row r="31" spans="1:8" x14ac:dyDescent="0.2">
      <c r="A31" s="63"/>
    </row>
    <row r="32" spans="1:8" x14ac:dyDescent="0.2">
      <c r="A32" s="65"/>
    </row>
  </sheetData>
  <mergeCells count="1">
    <mergeCell ref="C6:D6"/>
  </mergeCells>
  <phoneticPr fontId="51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112"/>
    <col min="2" max="2" width="29.42578125" style="112" customWidth="1"/>
    <col min="3" max="3" width="17.28515625" style="112" customWidth="1"/>
    <col min="4" max="4" width="13.85546875" style="112" customWidth="1"/>
    <col min="5" max="16384" width="9.140625" style="112"/>
  </cols>
  <sheetData>
    <row r="1" spans="1:6" x14ac:dyDescent="0.2">
      <c r="B1" s="113" t="s">
        <v>233</v>
      </c>
    </row>
    <row r="2" spans="1:6" x14ac:dyDescent="0.2">
      <c r="A2" s="113"/>
      <c r="B2" s="203" t="s">
        <v>441</v>
      </c>
      <c r="C2" s="113"/>
      <c r="D2" s="113"/>
    </row>
    <row r="3" spans="1:6" ht="15" x14ac:dyDescent="0.25">
      <c r="A3" s="680" t="s">
        <v>234</v>
      </c>
      <c r="B3" s="680"/>
      <c r="C3" s="680"/>
      <c r="D3" s="680"/>
    </row>
    <row r="4" spans="1:6" x14ac:dyDescent="0.2">
      <c r="C4" s="114" t="s">
        <v>235</v>
      </c>
      <c r="D4" s="114"/>
      <c r="E4" s="114"/>
    </row>
    <row r="5" spans="1:6" x14ac:dyDescent="0.2">
      <c r="C5" t="s">
        <v>526</v>
      </c>
    </row>
    <row r="6" spans="1:6" x14ac:dyDescent="0.2">
      <c r="C6" s="115" t="s">
        <v>141</v>
      </c>
    </row>
    <row r="8" spans="1:6" x14ac:dyDescent="0.2">
      <c r="A8" s="112" t="s">
        <v>168</v>
      </c>
      <c r="B8" s="112" t="s">
        <v>142</v>
      </c>
      <c r="C8" s="112" t="s">
        <v>113</v>
      </c>
      <c r="D8" s="112" t="s">
        <v>169</v>
      </c>
      <c r="F8" s="116"/>
    </row>
    <row r="9" spans="1:6" x14ac:dyDescent="0.2">
      <c r="A9" s="117" t="s">
        <v>236</v>
      </c>
      <c r="B9" s="118" t="s">
        <v>237</v>
      </c>
      <c r="C9" s="118" t="s">
        <v>238</v>
      </c>
      <c r="D9" s="118" t="s">
        <v>239</v>
      </c>
    </row>
    <row r="10" spans="1:6" x14ac:dyDescent="0.2">
      <c r="A10" s="119"/>
      <c r="B10" s="120"/>
      <c r="C10" s="121" t="s">
        <v>240</v>
      </c>
      <c r="D10" s="121" t="s">
        <v>241</v>
      </c>
    </row>
    <row r="11" spans="1:6" x14ac:dyDescent="0.2">
      <c r="A11" s="119"/>
      <c r="B11" s="120"/>
      <c r="C11" s="121" t="s">
        <v>400</v>
      </c>
      <c r="D11" s="121" t="s">
        <v>401</v>
      </c>
    </row>
    <row r="12" spans="1:6" x14ac:dyDescent="0.2">
      <c r="A12" s="122" t="s">
        <v>242</v>
      </c>
      <c r="B12" s="123" t="s">
        <v>243</v>
      </c>
      <c r="C12" s="123" t="s">
        <v>244</v>
      </c>
      <c r="D12" s="123" t="s">
        <v>245</v>
      </c>
    </row>
    <row r="13" spans="1:6" x14ac:dyDescent="0.2">
      <c r="A13" s="124" t="s">
        <v>242</v>
      </c>
      <c r="B13" s="125" t="s">
        <v>246</v>
      </c>
      <c r="C13" s="126">
        <v>1842340</v>
      </c>
      <c r="D13" s="127">
        <v>469107</v>
      </c>
    </row>
    <row r="14" spans="1:6" x14ac:dyDescent="0.2">
      <c r="A14" s="124" t="s">
        <v>243</v>
      </c>
      <c r="B14" s="125" t="s">
        <v>247</v>
      </c>
      <c r="C14" s="128">
        <v>6863480</v>
      </c>
      <c r="D14" s="127">
        <v>6350401</v>
      </c>
    </row>
    <row r="15" spans="1:6" x14ac:dyDescent="0.2">
      <c r="A15" s="124" t="s">
        <v>244</v>
      </c>
      <c r="B15" s="125" t="s">
        <v>248</v>
      </c>
      <c r="C15" s="128">
        <v>5272890</v>
      </c>
      <c r="D15" s="127">
        <v>3751624</v>
      </c>
    </row>
    <row r="16" spans="1:6" x14ac:dyDescent="0.2">
      <c r="A16" s="124" t="s">
        <v>245</v>
      </c>
      <c r="B16" s="125"/>
      <c r="C16" s="128"/>
      <c r="D16" s="127"/>
    </row>
    <row r="17" spans="1:4" x14ac:dyDescent="0.2">
      <c r="A17" s="124" t="s">
        <v>249</v>
      </c>
      <c r="B17" s="125"/>
      <c r="C17" s="128"/>
      <c r="D17" s="127"/>
    </row>
    <row r="18" spans="1:4" x14ac:dyDescent="0.2">
      <c r="A18" s="124" t="s">
        <v>250</v>
      </c>
      <c r="B18" s="125"/>
      <c r="C18" s="129"/>
      <c r="D18" s="130"/>
    </row>
    <row r="19" spans="1:4" x14ac:dyDescent="0.2">
      <c r="A19" s="131">
        <v>7</v>
      </c>
      <c r="B19" s="132" t="s">
        <v>132</v>
      </c>
      <c r="C19" s="133">
        <f>SUM(C13:C18)</f>
        <v>13978710</v>
      </c>
      <c r="D19" s="133">
        <f>SUM(D13:D18)</f>
        <v>10571132</v>
      </c>
    </row>
  </sheetData>
  <mergeCells count="1">
    <mergeCell ref="A3:D3"/>
  </mergeCells>
  <phoneticPr fontId="51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4"/>
  <sheetViews>
    <sheetView workbookViewId="0">
      <selection activeCell="I3" sqref="I3"/>
    </sheetView>
  </sheetViews>
  <sheetFormatPr defaultColWidth="9.140625" defaultRowHeight="12.75" x14ac:dyDescent="0.2"/>
  <cols>
    <col min="1" max="1" width="7" style="47" customWidth="1"/>
    <col min="2" max="2" width="34" style="47" customWidth="1"/>
    <col min="3" max="3" width="9.85546875" style="47" customWidth="1"/>
    <col min="4" max="4" width="9.7109375" style="47" customWidth="1"/>
    <col min="5" max="5" width="16" style="47" customWidth="1"/>
    <col min="6" max="6" width="13.140625" style="47" customWidth="1"/>
    <col min="7" max="7" width="14.42578125" style="47" customWidth="1"/>
    <col min="8" max="8" width="14.7109375" style="47" customWidth="1"/>
    <col min="9" max="10" width="10.85546875" style="47" customWidth="1"/>
    <col min="11" max="12" width="10.28515625" style="47" customWidth="1"/>
    <col min="13" max="13" width="15.85546875" style="47" customWidth="1"/>
    <col min="14" max="14" width="15.140625" style="47" customWidth="1"/>
    <col min="15" max="16384" width="9.140625" style="47"/>
  </cols>
  <sheetData>
    <row r="1" spans="1:13" x14ac:dyDescent="0.2">
      <c r="B1" s="69"/>
    </row>
    <row r="2" spans="1:13" x14ac:dyDescent="0.2">
      <c r="C2" s="79" t="s">
        <v>448</v>
      </c>
      <c r="I2" s="134" t="s">
        <v>254</v>
      </c>
      <c r="J2" s="134"/>
      <c r="K2" s="134"/>
      <c r="L2" s="134"/>
      <c r="M2" s="134"/>
    </row>
    <row r="3" spans="1:13" ht="15.75" x14ac:dyDescent="0.25">
      <c r="C3" s="35" t="s">
        <v>0</v>
      </c>
      <c r="I3" t="s">
        <v>527</v>
      </c>
      <c r="J3" s="38"/>
      <c r="K3" s="134"/>
      <c r="L3" s="134"/>
      <c r="M3" s="134"/>
    </row>
    <row r="4" spans="1:13" x14ac:dyDescent="0.2">
      <c r="I4" s="39" t="s">
        <v>228</v>
      </c>
      <c r="J4" s="39"/>
      <c r="K4" s="134"/>
      <c r="L4" s="134"/>
      <c r="M4" s="134"/>
    </row>
    <row r="5" spans="1:13" ht="15.75" x14ac:dyDescent="0.25">
      <c r="A5" s="681" t="s">
        <v>255</v>
      </c>
      <c r="B5" s="681"/>
      <c r="C5" s="681"/>
      <c r="D5" s="681"/>
      <c r="E5" s="681"/>
      <c r="F5" s="681"/>
      <c r="G5" s="681"/>
      <c r="H5" s="681"/>
      <c r="I5" s="681"/>
      <c r="J5" s="681"/>
      <c r="K5" s="681"/>
      <c r="L5" s="681"/>
      <c r="M5" s="681"/>
    </row>
    <row r="6" spans="1:13" ht="15.75" x14ac:dyDescent="0.25">
      <c r="A6" s="681" t="s">
        <v>256</v>
      </c>
      <c r="B6" s="681"/>
      <c r="C6" s="681"/>
      <c r="D6" s="681"/>
      <c r="E6" s="681"/>
      <c r="F6" s="681"/>
      <c r="G6" s="681"/>
      <c r="H6" s="681"/>
      <c r="I6" s="681"/>
      <c r="J6" s="681"/>
      <c r="K6" s="681"/>
      <c r="L6" s="681"/>
      <c r="M6" s="681"/>
    </row>
    <row r="7" spans="1:13" ht="15.75" x14ac:dyDescent="0.25">
      <c r="A7" s="135"/>
      <c r="B7" s="135"/>
      <c r="C7" s="135"/>
      <c r="D7" s="135"/>
      <c r="E7" s="361"/>
      <c r="F7" s="135"/>
      <c r="G7" s="135"/>
      <c r="H7" s="135"/>
      <c r="I7" s="135"/>
      <c r="J7" s="389"/>
      <c r="K7" s="135"/>
      <c r="L7" s="508"/>
      <c r="M7" s="135"/>
    </row>
    <row r="8" spans="1:13" s="136" customFormat="1" x14ac:dyDescent="0.2">
      <c r="A8" s="47" t="s">
        <v>168</v>
      </c>
      <c r="B8" s="47" t="s">
        <v>142</v>
      </c>
      <c r="C8" s="47" t="s">
        <v>113</v>
      </c>
      <c r="D8" s="47" t="s">
        <v>169</v>
      </c>
      <c r="E8" s="47"/>
      <c r="F8" s="47" t="s">
        <v>170</v>
      </c>
      <c r="G8" s="33" t="s">
        <v>116</v>
      </c>
      <c r="H8" s="39" t="s">
        <v>117</v>
      </c>
      <c r="I8" s="36" t="s">
        <v>118</v>
      </c>
      <c r="J8" s="36"/>
      <c r="K8" s="36" t="s">
        <v>163</v>
      </c>
      <c r="L8" s="36"/>
      <c r="M8" s="36" t="s">
        <v>164</v>
      </c>
    </row>
    <row r="9" spans="1:13" x14ac:dyDescent="0.2">
      <c r="A9" s="137" t="s">
        <v>236</v>
      </c>
      <c r="B9" s="138"/>
      <c r="C9" s="64" t="s">
        <v>257</v>
      </c>
      <c r="D9" s="138" t="s">
        <v>258</v>
      </c>
      <c r="E9" s="365"/>
      <c r="F9" s="139">
        <v>2019</v>
      </c>
      <c r="G9" s="682"/>
      <c r="H9" s="683"/>
      <c r="I9" s="683"/>
      <c r="J9" s="684"/>
      <c r="K9" s="683"/>
      <c r="L9" s="685"/>
      <c r="M9" s="686"/>
    </row>
    <row r="10" spans="1:13" x14ac:dyDescent="0.2">
      <c r="A10" s="140"/>
      <c r="B10" s="141" t="s">
        <v>259</v>
      </c>
      <c r="C10" s="142" t="s">
        <v>260</v>
      </c>
      <c r="D10" s="141" t="s">
        <v>261</v>
      </c>
      <c r="E10" s="141" t="s">
        <v>433</v>
      </c>
      <c r="F10" s="141" t="s">
        <v>262</v>
      </c>
      <c r="G10" s="141" t="s">
        <v>436</v>
      </c>
      <c r="H10" s="142" t="s">
        <v>322</v>
      </c>
      <c r="I10" s="142" t="s">
        <v>402</v>
      </c>
      <c r="J10" s="143" t="s">
        <v>430</v>
      </c>
      <c r="K10" s="143">
        <v>2022</v>
      </c>
      <c r="L10" s="143"/>
      <c r="M10" s="144" t="s">
        <v>38</v>
      </c>
    </row>
    <row r="11" spans="1:13" x14ac:dyDescent="0.2">
      <c r="A11" s="145"/>
      <c r="B11" s="146"/>
      <c r="C11" s="147" t="s">
        <v>261</v>
      </c>
      <c r="D11" s="146"/>
      <c r="E11" s="146"/>
      <c r="F11" s="146" t="s">
        <v>263</v>
      </c>
      <c r="G11" s="146"/>
      <c r="H11" s="148"/>
      <c r="I11" s="148"/>
      <c r="J11" s="390"/>
      <c r="K11" s="149"/>
      <c r="L11" s="149" t="s">
        <v>513</v>
      </c>
      <c r="M11" s="150"/>
    </row>
    <row r="12" spans="1:13" ht="13.5" thickBot="1" x14ac:dyDescent="0.25">
      <c r="A12" s="372">
        <v>1</v>
      </c>
      <c r="B12" s="151">
        <v>2</v>
      </c>
      <c r="C12" s="372">
        <v>3</v>
      </c>
      <c r="D12" s="151">
        <v>4</v>
      </c>
      <c r="E12" s="372">
        <v>5</v>
      </c>
      <c r="F12" s="151">
        <v>6</v>
      </c>
      <c r="G12" s="372">
        <v>7</v>
      </c>
      <c r="H12" s="151">
        <v>8</v>
      </c>
      <c r="I12" s="372">
        <v>9</v>
      </c>
      <c r="J12" s="391"/>
      <c r="K12" s="151">
        <v>10</v>
      </c>
      <c r="L12" s="391"/>
      <c r="M12" s="372">
        <v>11</v>
      </c>
    </row>
    <row r="13" spans="1:13" ht="13.5" thickBot="1" x14ac:dyDescent="0.25">
      <c r="A13" s="373">
        <v>2</v>
      </c>
      <c r="B13" s="152" t="s">
        <v>264</v>
      </c>
      <c r="C13" s="153"/>
      <c r="D13" s="153"/>
      <c r="E13" s="153"/>
      <c r="F13" s="153"/>
      <c r="G13" s="154"/>
      <c r="H13" s="154"/>
      <c r="I13" s="154"/>
      <c r="J13" s="155"/>
      <c r="K13" s="155"/>
      <c r="L13" s="525"/>
      <c r="M13" s="156"/>
    </row>
    <row r="14" spans="1:13" x14ac:dyDescent="0.2">
      <c r="A14" s="372">
        <v>3</v>
      </c>
      <c r="B14" s="100"/>
      <c r="C14" s="157"/>
      <c r="D14" s="157"/>
      <c r="E14" s="157"/>
      <c r="F14" s="157"/>
      <c r="G14" s="158"/>
      <c r="H14" s="158"/>
      <c r="I14" s="158"/>
      <c r="J14" s="159"/>
      <c r="K14" s="159"/>
      <c r="L14" s="159"/>
      <c r="M14" s="100"/>
    </row>
    <row r="15" spans="1:13" x14ac:dyDescent="0.2">
      <c r="A15" s="373">
        <v>4</v>
      </c>
      <c r="B15" s="99"/>
      <c r="C15" s="160"/>
      <c r="D15" s="160"/>
      <c r="E15" s="366"/>
      <c r="F15" s="160"/>
      <c r="G15" s="161"/>
      <c r="H15" s="161"/>
      <c r="I15" s="161"/>
      <c r="J15" s="392"/>
      <c r="K15" s="162"/>
      <c r="L15" s="526"/>
      <c r="M15" s="99"/>
    </row>
    <row r="16" spans="1:13" x14ac:dyDescent="0.2">
      <c r="A16" s="372">
        <v>5</v>
      </c>
      <c r="B16" s="99"/>
      <c r="C16" s="160"/>
      <c r="D16" s="160"/>
      <c r="E16" s="366"/>
      <c r="F16" s="160"/>
      <c r="G16" s="161"/>
      <c r="H16" s="161"/>
      <c r="I16" s="161"/>
      <c r="J16" s="392"/>
      <c r="K16" s="162"/>
      <c r="L16" s="526"/>
      <c r="M16" s="99"/>
    </row>
    <row r="17" spans="1:14" ht="13.5" thickBot="1" x14ac:dyDescent="0.25">
      <c r="A17" s="373">
        <v>6</v>
      </c>
      <c r="B17" s="101"/>
      <c r="C17" s="163"/>
      <c r="D17" s="163"/>
      <c r="E17" s="367"/>
      <c r="F17" s="163"/>
      <c r="G17" s="164"/>
      <c r="H17" s="164"/>
      <c r="I17" s="164"/>
      <c r="J17" s="393"/>
      <c r="K17" s="165"/>
      <c r="L17" s="527"/>
      <c r="M17" s="101"/>
    </row>
    <row r="18" spans="1:14" ht="13.5" thickBot="1" x14ac:dyDescent="0.25">
      <c r="A18" s="372">
        <v>7</v>
      </c>
      <c r="B18" s="152" t="s">
        <v>265</v>
      </c>
      <c r="C18" s="153"/>
      <c r="D18" s="153"/>
      <c r="E18" s="153"/>
      <c r="F18" s="153"/>
      <c r="G18" s="166"/>
      <c r="H18" s="166"/>
      <c r="I18" s="166"/>
      <c r="J18" s="167"/>
      <c r="K18" s="167"/>
      <c r="L18" s="528"/>
      <c r="M18" s="156"/>
    </row>
    <row r="19" spans="1:14" ht="25.5" x14ac:dyDescent="0.2">
      <c r="A19" s="373">
        <v>8</v>
      </c>
      <c r="B19" s="195" t="s">
        <v>404</v>
      </c>
      <c r="C19" s="374">
        <v>2018</v>
      </c>
      <c r="D19" s="374">
        <v>2020</v>
      </c>
      <c r="E19" s="375">
        <v>299539242</v>
      </c>
      <c r="F19" s="375">
        <v>2410008</v>
      </c>
      <c r="G19" s="376">
        <v>75060510</v>
      </c>
      <c r="H19" s="376">
        <v>222068724</v>
      </c>
      <c r="I19" s="376"/>
      <c r="J19" s="376"/>
      <c r="K19" s="376"/>
      <c r="L19" s="376"/>
      <c r="M19" s="377">
        <f>SUM(F19:L19)</f>
        <v>299539242</v>
      </c>
    </row>
    <row r="20" spans="1:14" ht="25.5" x14ac:dyDescent="0.2">
      <c r="A20" s="372">
        <v>9</v>
      </c>
      <c r="B20" s="195" t="s">
        <v>408</v>
      </c>
      <c r="C20" s="366">
        <v>2018</v>
      </c>
      <c r="D20" s="366">
        <v>2020</v>
      </c>
      <c r="E20" s="368">
        <v>993981370</v>
      </c>
      <c r="F20" s="368">
        <v>2206600</v>
      </c>
      <c r="G20" s="369">
        <v>530303358</v>
      </c>
      <c r="H20" s="369">
        <v>461471412</v>
      </c>
      <c r="I20" s="370"/>
      <c r="J20" s="394"/>
      <c r="K20" s="370"/>
      <c r="L20" s="394"/>
      <c r="M20" s="532">
        <f t="shared" ref="M20:M28" si="0">SUM(F20:L20)</f>
        <v>993981370</v>
      </c>
    </row>
    <row r="21" spans="1:14" ht="24" x14ac:dyDescent="0.2">
      <c r="A21" s="373">
        <v>10</v>
      </c>
      <c r="B21" s="371" t="s">
        <v>415</v>
      </c>
      <c r="C21" s="366">
        <v>2018</v>
      </c>
      <c r="D21" s="366">
        <v>2020</v>
      </c>
      <c r="E21" s="368">
        <v>18925488</v>
      </c>
      <c r="F21" s="368"/>
      <c r="G21" s="369"/>
      <c r="H21" s="369">
        <v>18925488</v>
      </c>
      <c r="I21" s="370"/>
      <c r="J21" s="394"/>
      <c r="K21" s="370"/>
      <c r="L21" s="394"/>
      <c r="M21" s="532">
        <f t="shared" si="0"/>
        <v>18925488</v>
      </c>
    </row>
    <row r="22" spans="1:14" x14ac:dyDescent="0.2">
      <c r="A22" s="372">
        <v>11</v>
      </c>
      <c r="B22" s="258" t="s">
        <v>414</v>
      </c>
      <c r="C22" s="366">
        <v>2018</v>
      </c>
      <c r="D22" s="366">
        <v>2020</v>
      </c>
      <c r="E22" s="368">
        <v>37319002</v>
      </c>
      <c r="F22" s="368"/>
      <c r="G22" s="369">
        <v>1930400</v>
      </c>
      <c r="H22" s="369">
        <v>35388602</v>
      </c>
      <c r="I22" s="370"/>
      <c r="J22" s="394"/>
      <c r="K22" s="370"/>
      <c r="L22" s="394"/>
      <c r="M22" s="532">
        <f t="shared" si="0"/>
        <v>37319002</v>
      </c>
    </row>
    <row r="23" spans="1:14" x14ac:dyDescent="0.2">
      <c r="A23" s="373">
        <v>12</v>
      </c>
      <c r="B23" s="257" t="s">
        <v>516</v>
      </c>
      <c r="C23" s="366">
        <v>2018</v>
      </c>
      <c r="D23" s="366">
        <v>2020</v>
      </c>
      <c r="E23" s="368">
        <v>69476000</v>
      </c>
      <c r="F23" s="368">
        <v>1826000</v>
      </c>
      <c r="G23" s="369">
        <v>3000000</v>
      </c>
      <c r="H23" s="369">
        <v>64650000</v>
      </c>
      <c r="I23" s="370"/>
      <c r="J23" s="394"/>
      <c r="K23" s="378"/>
      <c r="L23" s="529"/>
      <c r="M23" s="532">
        <f t="shared" si="0"/>
        <v>69476000</v>
      </c>
    </row>
    <row r="24" spans="1:14" x14ac:dyDescent="0.2">
      <c r="A24" s="372">
        <v>13</v>
      </c>
      <c r="B24" s="381" t="s">
        <v>437</v>
      </c>
      <c r="C24" s="366">
        <v>2018</v>
      </c>
      <c r="D24" s="366">
        <v>2020</v>
      </c>
      <c r="E24" s="368">
        <v>33949380</v>
      </c>
      <c r="F24" s="366"/>
      <c r="G24" s="369"/>
      <c r="H24" s="380">
        <v>33949380</v>
      </c>
      <c r="I24" s="380"/>
      <c r="J24" s="395"/>
      <c r="K24" s="379"/>
      <c r="L24" s="530"/>
      <c r="M24" s="532">
        <f t="shared" si="0"/>
        <v>33949380</v>
      </c>
    </row>
    <row r="25" spans="1:14" x14ac:dyDescent="0.2">
      <c r="A25" s="373">
        <v>14</v>
      </c>
      <c r="B25" s="518" t="s">
        <v>512</v>
      </c>
      <c r="C25" s="519">
        <v>2019</v>
      </c>
      <c r="D25" s="519">
        <v>2022</v>
      </c>
      <c r="E25" s="520">
        <v>274069715</v>
      </c>
      <c r="F25" s="519"/>
      <c r="G25" s="521"/>
      <c r="H25" s="522">
        <v>18560705</v>
      </c>
      <c r="I25" s="522">
        <v>127754505</v>
      </c>
      <c r="J25" s="523">
        <v>127754505</v>
      </c>
      <c r="K25" s="524"/>
      <c r="L25" s="531"/>
      <c r="M25" s="532">
        <f t="shared" si="0"/>
        <v>274069715</v>
      </c>
    </row>
    <row r="26" spans="1:14" x14ac:dyDescent="0.2">
      <c r="A26" s="372">
        <v>15</v>
      </c>
      <c r="B26" s="518" t="s">
        <v>514</v>
      </c>
      <c r="C26" s="519">
        <v>2019</v>
      </c>
      <c r="D26" s="519">
        <v>2020</v>
      </c>
      <c r="E26" s="520">
        <v>49827447</v>
      </c>
      <c r="F26" s="519"/>
      <c r="G26" s="521">
        <v>1400750</v>
      </c>
      <c r="H26" s="522">
        <v>48426697</v>
      </c>
      <c r="I26" s="522"/>
      <c r="J26" s="523"/>
      <c r="K26" s="524"/>
      <c r="L26" s="531"/>
      <c r="M26" s="532">
        <f t="shared" si="0"/>
        <v>49827447</v>
      </c>
    </row>
    <row r="27" spans="1:14" x14ac:dyDescent="0.2">
      <c r="A27" s="373">
        <v>16</v>
      </c>
      <c r="B27" s="518" t="s">
        <v>515</v>
      </c>
      <c r="C27" s="519">
        <v>2019</v>
      </c>
      <c r="D27" s="519">
        <v>2020</v>
      </c>
      <c r="E27" s="520">
        <v>13578162</v>
      </c>
      <c r="F27" s="519"/>
      <c r="G27" s="521"/>
      <c r="H27" s="522">
        <v>13578162</v>
      </c>
      <c r="I27" s="522"/>
      <c r="J27" s="523"/>
      <c r="K27" s="524"/>
      <c r="L27" s="531"/>
      <c r="M27" s="532">
        <f t="shared" si="0"/>
        <v>13578162</v>
      </c>
    </row>
    <row r="28" spans="1:14" ht="13.5" thickBot="1" x14ac:dyDescent="0.25">
      <c r="A28" s="372">
        <v>17</v>
      </c>
      <c r="B28" s="164"/>
      <c r="C28" s="163"/>
      <c r="D28" s="163"/>
      <c r="E28" s="367"/>
      <c r="F28" s="163"/>
      <c r="G28" s="168"/>
      <c r="H28" s="168"/>
      <c r="I28" s="168"/>
      <c r="J28" s="396"/>
      <c r="K28" s="169"/>
      <c r="L28" s="531"/>
      <c r="M28" s="533">
        <f t="shared" si="0"/>
        <v>0</v>
      </c>
    </row>
    <row r="29" spans="1:14" ht="13.5" thickBot="1" x14ac:dyDescent="0.25">
      <c r="A29" s="373">
        <v>18</v>
      </c>
      <c r="B29" s="170" t="s">
        <v>267</v>
      </c>
      <c r="C29" s="171"/>
      <c r="D29" s="171"/>
      <c r="E29" s="172">
        <f>SUM(E19:E28)</f>
        <v>1790665806</v>
      </c>
      <c r="F29" s="172">
        <f t="shared" ref="F29:M29" si="1">SUM(F19:F28)</f>
        <v>6442608</v>
      </c>
      <c r="G29" s="172">
        <f t="shared" si="1"/>
        <v>611695018</v>
      </c>
      <c r="H29" s="172">
        <f t="shared" si="1"/>
        <v>917019170</v>
      </c>
      <c r="I29" s="172">
        <f t="shared" si="1"/>
        <v>127754505</v>
      </c>
      <c r="J29" s="172">
        <f t="shared" si="1"/>
        <v>127754505</v>
      </c>
      <c r="K29" s="172">
        <f t="shared" si="1"/>
        <v>0</v>
      </c>
      <c r="L29" s="172"/>
      <c r="M29" s="172">
        <f t="shared" si="1"/>
        <v>1790665806</v>
      </c>
      <c r="N29" s="173"/>
    </row>
    <row r="32" spans="1:14" x14ac:dyDescent="0.2">
      <c r="B32" s="173"/>
      <c r="H32" s="173"/>
      <c r="I32" s="173"/>
      <c r="J32" s="173"/>
      <c r="K32" s="173"/>
      <c r="L32" s="173"/>
    </row>
    <row r="33" spans="1:12" x14ac:dyDescent="0.2">
      <c r="B33" s="173"/>
      <c r="H33" s="173"/>
      <c r="I33" s="173"/>
      <c r="J33" s="173"/>
      <c r="K33" s="173"/>
      <c r="L33" s="173"/>
    </row>
    <row r="34" spans="1:12" x14ac:dyDescent="0.2">
      <c r="A34" s="134"/>
      <c r="B34" s="174"/>
      <c r="H34" s="173"/>
      <c r="I34" s="173"/>
      <c r="J34" s="173"/>
      <c r="K34" s="173"/>
      <c r="L34" s="173"/>
    </row>
    <row r="37" spans="1:12" x14ac:dyDescent="0.2">
      <c r="B37" s="173"/>
      <c r="I37" s="173"/>
      <c r="J37" s="173"/>
      <c r="K37" s="173"/>
      <c r="L37" s="173"/>
    </row>
    <row r="38" spans="1:12" x14ac:dyDescent="0.2">
      <c r="B38" s="173"/>
      <c r="I38" s="173"/>
      <c r="J38" s="173"/>
      <c r="K38" s="173"/>
      <c r="L38" s="173"/>
    </row>
    <row r="39" spans="1:12" x14ac:dyDescent="0.2">
      <c r="B39" s="173"/>
      <c r="I39" s="173"/>
      <c r="J39" s="173"/>
      <c r="K39" s="173"/>
      <c r="L39" s="173"/>
    </row>
    <row r="42" spans="1:12" x14ac:dyDescent="0.2">
      <c r="B42" s="173"/>
    </row>
    <row r="43" spans="1:12" x14ac:dyDescent="0.2">
      <c r="B43" s="173"/>
    </row>
    <row r="44" spans="1:12" x14ac:dyDescent="0.2">
      <c r="B44" s="173"/>
    </row>
  </sheetData>
  <mergeCells count="3">
    <mergeCell ref="A5:M5"/>
    <mergeCell ref="A6:M6"/>
    <mergeCell ref="G9:M9"/>
  </mergeCells>
  <phoneticPr fontId="5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DE7E-6366-4A8D-ACC1-3BDDFF7FD75C}">
  <dimension ref="A1:H123"/>
  <sheetViews>
    <sheetView workbookViewId="0">
      <pane ySplit="6" topLeftCell="A7" activePane="bottomLeft" state="frozen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03" t="s">
        <v>326</v>
      </c>
    </row>
    <row r="2" spans="1:8" x14ac:dyDescent="0.2">
      <c r="B2" s="79" t="s">
        <v>448</v>
      </c>
      <c r="F2" t="s">
        <v>562</v>
      </c>
    </row>
    <row r="3" spans="1:8" x14ac:dyDescent="0.2">
      <c r="C3" s="362"/>
      <c r="F3" t="s">
        <v>77</v>
      </c>
    </row>
    <row r="4" spans="1:8" x14ac:dyDescent="0.2">
      <c r="B4" s="205" t="s">
        <v>413</v>
      </c>
      <c r="C4" s="363" t="s">
        <v>391</v>
      </c>
    </row>
    <row r="5" spans="1:8" ht="38.25" x14ac:dyDescent="0.2">
      <c r="A5" s="537" t="s">
        <v>1</v>
      </c>
      <c r="B5" s="538" t="s">
        <v>2</v>
      </c>
      <c r="C5" s="539" t="s">
        <v>327</v>
      </c>
      <c r="D5" s="539" t="s">
        <v>39</v>
      </c>
      <c r="E5" s="539" t="s">
        <v>328</v>
      </c>
      <c r="F5" s="539" t="s">
        <v>41</v>
      </c>
      <c r="G5" s="539" t="s">
        <v>120</v>
      </c>
      <c r="H5" s="539" t="s">
        <v>42</v>
      </c>
    </row>
    <row r="6" spans="1:8" ht="25.5" x14ac:dyDescent="0.2">
      <c r="A6" s="540">
        <v>1</v>
      </c>
      <c r="B6" s="541" t="s">
        <v>43</v>
      </c>
      <c r="C6" s="542">
        <f>'[1]2'!C6-'[1]12'!C6-'[1]13'!C6</f>
        <v>159888434</v>
      </c>
      <c r="D6" s="542">
        <f>'[1]2'!D6-'[1]12'!D6-'[1]13'!D6</f>
        <v>159888434</v>
      </c>
      <c r="E6" s="542">
        <f>'[1]2'!E6-'[1]12'!E6-'[1]13'!E6</f>
        <v>0</v>
      </c>
      <c r="F6" s="542">
        <f>'[1]2'!F6-'[1]12'!F6-'[1]13'!F6</f>
        <v>0</v>
      </c>
      <c r="G6" s="542">
        <f>'[1]2'!G6-'[1]12'!G6-'[1]13'!G6</f>
        <v>0</v>
      </c>
      <c r="H6" s="542">
        <f>'[1]2'!H6-'[1]12'!H6-'[1]13'!H6</f>
        <v>0</v>
      </c>
    </row>
    <row r="7" spans="1:8" ht="25.5" x14ac:dyDescent="0.2">
      <c r="A7" s="540">
        <v>2</v>
      </c>
      <c r="B7" s="541" t="s">
        <v>329</v>
      </c>
      <c r="C7" s="542">
        <f>'[1]2'!C7-'[1]12'!C7-'[1]13'!C7</f>
        <v>146232880</v>
      </c>
      <c r="D7" s="542">
        <f>'[1]2'!D7-'[1]12'!D7-'[1]13'!D7</f>
        <v>146232880</v>
      </c>
      <c r="E7" s="542">
        <f>'[1]2'!E7-'[1]12'!E7-'[1]13'!E7</f>
        <v>0</v>
      </c>
      <c r="F7" s="542">
        <f>'[1]2'!F7-'[1]12'!F7-'[1]13'!F7</f>
        <v>0</v>
      </c>
      <c r="G7" s="542">
        <f>'[1]2'!G7-'[1]12'!G7-'[1]13'!G7</f>
        <v>0</v>
      </c>
      <c r="H7" s="542">
        <f>'[1]2'!H7-'[1]12'!H7-'[1]13'!H7</f>
        <v>0</v>
      </c>
    </row>
    <row r="8" spans="1:8" ht="25.5" x14ac:dyDescent="0.2">
      <c r="A8" s="540">
        <v>3</v>
      </c>
      <c r="B8" s="541" t="s">
        <v>446</v>
      </c>
      <c r="C8" s="542">
        <f>'[1]2'!C8-'[1]12'!C8-'[1]13'!C8</f>
        <v>56533856</v>
      </c>
      <c r="D8" s="542">
        <f>'[1]2'!D8-'[1]12'!D8-'[1]13'!D8</f>
        <v>56533856</v>
      </c>
      <c r="E8" s="542">
        <f>'[1]2'!E8-'[1]12'!E8-'[1]13'!E8</f>
        <v>0</v>
      </c>
      <c r="F8" s="542">
        <f>'[1]2'!F8-'[1]12'!F8-'[1]13'!F8</f>
        <v>0</v>
      </c>
      <c r="G8" s="542">
        <f>'[1]2'!G8-'[1]12'!G8-'[1]13'!G8</f>
        <v>0</v>
      </c>
      <c r="H8" s="542">
        <f>'[1]2'!H8-'[1]12'!H8-'[1]13'!H8</f>
        <v>0</v>
      </c>
    </row>
    <row r="9" spans="1:8" ht="18" customHeight="1" x14ac:dyDescent="0.2">
      <c r="A9" s="540">
        <v>4</v>
      </c>
      <c r="B9" s="541" t="s">
        <v>447</v>
      </c>
      <c r="C9" s="542">
        <f>'[1]2'!C9-'[1]12'!C10-'[1]13'!C10</f>
        <v>0</v>
      </c>
      <c r="D9" s="542">
        <f>'[1]2'!D9-'[1]12'!D10-'[1]13'!D10</f>
        <v>64026699</v>
      </c>
      <c r="E9" s="542">
        <f>'[1]2'!E9-'[1]12'!E10-'[1]13'!E10</f>
        <v>0</v>
      </c>
      <c r="F9" s="542">
        <f>'[1]2'!F9-'[1]12'!F10-'[1]13'!F10</f>
        <v>0</v>
      </c>
      <c r="G9" s="542">
        <f>'[1]2'!G9-'[1]12'!G10-'[1]13'!G10</f>
        <v>0</v>
      </c>
      <c r="H9" s="542">
        <f>'[1]2'!H9-'[1]12'!H10-'[1]13'!H10</f>
        <v>0</v>
      </c>
    </row>
    <row r="10" spans="1:8" ht="25.5" x14ac:dyDescent="0.2">
      <c r="A10" s="540">
        <v>5</v>
      </c>
      <c r="B10" s="541" t="s">
        <v>331</v>
      </c>
      <c r="C10" s="542">
        <f>'[1]2'!C10-'[1]12'!C10-'[1]13'!C10</f>
        <v>7402167</v>
      </c>
      <c r="D10" s="542">
        <f>'[1]2'!D10-'[1]12'!D10-'[1]13'!D10</f>
        <v>7402167</v>
      </c>
      <c r="E10" s="542">
        <f>'[1]2'!E10-'[1]12'!E10-'[1]13'!E10</f>
        <v>0</v>
      </c>
      <c r="F10" s="542">
        <f>'[1]2'!F10-'[1]12'!F10-'[1]13'!F10</f>
        <v>0</v>
      </c>
      <c r="G10" s="542">
        <f>'[1]2'!G10-'[1]12'!G10-'[1]13'!G10</f>
        <v>0</v>
      </c>
      <c r="H10" s="542">
        <f>'[1]2'!H10-'[1]12'!H10-'[1]13'!H10</f>
        <v>0</v>
      </c>
    </row>
    <row r="11" spans="1:8" ht="25.5" x14ac:dyDescent="0.2">
      <c r="A11" s="540">
        <v>6</v>
      </c>
      <c r="B11" s="541" t="s">
        <v>332</v>
      </c>
      <c r="C11" s="542">
        <f>'[1]2'!C11-'[1]12'!C11-'[1]13'!C11</f>
        <v>0</v>
      </c>
      <c r="D11" s="542">
        <f>'[1]2'!D11-'[1]12'!D11-'[1]13'!D11</f>
        <v>0</v>
      </c>
      <c r="E11" s="542">
        <f>'[1]2'!E11-'[1]12'!E11-'[1]13'!E11</f>
        <v>0</v>
      </c>
      <c r="F11" s="542">
        <f>'[1]2'!F11-'[1]12'!F11-'[1]13'!F11</f>
        <v>0</v>
      </c>
      <c r="G11" s="542">
        <f>'[1]2'!G11-'[1]12'!G11-'[1]13'!G11</f>
        <v>0</v>
      </c>
      <c r="H11" s="542">
        <f>'[1]2'!H11-'[1]12'!H11-'[1]13'!H11</f>
        <v>0</v>
      </c>
    </row>
    <row r="12" spans="1:8" x14ac:dyDescent="0.2">
      <c r="A12" s="540">
        <v>7</v>
      </c>
      <c r="B12" s="541" t="s">
        <v>333</v>
      </c>
      <c r="C12" s="542">
        <f>'[1]2'!C12-'[1]12'!C12-'[1]13'!C12</f>
        <v>0</v>
      </c>
      <c r="D12" s="542">
        <f>'[1]2'!D12-'[1]12'!D12-'[1]13'!D12</f>
        <v>0</v>
      </c>
      <c r="E12" s="542">
        <f>'[1]2'!E12-'[1]12'!E12-'[1]13'!E12</f>
        <v>0</v>
      </c>
      <c r="F12" s="542">
        <f>'[1]2'!F12-'[1]12'!F12-'[1]13'!F12</f>
        <v>0</v>
      </c>
      <c r="G12" s="542">
        <f>'[1]2'!G12-'[1]12'!G12-'[1]13'!G12</f>
        <v>0</v>
      </c>
      <c r="H12" s="542">
        <f>'[1]2'!H12-'[1]12'!H12-'[1]13'!H12</f>
        <v>0</v>
      </c>
    </row>
    <row r="13" spans="1:8" x14ac:dyDescent="0.2">
      <c r="A13" s="540">
        <v>8</v>
      </c>
      <c r="B13" s="541" t="s">
        <v>44</v>
      </c>
      <c r="C13" s="542">
        <f>'[1]2'!C13-'[1]12'!C13-'[1]13'!C13</f>
        <v>434084036</v>
      </c>
      <c r="D13" s="542">
        <f>'[1]2'!D13-'[1]12'!D13-'[1]13'!D13</f>
        <v>434084036</v>
      </c>
      <c r="E13" s="542">
        <f>'[1]2'!E13-'[1]12'!E13-'[1]13'!E13</f>
        <v>0</v>
      </c>
      <c r="F13" s="542">
        <f>'[1]2'!F13-'[1]12'!F13-'[1]13'!F13</f>
        <v>0</v>
      </c>
      <c r="G13" s="542">
        <f>'[1]2'!G13-'[1]12'!G13-'[1]13'!G13</f>
        <v>0</v>
      </c>
      <c r="H13" s="542">
        <f>'[1]2'!H13-'[1]12'!H13-'[1]13'!H13</f>
        <v>0</v>
      </c>
    </row>
    <row r="14" spans="1:8" s="210" customFormat="1" x14ac:dyDescent="0.2">
      <c r="A14" s="540">
        <v>9</v>
      </c>
      <c r="B14" s="545" t="s">
        <v>334</v>
      </c>
      <c r="C14" s="542">
        <f>'[1]2'!C14-'[1]12'!C14-'[1]13'!C14</f>
        <v>0</v>
      </c>
      <c r="D14" s="542">
        <f>'[1]2'!D14-'[1]12'!D14-'[1]13'!D14</f>
        <v>0</v>
      </c>
      <c r="E14" s="542">
        <f>'[1]2'!E14-'[1]12'!E14-'[1]13'!E14</f>
        <v>0</v>
      </c>
      <c r="F14" s="542">
        <f>'[1]2'!F14-'[1]12'!F14-'[1]13'!F14</f>
        <v>0</v>
      </c>
      <c r="G14" s="542">
        <f>'[1]2'!G14-'[1]12'!G14-'[1]13'!G14</f>
        <v>0</v>
      </c>
      <c r="H14" s="542">
        <f>'[1]2'!H14-'[1]12'!H14-'[1]13'!H14</f>
        <v>0</v>
      </c>
    </row>
    <row r="15" spans="1:8" ht="25.5" x14ac:dyDescent="0.2">
      <c r="A15" s="540">
        <v>10</v>
      </c>
      <c r="B15" s="541" t="s">
        <v>45</v>
      </c>
      <c r="C15" s="542">
        <f>'[1]2'!C15-'[1]12'!C15-'[1]13'!C15</f>
        <v>228227048</v>
      </c>
      <c r="D15" s="542">
        <f>'[1]2'!D15-'[1]12'!D15-'[1]13'!D15</f>
        <v>189226276</v>
      </c>
      <c r="E15" s="542">
        <f>'[1]2'!E15-'[1]12'!E15-'[1]13'!E15</f>
        <v>0</v>
      </c>
      <c r="F15" s="542">
        <f>'[1]2'!F15-'[1]12'!F15-'[1]13'!F15</f>
        <v>39000772</v>
      </c>
      <c r="G15" s="542">
        <f>'[1]2'!G15-'[1]12'!G15-'[1]13'!G15</f>
        <v>0</v>
      </c>
      <c r="H15" s="542">
        <f>'[1]2'!H15-'[1]12'!H15-'[1]13'!H15</f>
        <v>0</v>
      </c>
    </row>
    <row r="16" spans="1:8" x14ac:dyDescent="0.2">
      <c r="A16" s="540">
        <v>11</v>
      </c>
      <c r="B16" s="541" t="s">
        <v>335</v>
      </c>
      <c r="C16" s="542">
        <f>'[1]2'!C16-'[1]12'!C16-'[1]13'!C16</f>
        <v>7249143</v>
      </c>
      <c r="D16" s="542">
        <f>'[1]2'!D16-'[1]12'!D16-'[1]13'!D16</f>
        <v>7249143</v>
      </c>
      <c r="E16" s="542">
        <f>'[1]2'!E16-'[1]12'!E16-'[1]13'!E16</f>
        <v>0</v>
      </c>
      <c r="F16" s="542">
        <f>'[1]2'!F16-'[1]12'!F16-'[1]13'!F16</f>
        <v>0</v>
      </c>
      <c r="G16" s="542">
        <f>'[1]2'!G16-'[1]12'!G16-'[1]13'!G16</f>
        <v>0</v>
      </c>
      <c r="H16" s="542">
        <f>'[1]2'!H16-'[1]12'!H16-'[1]13'!H16</f>
        <v>0</v>
      </c>
    </row>
    <row r="17" spans="1:8" x14ac:dyDescent="0.2">
      <c r="A17" s="540">
        <v>12</v>
      </c>
      <c r="B17" s="541" t="s">
        <v>336</v>
      </c>
      <c r="C17" s="542">
        <f>'[1]2'!C17-'[1]12'!C17-'[1]13'!C17</f>
        <v>150463717</v>
      </c>
      <c r="D17" s="542">
        <f>'[1]2'!D17-'[1]12'!D17-'[1]13'!D17</f>
        <v>150463717</v>
      </c>
      <c r="E17" s="542">
        <f>'[1]2'!E17-'[1]12'!E17-'[1]13'!E17</f>
        <v>0</v>
      </c>
      <c r="F17" s="542">
        <f>'[1]2'!F17-'[1]12'!F17-'[1]13'!F17</f>
        <v>0</v>
      </c>
      <c r="G17" s="542">
        <f>'[1]2'!G17-'[1]12'!G17-'[1]13'!G17</f>
        <v>0</v>
      </c>
      <c r="H17" s="542">
        <f>'[1]2'!H17-'[1]12'!H17-'[1]13'!H17</f>
        <v>0</v>
      </c>
    </row>
    <row r="18" spans="1:8" x14ac:dyDescent="0.2">
      <c r="A18" s="540">
        <v>13</v>
      </c>
      <c r="B18" s="541" t="s">
        <v>337</v>
      </c>
      <c r="C18" s="542">
        <f>'[1]2'!C18-'[1]12'!C18-'[1]13'!C18</f>
        <v>30853200</v>
      </c>
      <c r="D18" s="542">
        <f>'[1]2'!D18-'[1]12'!D18-'[1]13'!D18</f>
        <v>30853200</v>
      </c>
      <c r="E18" s="542">
        <f>'[1]2'!E18-'[1]12'!E18-'[1]13'!E18</f>
        <v>0</v>
      </c>
      <c r="F18" s="542">
        <f>'[1]2'!F18-'[1]12'!F18-'[1]13'!F18</f>
        <v>0</v>
      </c>
      <c r="G18" s="542">
        <f>'[1]2'!G18-'[1]12'!G18-'[1]13'!G18</f>
        <v>0</v>
      </c>
      <c r="H18" s="542">
        <f>'[1]2'!H18-'[1]12'!H18-'[1]13'!H18</f>
        <v>0</v>
      </c>
    </row>
    <row r="19" spans="1:8" x14ac:dyDescent="0.2">
      <c r="A19" s="540">
        <v>14</v>
      </c>
      <c r="B19" s="541" t="s">
        <v>338</v>
      </c>
      <c r="C19" s="542">
        <f>'[1]2'!C19-'[1]12'!C19-'[1]13'!C19</f>
        <v>39000772</v>
      </c>
      <c r="D19" s="542">
        <f>'[1]2'!D19-'[1]12'!D19-'[1]13'!D19</f>
        <v>0</v>
      </c>
      <c r="E19" s="542">
        <f>'[1]2'!E19-'[1]12'!E19-'[1]13'!E19</f>
        <v>0</v>
      </c>
      <c r="F19" s="542">
        <f>'[1]2'!F19-'[1]12'!F19-'[1]13'!F19</f>
        <v>39000772</v>
      </c>
      <c r="G19" s="542">
        <f>'[1]2'!G19-'[1]12'!G19-'[1]13'!G19</f>
        <v>0</v>
      </c>
      <c r="H19" s="542">
        <f>'[1]2'!H19-'[1]12'!H19-'[1]13'!H19</f>
        <v>0</v>
      </c>
    </row>
    <row r="20" spans="1:8" x14ac:dyDescent="0.2">
      <c r="A20" s="540">
        <v>15</v>
      </c>
      <c r="B20" s="541" t="s">
        <v>339</v>
      </c>
      <c r="C20" s="542">
        <f>'[1]2'!C20-'[1]12'!C20-'[1]13'!C20</f>
        <v>660216</v>
      </c>
      <c r="D20" s="542">
        <f>'[1]2'!D20-'[1]12'!D20-'[1]13'!D20</f>
        <v>660216</v>
      </c>
      <c r="E20" s="542">
        <f>'[1]2'!E20-'[1]12'!E20-'[1]13'!E20</f>
        <v>0</v>
      </c>
      <c r="F20" s="542">
        <f>'[1]2'!F20-'[1]12'!F20-'[1]13'!F20</f>
        <v>0</v>
      </c>
      <c r="G20" s="542">
        <f>'[1]2'!G20-'[1]12'!G20-'[1]13'!G20</f>
        <v>0</v>
      </c>
      <c r="H20" s="542">
        <f>'[1]2'!H20-'[1]12'!H20-'[1]13'!H20</f>
        <v>0</v>
      </c>
    </row>
    <row r="21" spans="1:8" ht="25.5" x14ac:dyDescent="0.2">
      <c r="A21" s="540">
        <v>16</v>
      </c>
      <c r="B21" s="547" t="s">
        <v>46</v>
      </c>
      <c r="C21" s="542">
        <f>'[1]2'!C21-'[1]12'!C21-'[1]13'!C21</f>
        <v>662311084</v>
      </c>
      <c r="D21" s="542">
        <f>'[1]2'!D21-'[1]12'!D21-'[1]13'!D21</f>
        <v>623310312</v>
      </c>
      <c r="E21" s="542">
        <f>'[1]2'!E21-'[1]12'!E21-'[1]13'!E21</f>
        <v>0</v>
      </c>
      <c r="F21" s="542">
        <f>'[1]2'!F21-'[1]12'!F21-'[1]13'!F21</f>
        <v>39000772</v>
      </c>
      <c r="G21" s="542">
        <f>'[1]2'!G21-'[1]12'!G21-'[1]13'!G21</f>
        <v>0</v>
      </c>
      <c r="H21" s="542">
        <f>'[1]2'!H21-'[1]12'!H21-'[1]13'!H21</f>
        <v>0</v>
      </c>
    </row>
    <row r="22" spans="1:8" x14ac:dyDescent="0.2">
      <c r="A22" s="540">
        <v>17</v>
      </c>
      <c r="B22" s="541" t="s">
        <v>47</v>
      </c>
      <c r="C22" s="542">
        <f>'[1]2'!C22-'[1]12'!C22-'[1]13'!C22</f>
        <v>0</v>
      </c>
      <c r="D22" s="542">
        <f>'[1]2'!D22-'[1]12'!D22-'[1]13'!D22</f>
        <v>0</v>
      </c>
      <c r="E22" s="542">
        <f>'[1]2'!E22-'[1]12'!E22-'[1]13'!E22</f>
        <v>0</v>
      </c>
      <c r="F22" s="542">
        <f>'[1]2'!F22-'[1]12'!F22-'[1]13'!F22</f>
        <v>0</v>
      </c>
      <c r="G22" s="542">
        <f>'[1]2'!G22-'[1]12'!G22-'[1]13'!G22</f>
        <v>0</v>
      </c>
      <c r="H22" s="542">
        <f>'[1]2'!H22-'[1]12'!H22-'[1]13'!H22</f>
        <v>0</v>
      </c>
    </row>
    <row r="23" spans="1:8" x14ac:dyDescent="0.2">
      <c r="A23" s="540">
        <v>18</v>
      </c>
      <c r="B23" s="541" t="s">
        <v>340</v>
      </c>
      <c r="C23" s="542">
        <f>'[1]2'!C23-'[1]12'!C23-'[1]13'!C23</f>
        <v>0</v>
      </c>
      <c r="D23" s="542">
        <f>'[1]2'!D23-'[1]12'!D23-'[1]13'!D23</f>
        <v>0</v>
      </c>
      <c r="E23" s="542">
        <f>'[1]2'!E23-'[1]12'!E23-'[1]13'!E23</f>
        <v>0</v>
      </c>
      <c r="F23" s="542">
        <f>'[1]2'!F23-'[1]12'!F23-'[1]13'!F23</f>
        <v>0</v>
      </c>
      <c r="G23" s="542">
        <f>'[1]2'!G23-'[1]12'!G23-'[1]13'!G23</f>
        <v>0</v>
      </c>
      <c r="H23" s="542">
        <f>'[1]2'!H23-'[1]12'!H23-'[1]13'!H23</f>
        <v>0</v>
      </c>
    </row>
    <row r="24" spans="1:8" x14ac:dyDescent="0.2">
      <c r="A24" s="540">
        <v>19</v>
      </c>
      <c r="B24" s="541" t="s">
        <v>341</v>
      </c>
      <c r="C24" s="542">
        <f>'[1]2'!C24-'[1]12'!C24-'[1]13'!C24</f>
        <v>850533503</v>
      </c>
      <c r="D24" s="542">
        <f>'[1]2'!D24-'[1]12'!D24-'[1]13'!D24</f>
        <v>850533503</v>
      </c>
      <c r="E24" s="542">
        <f>'[1]2'!E24-'[1]12'!E24-'[1]13'!E24</f>
        <v>0</v>
      </c>
      <c r="F24" s="542">
        <f>'[1]2'!F24-'[1]12'!F24-'[1]13'!F24</f>
        <v>0</v>
      </c>
      <c r="G24" s="542">
        <f>'[1]2'!G24-'[1]12'!G24-'[1]13'!G24</f>
        <v>0</v>
      </c>
      <c r="H24" s="542">
        <f>'[1]2'!H24-'[1]12'!H24-'[1]13'!H24</f>
        <v>0</v>
      </c>
    </row>
    <row r="25" spans="1:8" x14ac:dyDescent="0.2">
      <c r="A25" s="540">
        <v>20</v>
      </c>
      <c r="B25" s="541" t="s">
        <v>342</v>
      </c>
      <c r="C25" s="542">
        <f>'[1]2'!C25-'[1]12'!C25-'[1]13'!C25</f>
        <v>81350056</v>
      </c>
      <c r="D25" s="542">
        <f>'[1]2'!D25-'[1]12'!D25-'[1]13'!D25</f>
        <v>81350056</v>
      </c>
      <c r="E25" s="542">
        <f>'[1]2'!E25-'[1]12'!E25-'[1]13'!E25</f>
        <v>0</v>
      </c>
      <c r="F25" s="542">
        <f>'[1]2'!F25-'[1]12'!F25-'[1]13'!F25</f>
        <v>0</v>
      </c>
      <c r="G25" s="542">
        <f>'[1]2'!G25-'[1]12'!G25-'[1]13'!G25</f>
        <v>0</v>
      </c>
      <c r="H25" s="542">
        <f>'[1]2'!H25-'[1]12'!H25-'[1]13'!H25</f>
        <v>0</v>
      </c>
    </row>
    <row r="26" spans="1:8" x14ac:dyDescent="0.2">
      <c r="A26" s="540">
        <v>21</v>
      </c>
      <c r="B26" s="541" t="s">
        <v>343</v>
      </c>
      <c r="C26" s="542">
        <f>'[1]2'!C26-'[1]12'!C26-'[1]13'!C26</f>
        <v>769183447</v>
      </c>
      <c r="D26" s="542">
        <f>'[1]2'!D26-'[1]12'!D26-'[1]13'!D26</f>
        <v>769183447</v>
      </c>
      <c r="E26" s="542">
        <f>'[1]2'!E26-'[1]12'!E26-'[1]13'!E26</f>
        <v>0</v>
      </c>
      <c r="F26" s="542">
        <f>'[1]2'!F26-'[1]12'!F26-'[1]13'!F26</f>
        <v>0</v>
      </c>
      <c r="G26" s="542">
        <f>'[1]2'!G26-'[1]12'!G26-'[1]13'!G26</f>
        <v>0</v>
      </c>
      <c r="H26" s="542">
        <f>'[1]2'!H26-'[1]12'!H26-'[1]13'!H26</f>
        <v>0</v>
      </c>
    </row>
    <row r="27" spans="1:8" x14ac:dyDescent="0.2">
      <c r="A27" s="540">
        <v>22</v>
      </c>
      <c r="B27" s="541" t="s">
        <v>344</v>
      </c>
      <c r="C27" s="542">
        <f>'[1]2'!C27-'[1]12'!C27-'[1]13'!C27</f>
        <v>0</v>
      </c>
      <c r="D27" s="542">
        <f>'[1]2'!D27-'[1]12'!D27-'[1]13'!D27</f>
        <v>0</v>
      </c>
      <c r="E27" s="542">
        <f>'[1]2'!E27-'[1]12'!E27-'[1]13'!E27</f>
        <v>0</v>
      </c>
      <c r="F27" s="542">
        <f>'[1]2'!F27-'[1]12'!F27-'[1]13'!F27</f>
        <v>0</v>
      </c>
      <c r="G27" s="542">
        <f>'[1]2'!G27-'[1]12'!G27-'[1]13'!G27</f>
        <v>0</v>
      </c>
      <c r="H27" s="542">
        <f>'[1]2'!H27-'[1]12'!H27-'[1]13'!H27</f>
        <v>0</v>
      </c>
    </row>
    <row r="28" spans="1:8" x14ac:dyDescent="0.2">
      <c r="A28" s="540">
        <v>23</v>
      </c>
      <c r="B28" s="364" t="s">
        <v>345</v>
      </c>
      <c r="C28" s="542">
        <f>'[1]2'!C28-'[1]12'!C28-'[1]13'!C28</f>
        <v>0</v>
      </c>
      <c r="D28" s="542">
        <f>'[1]2'!D28-'[1]12'!D28-'[1]13'!D28</f>
        <v>0</v>
      </c>
      <c r="E28" s="542">
        <f>'[1]2'!E28-'[1]12'!E28-'[1]13'!E28</f>
        <v>0</v>
      </c>
      <c r="F28" s="542">
        <f>'[1]2'!F28-'[1]12'!F28-'[1]13'!F28</f>
        <v>0</v>
      </c>
      <c r="G28" s="542">
        <f>'[1]2'!G28-'[1]12'!G28-'[1]13'!G28</f>
        <v>0</v>
      </c>
      <c r="H28" s="542">
        <f>'[1]2'!H28-'[1]12'!H28-'[1]13'!H28</f>
        <v>0</v>
      </c>
    </row>
    <row r="29" spans="1:8" ht="25.5" x14ac:dyDescent="0.2">
      <c r="A29" s="540">
        <v>24</v>
      </c>
      <c r="B29" s="547" t="s">
        <v>48</v>
      </c>
      <c r="C29" s="542">
        <f>'[1]2'!C29-'[1]12'!C29-'[1]13'!C29</f>
        <v>850533503</v>
      </c>
      <c r="D29" s="542">
        <f>'[1]2'!D29-'[1]12'!D29-'[1]13'!D29</f>
        <v>850533503</v>
      </c>
      <c r="E29" s="542">
        <f>'[1]2'!E29-'[1]12'!E29-'[1]13'!E29</f>
        <v>0</v>
      </c>
      <c r="F29" s="542">
        <f>'[1]2'!F29-'[1]12'!F29-'[1]13'!F29</f>
        <v>0</v>
      </c>
      <c r="G29" s="542">
        <f>'[1]2'!G29-'[1]12'!G29-'[1]13'!G29</f>
        <v>0</v>
      </c>
      <c r="H29" s="542">
        <f>'[1]2'!H29-'[1]12'!H29-'[1]13'!H29</f>
        <v>0</v>
      </c>
    </row>
    <row r="30" spans="1:8" x14ac:dyDescent="0.2">
      <c r="A30" s="540">
        <v>25</v>
      </c>
      <c r="B30" s="541" t="s">
        <v>49</v>
      </c>
      <c r="C30" s="542">
        <f>'[1]2'!C30-'[1]12'!C30-'[1]13'!C30</f>
        <v>100345888</v>
      </c>
      <c r="D30" s="542">
        <f>'[1]2'!D30-'[1]12'!D30-'[1]13'!D30</f>
        <v>100345888</v>
      </c>
      <c r="E30" s="542">
        <f>'[1]2'!E30-'[1]12'!E30-'[1]13'!E30</f>
        <v>0</v>
      </c>
      <c r="F30" s="542">
        <f>'[1]2'!F30-'[1]12'!F30-'[1]13'!F30</f>
        <v>0</v>
      </c>
      <c r="G30" s="542">
        <f>'[1]2'!G30-'[1]12'!G30-'[1]13'!G30</f>
        <v>0</v>
      </c>
      <c r="H30" s="542">
        <f>'[1]2'!H30-'[1]12'!H30-'[1]13'!H30</f>
        <v>0</v>
      </c>
    </row>
    <row r="31" spans="1:8" x14ac:dyDescent="0.2">
      <c r="A31" s="540">
        <v>26</v>
      </c>
      <c r="B31" s="541" t="s">
        <v>50</v>
      </c>
      <c r="C31" s="542">
        <f>'[1]2'!C31-'[1]12'!C31-'[1]13'!C31</f>
        <v>100345888</v>
      </c>
      <c r="D31" s="542">
        <f>'[1]2'!D31-'[1]12'!D31-'[1]13'!D31</f>
        <v>100345888</v>
      </c>
      <c r="E31" s="542">
        <f>'[1]2'!E31-'[1]12'!E31-'[1]13'!E31</f>
        <v>0</v>
      </c>
      <c r="F31" s="542">
        <f>'[1]2'!F31-'[1]12'!F31-'[1]13'!F31</f>
        <v>0</v>
      </c>
      <c r="G31" s="542">
        <f>'[1]2'!G31-'[1]12'!G31-'[1]13'!G31</f>
        <v>0</v>
      </c>
      <c r="H31" s="542">
        <f>'[1]2'!H31-'[1]12'!H31-'[1]13'!H31</f>
        <v>0</v>
      </c>
    </row>
    <row r="32" spans="1:8" ht="16.5" customHeight="1" x14ac:dyDescent="0.2">
      <c r="A32" s="540">
        <v>27</v>
      </c>
      <c r="B32" s="541" t="s">
        <v>51</v>
      </c>
      <c r="C32" s="542">
        <f>'[1]2'!C32-'[1]12'!C32-'[1]13'!C32</f>
        <v>0</v>
      </c>
      <c r="D32" s="542">
        <f>'[1]2'!D32-'[1]12'!D32-'[1]13'!D32</f>
        <v>0</v>
      </c>
      <c r="E32" s="542">
        <f>'[1]2'!E32-'[1]12'!E32-'[1]13'!E32</f>
        <v>0</v>
      </c>
      <c r="F32" s="542">
        <f>'[1]2'!F32-'[1]12'!F32-'[1]13'!F32</f>
        <v>0</v>
      </c>
      <c r="G32" s="542">
        <f>'[1]2'!G32-'[1]12'!G32-'[1]13'!G32</f>
        <v>0</v>
      </c>
      <c r="H32" s="542">
        <f>'[1]2'!H32-'[1]12'!H32-'[1]13'!H32</f>
        <v>0</v>
      </c>
    </row>
    <row r="33" spans="1:8" ht="18.75" customHeight="1" x14ac:dyDescent="0.2">
      <c r="A33" s="540">
        <v>28</v>
      </c>
      <c r="B33" s="541" t="s">
        <v>52</v>
      </c>
      <c r="C33" s="542">
        <f>'[1]2'!C33-'[1]12'!C33-'[1]13'!C33</f>
        <v>214310313</v>
      </c>
      <c r="D33" s="542">
        <f>'[1]2'!D33-'[1]12'!D33-'[1]13'!D33</f>
        <v>214310313</v>
      </c>
      <c r="E33" s="542">
        <f>'[1]2'!E33-'[1]12'!E33-'[1]13'!E33</f>
        <v>0</v>
      </c>
      <c r="F33" s="542">
        <f>'[1]2'!F33-'[1]12'!F33-'[1]13'!F33</f>
        <v>0</v>
      </c>
      <c r="G33" s="542">
        <f>'[1]2'!G33-'[1]12'!G33-'[1]13'!G33</f>
        <v>0</v>
      </c>
      <c r="H33" s="542">
        <f>'[1]2'!H33-'[1]12'!H33-'[1]13'!H33</f>
        <v>0</v>
      </c>
    </row>
    <row r="34" spans="1:8" x14ac:dyDescent="0.2">
      <c r="A34" s="540">
        <v>29</v>
      </c>
      <c r="B34" s="541" t="s">
        <v>346</v>
      </c>
      <c r="C34" s="542">
        <f>'[1]2'!C34-'[1]12'!C34-'[1]13'!C34</f>
        <v>0</v>
      </c>
      <c r="D34" s="542">
        <f>'[1]2'!D34-'[1]12'!D34-'[1]13'!D34</f>
        <v>0</v>
      </c>
      <c r="E34" s="542">
        <f>'[1]2'!E34-'[1]12'!E34-'[1]13'!E34</f>
        <v>0</v>
      </c>
      <c r="F34" s="542">
        <f>'[1]2'!F34-'[1]12'!F34-'[1]13'!F34</f>
        <v>0</v>
      </c>
      <c r="G34" s="542">
        <f>'[1]2'!G34-'[1]12'!G34-'[1]13'!G34</f>
        <v>0</v>
      </c>
      <c r="H34" s="542">
        <f>'[1]2'!H34-'[1]12'!H34-'[1]13'!H34</f>
        <v>0</v>
      </c>
    </row>
    <row r="35" spans="1:8" ht="25.5" x14ac:dyDescent="0.2">
      <c r="A35" s="540">
        <v>30</v>
      </c>
      <c r="B35" s="541" t="s">
        <v>347</v>
      </c>
      <c r="C35" s="542">
        <f>'[1]2'!C35-'[1]12'!C35-'[1]13'!C35</f>
        <v>46610</v>
      </c>
      <c r="D35" s="542">
        <f>'[1]2'!D35-'[1]12'!D35-'[1]13'!D35</f>
        <v>46610</v>
      </c>
      <c r="E35" s="542">
        <f>'[1]2'!E35-'[1]12'!E35-'[1]13'!E35</f>
        <v>0</v>
      </c>
      <c r="F35" s="542">
        <f>'[1]2'!F35-'[1]12'!F35-'[1]13'!F35</f>
        <v>0</v>
      </c>
      <c r="G35" s="542">
        <f>'[1]2'!G35-'[1]12'!G35-'[1]13'!G35</f>
        <v>0</v>
      </c>
      <c r="H35" s="542">
        <f>'[1]2'!H35-'[1]12'!H35-'[1]13'!H35</f>
        <v>0</v>
      </c>
    </row>
    <row r="36" spans="1:8" x14ac:dyDescent="0.2">
      <c r="A36" s="540">
        <v>31</v>
      </c>
      <c r="B36" s="541" t="s">
        <v>53</v>
      </c>
      <c r="C36" s="542">
        <f>'[1]2'!C36-'[1]12'!C36-'[1]13'!C36</f>
        <v>214356923</v>
      </c>
      <c r="D36" s="542">
        <f>'[1]2'!D36-'[1]12'!D36-'[1]13'!D36</f>
        <v>214356923</v>
      </c>
      <c r="E36" s="542">
        <f>'[1]2'!E36-'[1]12'!E36-'[1]13'!E36</f>
        <v>0</v>
      </c>
      <c r="F36" s="542">
        <f>'[1]2'!F36-'[1]12'!F36-'[1]13'!F36</f>
        <v>0</v>
      </c>
      <c r="G36" s="542">
        <f>'[1]2'!G36-'[1]12'!G36-'[1]13'!G36</f>
        <v>0</v>
      </c>
      <c r="H36" s="542">
        <f>'[1]2'!H36-'[1]12'!H36-'[1]13'!H36</f>
        <v>0</v>
      </c>
    </row>
    <row r="37" spans="1:8" x14ac:dyDescent="0.2">
      <c r="A37" s="540">
        <v>32</v>
      </c>
      <c r="B37" s="541" t="s">
        <v>54</v>
      </c>
      <c r="C37" s="542">
        <f>'[1]2'!C37-'[1]12'!C37-'[1]13'!C37</f>
        <v>400000</v>
      </c>
      <c r="D37" s="542">
        <f>'[1]2'!D37-'[1]12'!D37-'[1]13'!D37</f>
        <v>400000</v>
      </c>
      <c r="E37" s="542">
        <f>'[1]2'!E37-'[1]12'!E37-'[1]13'!E37</f>
        <v>0</v>
      </c>
      <c r="F37" s="542">
        <f>'[1]2'!F37-'[1]12'!F37-'[1]13'!F37</f>
        <v>0</v>
      </c>
      <c r="G37" s="542">
        <f>'[1]2'!G37-'[1]12'!G37-'[1]13'!G37</f>
        <v>0</v>
      </c>
      <c r="H37" s="542">
        <f>'[1]2'!H37-'[1]12'!H37-'[1]13'!H37</f>
        <v>0</v>
      </c>
    </row>
    <row r="38" spans="1:8" ht="51" x14ac:dyDescent="0.2">
      <c r="A38" s="540">
        <v>33</v>
      </c>
      <c r="B38" s="541" t="s">
        <v>348</v>
      </c>
      <c r="C38" s="542">
        <f>'[1]2'!C38-'[1]12'!C38-'[1]13'!C38</f>
        <v>50000</v>
      </c>
      <c r="D38" s="542">
        <f>'[1]2'!D38-'[1]12'!D38-'[1]13'!D38</f>
        <v>50000</v>
      </c>
      <c r="E38" s="542">
        <f>'[1]2'!E38-'[1]12'!E38-'[1]13'!E38</f>
        <v>0</v>
      </c>
      <c r="F38" s="542">
        <f>'[1]2'!F38-'[1]12'!F38-'[1]13'!F38</f>
        <v>0</v>
      </c>
      <c r="G38" s="542">
        <f>'[1]2'!G38-'[1]12'!G38-'[1]13'!G38</f>
        <v>0</v>
      </c>
      <c r="H38" s="542">
        <f>'[1]2'!H38-'[1]12'!H38-'[1]13'!H38</f>
        <v>0</v>
      </c>
    </row>
    <row r="39" spans="1:8" x14ac:dyDescent="0.2">
      <c r="A39" s="540">
        <v>34</v>
      </c>
      <c r="B39" s="541" t="s">
        <v>349</v>
      </c>
      <c r="C39" s="542">
        <f>'[1]2'!C39-'[1]12'!C39-'[1]13'!C39</f>
        <v>350000</v>
      </c>
      <c r="D39" s="542">
        <f>'[1]2'!D39-'[1]12'!D39-'[1]13'!D39</f>
        <v>350000</v>
      </c>
      <c r="E39" s="542">
        <f>'[1]2'!E39-'[1]12'!E39-'[1]13'!E39</f>
        <v>0</v>
      </c>
      <c r="F39" s="542">
        <f>'[1]2'!F39-'[1]12'!F39-'[1]13'!F39</f>
        <v>0</v>
      </c>
      <c r="G39" s="542">
        <f>'[1]2'!G39-'[1]12'!G39-'[1]13'!G39</f>
        <v>0</v>
      </c>
      <c r="H39" s="542">
        <f>'[1]2'!H39-'[1]12'!H39-'[1]13'!H39</f>
        <v>0</v>
      </c>
    </row>
    <row r="40" spans="1:8" x14ac:dyDescent="0.2">
      <c r="A40" s="540">
        <v>35</v>
      </c>
      <c r="B40" s="547" t="s">
        <v>55</v>
      </c>
      <c r="C40" s="542">
        <f>'[1]2'!C40-'[1]12'!C40-'[1]13'!C40</f>
        <v>315102811</v>
      </c>
      <c r="D40" s="542">
        <f>'[1]2'!D40-'[1]12'!D40-'[1]13'!D40</f>
        <v>315102811</v>
      </c>
      <c r="E40" s="542">
        <f>'[1]2'!E40-'[1]12'!E40-'[1]13'!E40</f>
        <v>0</v>
      </c>
      <c r="F40" s="542">
        <f>'[1]2'!F40-'[1]12'!F40-'[1]13'!F40</f>
        <v>0</v>
      </c>
      <c r="G40" s="542">
        <f>'[1]2'!G40-'[1]12'!G40-'[1]13'!G40</f>
        <v>0</v>
      </c>
      <c r="H40" s="542">
        <f>'[1]2'!H40-'[1]12'!H40-'[1]13'!H40</f>
        <v>0</v>
      </c>
    </row>
    <row r="41" spans="1:8" x14ac:dyDescent="0.2">
      <c r="A41" s="540">
        <v>36</v>
      </c>
      <c r="B41" s="545" t="s">
        <v>350</v>
      </c>
      <c r="C41" s="542">
        <f>'[1]2'!C41-'[1]12'!C41-'[1]13'!C41</f>
        <v>0</v>
      </c>
      <c r="D41" s="542">
        <f>'[1]2'!D41-'[1]12'!D41-'[1]13'!D41</f>
        <v>0</v>
      </c>
      <c r="E41" s="542">
        <f>'[1]2'!E41-'[1]12'!E41-'[1]13'!E41</f>
        <v>0</v>
      </c>
      <c r="F41" s="542">
        <f>'[1]2'!F41-'[1]12'!F41-'[1]13'!F41</f>
        <v>0</v>
      </c>
      <c r="G41" s="542">
        <f>'[1]2'!G41-'[1]12'!G41-'[1]13'!G41</f>
        <v>0</v>
      </c>
      <c r="H41" s="542">
        <f>'[1]2'!H41-'[1]12'!H41-'[1]13'!H41</f>
        <v>0</v>
      </c>
    </row>
    <row r="42" spans="1:8" x14ac:dyDescent="0.2">
      <c r="A42" s="540">
        <v>37</v>
      </c>
      <c r="B42" s="552" t="s">
        <v>56</v>
      </c>
      <c r="C42" s="542">
        <f>'[1]2'!C42-'[1]12'!C42-'[1]13'!C42</f>
        <v>10478654</v>
      </c>
      <c r="D42" s="542">
        <f>'[1]2'!D42-'[1]12'!D42-'[1]13'!D42</f>
        <v>0</v>
      </c>
      <c r="E42" s="542">
        <f>'[1]2'!E42-'[1]12'!E42-'[1]13'!E42</f>
        <v>220000</v>
      </c>
      <c r="F42" s="542">
        <f>'[1]2'!F42-'[1]12'!F42-'[1]13'!F42</f>
        <v>1200000</v>
      </c>
      <c r="G42" s="542">
        <f>'[1]2'!G42-'[1]12'!G42-'[1]13'!G42</f>
        <v>1400000</v>
      </c>
      <c r="H42" s="542">
        <f>'[1]2'!H42-'[1]12'!H42-'[1]13'!H42</f>
        <v>7658654</v>
      </c>
    </row>
    <row r="43" spans="1:8" x14ac:dyDescent="0.2">
      <c r="A43" s="540">
        <v>38</v>
      </c>
      <c r="B43" s="552" t="s">
        <v>351</v>
      </c>
      <c r="C43" s="542">
        <f>'[1]2'!C43-'[1]12'!C43-'[1]13'!C43</f>
        <v>6098022</v>
      </c>
      <c r="D43" s="542">
        <f>'[1]2'!D43-'[1]12'!D43-'[1]13'!D43</f>
        <v>0</v>
      </c>
      <c r="E43" s="542">
        <f>'[1]2'!E43-'[1]12'!E43-'[1]13'!E43</f>
        <v>0</v>
      </c>
      <c r="F43" s="542">
        <f>'[1]2'!F43-'[1]12'!F43-'[1]13'!F43</f>
        <v>0</v>
      </c>
      <c r="G43" s="542">
        <f>'[1]2'!G43-'[1]12'!G43-'[1]13'!G43</f>
        <v>0</v>
      </c>
      <c r="H43" s="542">
        <f>'[1]2'!H43-'[1]12'!H43-'[1]13'!H43</f>
        <v>6098022</v>
      </c>
    </row>
    <row r="44" spans="1:8" x14ac:dyDescent="0.2">
      <c r="A44" s="540">
        <v>39</v>
      </c>
      <c r="B44" s="552" t="s">
        <v>57</v>
      </c>
      <c r="C44" s="542">
        <f>'[1]2'!C44-'[1]12'!C44-'[1]13'!C44</f>
        <v>2170000</v>
      </c>
      <c r="D44" s="542">
        <f>'[1]2'!D44-'[1]12'!D44-'[1]13'!D44</f>
        <v>0</v>
      </c>
      <c r="E44" s="542">
        <f>'[1]2'!E44-'[1]12'!E44-'[1]13'!E44</f>
        <v>220000</v>
      </c>
      <c r="F44" s="542">
        <f>'[1]2'!F44-'[1]12'!F44-'[1]13'!F44</f>
        <v>600000</v>
      </c>
      <c r="G44" s="542">
        <f>'[1]2'!G44-'[1]12'!G44-'[1]13'!G44</f>
        <v>1350000</v>
      </c>
      <c r="H44" s="542">
        <f>'[1]2'!H44-'[1]12'!H44-'[1]13'!H44</f>
        <v>0</v>
      </c>
    </row>
    <row r="45" spans="1:8" x14ac:dyDescent="0.2">
      <c r="A45" s="540">
        <v>40</v>
      </c>
      <c r="B45" s="552" t="s">
        <v>352</v>
      </c>
      <c r="C45" s="542">
        <f>'[1]2'!C45-'[1]12'!C45-'[1]13'!C45</f>
        <v>1560632</v>
      </c>
      <c r="D45" s="542">
        <f>'[1]2'!D45-'[1]12'!D45-'[1]13'!D45</f>
        <v>0</v>
      </c>
      <c r="E45" s="542">
        <f>'[1]2'!E45-'[1]12'!E45-'[1]13'!E45</f>
        <v>0</v>
      </c>
      <c r="F45" s="542">
        <f>'[1]2'!F45-'[1]12'!F45-'[1]13'!F45</f>
        <v>0</v>
      </c>
      <c r="G45" s="542">
        <f>'[1]2'!G45-'[1]12'!G45-'[1]13'!G45</f>
        <v>0</v>
      </c>
      <c r="H45" s="542">
        <f>'[1]2'!H45-'[1]12'!H45-'[1]13'!H45</f>
        <v>1560632</v>
      </c>
    </row>
    <row r="46" spans="1:8" x14ac:dyDescent="0.2">
      <c r="A46" s="540">
        <v>41</v>
      </c>
      <c r="B46" s="552" t="s">
        <v>353</v>
      </c>
      <c r="C46" s="542">
        <f>'[1]2'!C46-'[1]12'!C46-'[1]13'!C46</f>
        <v>650000</v>
      </c>
      <c r="D46" s="542">
        <f>'[1]2'!D46-'[1]12'!D46-'[1]13'!D46</f>
        <v>0</v>
      </c>
      <c r="E46" s="542">
        <f>'[1]2'!E46-'[1]12'!E46-'[1]13'!E46</f>
        <v>0</v>
      </c>
      <c r="F46" s="542">
        <f>'[1]2'!F46-'[1]12'!F46-'[1]13'!F46</f>
        <v>600000</v>
      </c>
      <c r="G46" s="542">
        <f>'[1]2'!G46-'[1]12'!G46-'[1]13'!G46</f>
        <v>50000</v>
      </c>
      <c r="H46" s="542">
        <f>'[1]2'!H46-'[1]12'!H46-'[1]13'!H46</f>
        <v>0</v>
      </c>
    </row>
    <row r="47" spans="1:8" x14ac:dyDescent="0.2">
      <c r="A47" s="540">
        <v>42</v>
      </c>
      <c r="B47" s="541" t="s">
        <v>58</v>
      </c>
      <c r="C47" s="542">
        <f>'[1]2'!C47-'[1]12'!C47-'[1]13'!C47</f>
        <v>3259000</v>
      </c>
      <c r="D47" s="542">
        <f>'[1]2'!D47-'[1]12'!D47-'[1]13'!D47</f>
        <v>1173000</v>
      </c>
      <c r="E47" s="542">
        <f>'[1]2'!E47-'[1]12'!E47-'[1]13'!E47</f>
        <v>1400000</v>
      </c>
      <c r="F47" s="542">
        <f>'[1]2'!F47-'[1]12'!F47-'[1]13'!F47</f>
        <v>686000</v>
      </c>
      <c r="G47" s="542">
        <f>'[1]2'!G47-'[1]12'!G47-'[1]13'!G47</f>
        <v>0</v>
      </c>
      <c r="H47" s="542">
        <f>'[1]2'!H47-'[1]12'!H47-'[1]13'!H47</f>
        <v>0</v>
      </c>
    </row>
    <row r="48" spans="1:8" x14ac:dyDescent="0.2">
      <c r="A48" s="540">
        <v>43</v>
      </c>
      <c r="B48" s="541" t="s">
        <v>59</v>
      </c>
      <c r="C48" s="542">
        <f>'[1]2'!C48-'[1]12'!C48-'[1]13'!C48</f>
        <v>2423000</v>
      </c>
      <c r="D48" s="542">
        <f>'[1]2'!D48-'[1]12'!D48-'[1]13'!D48</f>
        <v>600000</v>
      </c>
      <c r="E48" s="542">
        <f>'[1]2'!E48-'[1]12'!E48-'[1]13'!E48</f>
        <v>1400000</v>
      </c>
      <c r="F48" s="542">
        <f>'[1]2'!F48-'[1]12'!F48-'[1]13'!F48</f>
        <v>423000</v>
      </c>
      <c r="G48" s="542">
        <f>'[1]2'!G48-'[1]12'!G48-'[1]13'!G48</f>
        <v>0</v>
      </c>
      <c r="H48" s="542">
        <f>'[1]2'!H48-'[1]12'!H48-'[1]13'!H48</f>
        <v>0</v>
      </c>
    </row>
    <row r="49" spans="1:8" x14ac:dyDescent="0.2">
      <c r="A49" s="540">
        <v>44</v>
      </c>
      <c r="B49" s="541" t="s">
        <v>60</v>
      </c>
      <c r="C49" s="542">
        <f>'[1]2'!C49-'[1]12'!C49-'[1]13'!C49</f>
        <v>836000</v>
      </c>
      <c r="D49" s="542">
        <f>'[1]2'!D49-'[1]12'!D49-'[1]13'!D49</f>
        <v>573000</v>
      </c>
      <c r="E49" s="542">
        <f>'[1]2'!E49-'[1]12'!E49-'[1]13'!E49</f>
        <v>0</v>
      </c>
      <c r="F49" s="542">
        <f>'[1]2'!F49-'[1]12'!F49-'[1]13'!F49</f>
        <v>263000</v>
      </c>
      <c r="G49" s="542">
        <f>'[1]2'!G49-'[1]12'!G49-'[1]13'!G49</f>
        <v>0</v>
      </c>
      <c r="H49" s="542">
        <f>'[1]2'!H49-'[1]12'!H49-'[1]13'!H49</f>
        <v>0</v>
      </c>
    </row>
    <row r="50" spans="1:8" x14ac:dyDescent="0.2">
      <c r="A50" s="540">
        <v>45</v>
      </c>
      <c r="B50" s="541" t="s">
        <v>354</v>
      </c>
      <c r="C50" s="542">
        <f>'[1]2'!C50-'[1]12'!C50-'[1]13'!C50</f>
        <v>-209820</v>
      </c>
      <c r="D50" s="542">
        <f>'[1]2'!D50-'[1]12'!D50-'[1]13'!D50</f>
        <v>-209820</v>
      </c>
      <c r="E50" s="542">
        <f>'[1]2'!E50-'[1]12'!E50-'[1]13'!E50</f>
        <v>0</v>
      </c>
      <c r="F50" s="542">
        <f>'[1]2'!F50-'[1]12'!F50-'[1]13'!F50</f>
        <v>0</v>
      </c>
      <c r="G50" s="542">
        <f>'[1]2'!G50-'[1]12'!G50-'[1]13'!G50</f>
        <v>0</v>
      </c>
      <c r="H50" s="542">
        <f>'[1]2'!H50-'[1]12'!H50-'[1]13'!H50</f>
        <v>0</v>
      </c>
    </row>
    <row r="51" spans="1:8" ht="25.5" x14ac:dyDescent="0.2">
      <c r="A51" s="540">
        <v>46</v>
      </c>
      <c r="B51" s="541" t="s">
        <v>355</v>
      </c>
      <c r="C51" s="542">
        <f>'[1]2'!C51-'[1]12'!C51-'[1]13'!C51</f>
        <v>0</v>
      </c>
      <c r="D51" s="542">
        <f>'[1]2'!D51-'[1]12'!D51-'[1]13'!D51</f>
        <v>0</v>
      </c>
      <c r="E51" s="542">
        <f>'[1]2'!E51-'[1]12'!E51-'[1]13'!E51</f>
        <v>0</v>
      </c>
      <c r="F51" s="542">
        <f>'[1]2'!F51-'[1]12'!F51-'[1]13'!F51</f>
        <v>0</v>
      </c>
      <c r="G51" s="542">
        <f>'[1]2'!G51-'[1]12'!G51-'[1]13'!G51</f>
        <v>0</v>
      </c>
      <c r="H51" s="542">
        <f>'[1]2'!H51-'[1]12'!H51-'[1]13'!H51</f>
        <v>0</v>
      </c>
    </row>
    <row r="52" spans="1:8" ht="25.5" x14ac:dyDescent="0.2">
      <c r="A52" s="540">
        <v>47</v>
      </c>
      <c r="B52" s="541" t="s">
        <v>61</v>
      </c>
      <c r="C52" s="542">
        <f>'[1]2'!C52-'[1]12'!C52-'[1]13'!C52</f>
        <v>0</v>
      </c>
      <c r="D52" s="542">
        <f>'[1]2'!D52-'[1]12'!D52-'[1]13'!D52</f>
        <v>0</v>
      </c>
      <c r="E52" s="542">
        <f>'[1]2'!E52-'[1]12'!E52-'[1]13'!E52</f>
        <v>0</v>
      </c>
      <c r="F52" s="542">
        <f>'[1]2'!F52-'[1]12'!F52-'[1]13'!F52</f>
        <v>0</v>
      </c>
      <c r="G52" s="542">
        <f>'[1]2'!G52-'[1]12'!G52-'[1]13'!G52</f>
        <v>0</v>
      </c>
      <c r="H52" s="542">
        <f>'[1]2'!H52-'[1]12'!H52-'[1]13'!H52</f>
        <v>0</v>
      </c>
    </row>
    <row r="53" spans="1:8" x14ac:dyDescent="0.2">
      <c r="A53" s="540">
        <v>48</v>
      </c>
      <c r="B53" s="541" t="s">
        <v>356</v>
      </c>
      <c r="C53" s="542">
        <f>'[1]2'!C53-'[1]12'!C53-'[1]13'!C53</f>
        <v>-209820</v>
      </c>
      <c r="D53" s="542">
        <f>'[1]2'!D53-'[1]12'!D53-'[1]13'!D53</f>
        <v>-209820</v>
      </c>
      <c r="E53" s="542">
        <f>'[1]2'!E53-'[1]12'!E53-'[1]13'!E53</f>
        <v>0</v>
      </c>
      <c r="F53" s="542">
        <f>'[1]2'!F53-'[1]12'!F53-'[1]13'!F53</f>
        <v>0</v>
      </c>
      <c r="G53" s="542">
        <f>'[1]2'!G53-'[1]12'!G53-'[1]13'!G53</f>
        <v>0</v>
      </c>
      <c r="H53" s="542">
        <f>'[1]2'!H53-'[1]12'!H53-'[1]13'!H53</f>
        <v>0</v>
      </c>
    </row>
    <row r="54" spans="1:8" x14ac:dyDescent="0.2">
      <c r="A54" s="540">
        <v>49</v>
      </c>
      <c r="B54" s="541" t="s">
        <v>62</v>
      </c>
      <c r="C54" s="542">
        <f>'[1]2'!C54-'[1]12'!C54-'[1]13'!C54</f>
        <v>0</v>
      </c>
      <c r="D54" s="542">
        <f>'[1]2'!D54-'[1]12'!D54-'[1]13'!D54</f>
        <v>0</v>
      </c>
      <c r="E54" s="542">
        <f>'[1]2'!E54-'[1]12'!E54-'[1]13'!E54</f>
        <v>0</v>
      </c>
      <c r="F54" s="542">
        <f>'[1]2'!F54-'[1]12'!F54-'[1]13'!F54</f>
        <v>0</v>
      </c>
      <c r="G54" s="542">
        <f>'[1]2'!G54-'[1]12'!G54-'[1]13'!G54</f>
        <v>0</v>
      </c>
      <c r="H54" s="542">
        <f>'[1]2'!H54-'[1]12'!H54-'[1]13'!H54</f>
        <v>0</v>
      </c>
    </row>
    <row r="55" spans="1:8" x14ac:dyDescent="0.2">
      <c r="A55" s="540">
        <v>50</v>
      </c>
      <c r="B55" s="541" t="s">
        <v>357</v>
      </c>
      <c r="C55" s="542">
        <f>'[1]2'!C55-'[1]12'!C55-'[1]13'!C55</f>
        <v>1842030</v>
      </c>
      <c r="D55" s="542">
        <f>'[1]2'!D55-'[1]12'!D55-'[1]13'!D55</f>
        <v>0</v>
      </c>
      <c r="E55" s="542">
        <f>'[1]2'!E55-'[1]12'!E55-'[1]13'!E55</f>
        <v>0</v>
      </c>
      <c r="F55" s="542">
        <f>'[1]2'!F55-'[1]12'!F55-'[1]13'!F55</f>
        <v>0</v>
      </c>
      <c r="G55" s="542">
        <f>'[1]2'!G55-'[1]12'!G55-'[1]13'!G55</f>
        <v>0</v>
      </c>
      <c r="H55" s="542">
        <f>'[1]2'!H55-'[1]12'!H55-'[1]13'!H55</f>
        <v>1842030</v>
      </c>
    </row>
    <row r="56" spans="1:8" x14ac:dyDescent="0.2">
      <c r="A56" s="540">
        <v>51</v>
      </c>
      <c r="B56" s="541" t="s">
        <v>358</v>
      </c>
      <c r="C56" s="542">
        <f>'[1]2'!C56-'[1]12'!C56-'[1]13'!C56</f>
        <v>3771864</v>
      </c>
      <c r="D56" s="542">
        <f>'[1]2'!D56-'[1]12'!D56-'[1]13'!D56</f>
        <v>260059</v>
      </c>
      <c r="E56" s="542">
        <f>'[1]2'!E56-'[1]12'!E56-'[1]13'!E56</f>
        <v>437400</v>
      </c>
      <c r="F56" s="542">
        <f>'[1]2'!F56-'[1]12'!F56-'[1]13'!F56</f>
        <v>509220</v>
      </c>
      <c r="G56" s="542">
        <f>'[1]2'!G56-'[1]12'!G56-'[1]13'!G56</f>
        <v>0</v>
      </c>
      <c r="H56" s="542">
        <f>'[1]2'!H56-'[1]12'!H56-'[1]13'!H56</f>
        <v>2565185</v>
      </c>
    </row>
    <row r="57" spans="1:8" x14ac:dyDescent="0.2">
      <c r="A57" s="540">
        <v>52</v>
      </c>
      <c r="B57" s="541" t="s">
        <v>63</v>
      </c>
      <c r="C57" s="542">
        <f>'[1]2'!C57-'[1]12'!C57-'[1]13'!C57</f>
        <v>0</v>
      </c>
      <c r="D57" s="542">
        <f>'[1]2'!D57-'[1]12'!D57-'[1]13'!D57</f>
        <v>0</v>
      </c>
      <c r="E57" s="542">
        <f>'[1]2'!E57-'[1]12'!E57-'[1]13'!E57</f>
        <v>0</v>
      </c>
      <c r="F57" s="542">
        <f>'[1]2'!F57-'[1]12'!F57-'[1]13'!F57</f>
        <v>0</v>
      </c>
      <c r="G57" s="542">
        <f>'[1]2'!G57-'[1]12'!G57-'[1]13'!G57</f>
        <v>0</v>
      </c>
      <c r="H57" s="542">
        <f>'[1]2'!H57-'[1]12'!H57-'[1]13'!H57</f>
        <v>0</v>
      </c>
    </row>
    <row r="58" spans="1:8" ht="25.5" x14ac:dyDescent="0.2">
      <c r="A58" s="540">
        <v>53</v>
      </c>
      <c r="B58" s="541" t="s">
        <v>359</v>
      </c>
      <c r="C58" s="542">
        <f>'[1]2'!C58-'[1]12'!C58-'[1]13'!C58</f>
        <v>0</v>
      </c>
      <c r="D58" s="542">
        <f>'[1]2'!D58-'[1]12'!D58-'[1]13'!D58</f>
        <v>0</v>
      </c>
      <c r="E58" s="542">
        <f>'[1]2'!E58-'[1]12'!E58-'[1]13'!E58</f>
        <v>0</v>
      </c>
      <c r="F58" s="542">
        <f>'[1]2'!F58-'[1]12'!F58-'[1]13'!F58</f>
        <v>0</v>
      </c>
      <c r="G58" s="542">
        <f>'[1]2'!G58-'[1]12'!G58-'[1]13'!G58</f>
        <v>0</v>
      </c>
      <c r="H58" s="542">
        <f>'[1]2'!H58-'[1]12'!H58-'[1]13'!H58</f>
        <v>0</v>
      </c>
    </row>
    <row r="59" spans="1:8" x14ac:dyDescent="0.2">
      <c r="A59" s="540">
        <v>54</v>
      </c>
      <c r="B59" s="541" t="s">
        <v>360</v>
      </c>
      <c r="C59" s="542">
        <f>'[1]2'!C59-'[1]12'!C59-'[1]13'!C59</f>
        <v>0</v>
      </c>
      <c r="D59" s="542">
        <f>'[1]2'!D59-'[1]12'!D59-'[1]13'!D59</f>
        <v>0</v>
      </c>
      <c r="E59" s="542">
        <f>'[1]2'!E59-'[1]12'!E59-'[1]13'!E59</f>
        <v>0</v>
      </c>
      <c r="F59" s="542">
        <f>'[1]2'!F59-'[1]12'!F59-'[1]13'!F59</f>
        <v>0</v>
      </c>
      <c r="G59" s="542">
        <f>'[1]2'!G59-'[1]12'!G59-'[1]13'!G59</f>
        <v>0</v>
      </c>
      <c r="H59" s="542">
        <f>'[1]2'!H59-'[1]12'!H59-'[1]13'!H59</f>
        <v>0</v>
      </c>
    </row>
    <row r="60" spans="1:8" x14ac:dyDescent="0.2">
      <c r="A60" s="540">
        <v>55</v>
      </c>
      <c r="B60" s="541" t="s">
        <v>64</v>
      </c>
      <c r="C60" s="542">
        <f>'[1]2'!C60-'[1]12'!C60-'[1]13'!C60</f>
        <v>0</v>
      </c>
      <c r="D60" s="542">
        <f>'[1]2'!D60-'[1]12'!D60-'[1]13'!D60</f>
        <v>0</v>
      </c>
      <c r="E60" s="542">
        <f>'[1]2'!E60-'[1]12'!E60-'[1]13'!E60</f>
        <v>0</v>
      </c>
      <c r="F60" s="542">
        <f>'[1]2'!F60-'[1]12'!F60-'[1]13'!F60</f>
        <v>0</v>
      </c>
      <c r="G60" s="542">
        <f>'[1]2'!G60-'[1]12'!G60-'[1]13'!G60</f>
        <v>0</v>
      </c>
      <c r="H60" s="542">
        <f>'[1]2'!H60-'[1]12'!H60-'[1]13'!H60</f>
        <v>0</v>
      </c>
    </row>
    <row r="61" spans="1:8" x14ac:dyDescent="0.2">
      <c r="A61" s="540">
        <v>56</v>
      </c>
      <c r="B61" s="541" t="s">
        <v>361</v>
      </c>
      <c r="C61" s="542">
        <f>'[1]2'!C61-'[1]12'!C61-'[1]13'!C61</f>
        <v>151000</v>
      </c>
      <c r="D61" s="542">
        <f>'[1]2'!D61-'[1]12'!D61-'[1]13'!D61</f>
        <v>0</v>
      </c>
      <c r="E61" s="542">
        <f>'[1]2'!E61-'[1]12'!E61-'[1]13'!E61</f>
        <v>0</v>
      </c>
      <c r="F61" s="542">
        <f>'[1]2'!F61-'[1]12'!F61-'[1]13'!F61</f>
        <v>151000</v>
      </c>
      <c r="G61" s="542">
        <f>'[1]2'!G61-'[1]12'!G61-'[1]13'!G61</f>
        <v>0</v>
      </c>
      <c r="H61" s="542">
        <f>'[1]2'!H61-'[1]12'!H61-'[1]13'!H61</f>
        <v>0</v>
      </c>
    </row>
    <row r="62" spans="1:8" x14ac:dyDescent="0.2">
      <c r="A62" s="540">
        <v>57</v>
      </c>
      <c r="B62" s="547" t="s">
        <v>65</v>
      </c>
      <c r="C62" s="542">
        <f>'[1]2'!C62-'[1]12'!C62-'[1]13'!C62</f>
        <v>19292728</v>
      </c>
      <c r="D62" s="542">
        <f>'[1]2'!D62-'[1]12'!D62-'[1]13'!D62</f>
        <v>1223239</v>
      </c>
      <c r="E62" s="542">
        <f>'[1]2'!E62-'[1]12'!E62-'[1]13'!E62</f>
        <v>2057400</v>
      </c>
      <c r="F62" s="542">
        <f>'[1]2'!F62-'[1]12'!F62-'[1]13'!F62</f>
        <v>2546220</v>
      </c>
      <c r="G62" s="542">
        <f>'[1]2'!G62-'[1]12'!G62-'[1]13'!G62</f>
        <v>1400000</v>
      </c>
      <c r="H62" s="542">
        <f>'[1]2'!H62-'[1]12'!H62-'[1]13'!H62</f>
        <v>12065869</v>
      </c>
    </row>
    <row r="63" spans="1:8" x14ac:dyDescent="0.2">
      <c r="A63" s="540">
        <v>58</v>
      </c>
      <c r="B63" s="541" t="s">
        <v>362</v>
      </c>
      <c r="C63" s="542">
        <f>'[1]2'!C63-'[1]12'!C63-'[1]13'!C63</f>
        <v>0</v>
      </c>
      <c r="D63" s="542">
        <f>'[1]2'!D63-'[1]12'!D63-'[1]13'!D63</f>
        <v>0</v>
      </c>
      <c r="E63" s="542">
        <f>'[1]2'!E63-'[1]12'!E63-'[1]13'!E63</f>
        <v>0</v>
      </c>
      <c r="F63" s="542">
        <f>'[1]2'!F63-'[1]12'!F63-'[1]13'!F63</f>
        <v>0</v>
      </c>
      <c r="G63" s="542">
        <f>'[1]2'!G63-'[1]12'!G63-'[1]13'!G63</f>
        <v>0</v>
      </c>
      <c r="H63" s="542">
        <f>'[1]2'!H63-'[1]12'!H63-'[1]13'!H63</f>
        <v>0</v>
      </c>
    </row>
    <row r="64" spans="1:8" x14ac:dyDescent="0.2">
      <c r="A64" s="540">
        <v>59</v>
      </c>
      <c r="B64" s="541" t="s">
        <v>363</v>
      </c>
      <c r="C64" s="542">
        <f>'[1]2'!C64-'[1]12'!C64-'[1]13'!C64</f>
        <v>0</v>
      </c>
      <c r="D64" s="542">
        <f>'[1]2'!D64-'[1]12'!D64-'[1]13'!D64</f>
        <v>0</v>
      </c>
      <c r="E64" s="542">
        <f>'[1]2'!E64-'[1]12'!E64-'[1]13'!E64</f>
        <v>0</v>
      </c>
      <c r="F64" s="542">
        <f>'[1]2'!F64-'[1]12'!F64-'[1]13'!F64</f>
        <v>0</v>
      </c>
      <c r="G64" s="542">
        <f>'[1]2'!G64-'[1]12'!G64-'[1]13'!G64</f>
        <v>0</v>
      </c>
      <c r="H64" s="542">
        <f>'[1]2'!H64-'[1]12'!H64-'[1]13'!H64</f>
        <v>0</v>
      </c>
    </row>
    <row r="65" spans="1:8" x14ac:dyDescent="0.2">
      <c r="A65" s="540">
        <v>60</v>
      </c>
      <c r="B65" s="547" t="s">
        <v>66</v>
      </c>
      <c r="C65" s="542">
        <f>'[1]2'!C65-'[1]12'!C65-'[1]13'!C65</f>
        <v>0</v>
      </c>
      <c r="D65" s="542">
        <f>'[1]2'!D65-'[1]12'!D65-'[1]13'!D65</f>
        <v>0</v>
      </c>
      <c r="E65" s="542">
        <f>'[1]2'!E65-'[1]12'!E65-'[1]13'!E65</f>
        <v>0</v>
      </c>
      <c r="F65" s="542">
        <f>'[1]2'!F65-'[1]12'!F65-'[1]13'!F65</f>
        <v>0</v>
      </c>
      <c r="G65" s="542">
        <f>'[1]2'!G65-'[1]12'!G65-'[1]13'!G65</f>
        <v>0</v>
      </c>
      <c r="H65" s="542">
        <f>'[1]2'!H65-'[1]12'!H65-'[1]13'!H65</f>
        <v>0</v>
      </c>
    </row>
    <row r="66" spans="1:8" x14ac:dyDescent="0.2">
      <c r="A66" s="540">
        <v>61</v>
      </c>
      <c r="B66" s="642" t="s">
        <v>364</v>
      </c>
      <c r="C66" s="542">
        <f>'[1]2'!C66-'[1]12'!C66-'[1]13'!C66</f>
        <v>0</v>
      </c>
      <c r="D66" s="542">
        <f>'[1]2'!D66-'[1]12'!D66-'[1]13'!D66</f>
        <v>0</v>
      </c>
      <c r="E66" s="542">
        <f>'[1]2'!E66-'[1]12'!E66-'[1]13'!E66</f>
        <v>0</v>
      </c>
      <c r="F66" s="542">
        <f>'[1]2'!F66-'[1]12'!F66-'[1]13'!F66</f>
        <v>0</v>
      </c>
      <c r="G66" s="542">
        <f>'[1]2'!G66-'[1]12'!G66-'[1]13'!G66</f>
        <v>0</v>
      </c>
      <c r="H66" s="542">
        <f>'[1]2'!H66-'[1]12'!H66-'[1]13'!H66</f>
        <v>0</v>
      </c>
    </row>
    <row r="67" spans="1:8" x14ac:dyDescent="0.2">
      <c r="A67" s="540">
        <v>62</v>
      </c>
      <c r="B67" s="643" t="s">
        <v>365</v>
      </c>
      <c r="C67" s="542">
        <f>'[1]2'!C67-'[1]12'!C67-'[1]13'!C67</f>
        <v>0</v>
      </c>
      <c r="D67" s="542">
        <f>'[1]2'!D67-'[1]12'!D67-'[1]13'!D67</f>
        <v>0</v>
      </c>
      <c r="E67" s="542">
        <f>'[1]2'!E67-'[1]12'!E67-'[1]13'!E67</f>
        <v>0</v>
      </c>
      <c r="F67" s="542">
        <f>'[1]2'!F67-'[1]12'!F67-'[1]13'!F67</f>
        <v>0</v>
      </c>
      <c r="G67" s="542">
        <f>'[1]2'!G67-'[1]12'!G67-'[1]13'!G67</f>
        <v>0</v>
      </c>
      <c r="H67" s="542">
        <f>'[1]2'!H67-'[1]12'!H67-'[1]13'!H67</f>
        <v>0</v>
      </c>
    </row>
    <row r="68" spans="1:8" ht="25.5" x14ac:dyDescent="0.2">
      <c r="A68" s="540">
        <v>63</v>
      </c>
      <c r="B68" s="541" t="s">
        <v>67</v>
      </c>
      <c r="C68" s="542">
        <f>'[1]2'!C68-'[1]12'!C68-'[1]13'!C68</f>
        <v>80000</v>
      </c>
      <c r="D68" s="542">
        <f>'[1]2'!D68-'[1]12'!D68-'[1]13'!D68</f>
        <v>80000</v>
      </c>
      <c r="E68" s="542">
        <f>'[1]2'!E68-'[1]12'!E68-'[1]13'!E68</f>
        <v>0</v>
      </c>
      <c r="F68" s="542">
        <f>'[1]2'!F68-'[1]12'!F68-'[1]13'!F68</f>
        <v>0</v>
      </c>
      <c r="G68" s="542">
        <f>'[1]2'!G68-'[1]12'!G68-'[1]13'!G68</f>
        <v>0</v>
      </c>
      <c r="H68" s="542">
        <f>'[1]2'!H68-'[1]12'!H68-'[1]13'!H68</f>
        <v>0</v>
      </c>
    </row>
    <row r="69" spans="1:8" x14ac:dyDescent="0.2">
      <c r="A69" s="540">
        <v>64</v>
      </c>
      <c r="B69" s="541" t="s">
        <v>68</v>
      </c>
      <c r="C69" s="542">
        <f>'[1]2'!C69-'[1]12'!C69-'[1]13'!C69</f>
        <v>0</v>
      </c>
      <c r="D69" s="542">
        <f>'[1]2'!D69-'[1]12'!D69-'[1]13'!D69</f>
        <v>0</v>
      </c>
      <c r="E69" s="542">
        <f>'[1]2'!E69-'[1]12'!E69-'[1]13'!E69</f>
        <v>0</v>
      </c>
      <c r="F69" s="542">
        <f>'[1]2'!F69-'[1]12'!F69-'[1]13'!F69</f>
        <v>0</v>
      </c>
      <c r="G69" s="542">
        <f>'[1]2'!G69-'[1]12'!G69-'[1]13'!G69</f>
        <v>0</v>
      </c>
      <c r="H69" s="542">
        <f>'[1]2'!H69-'[1]12'!H69-'[1]13'!H69</f>
        <v>0</v>
      </c>
    </row>
    <row r="70" spans="1:8" x14ac:dyDescent="0.2">
      <c r="A70" s="540">
        <v>65</v>
      </c>
      <c r="B70" s="541" t="s">
        <v>69</v>
      </c>
      <c r="C70" s="542">
        <f>'[1]2'!C70-'[1]12'!C70-'[1]13'!C70</f>
        <v>1175000</v>
      </c>
      <c r="D70" s="542">
        <f>'[1]2'!D70-'[1]12'!D70-'[1]13'!D70</f>
        <v>1175000</v>
      </c>
      <c r="E70" s="542">
        <f>'[1]2'!E70-'[1]12'!E70-'[1]13'!E70</f>
        <v>0</v>
      </c>
      <c r="F70" s="542">
        <f>'[1]2'!F70-'[1]12'!F70-'[1]13'!F70</f>
        <v>0</v>
      </c>
      <c r="G70" s="542">
        <f>'[1]2'!G70-'[1]12'!G70-'[1]13'!G70</f>
        <v>0</v>
      </c>
      <c r="H70" s="542">
        <f>'[1]2'!H70-'[1]12'!H70-'[1]13'!H70</f>
        <v>0</v>
      </c>
    </row>
    <row r="71" spans="1:8" x14ac:dyDescent="0.2">
      <c r="A71" s="540">
        <v>66</v>
      </c>
      <c r="B71" s="547" t="s">
        <v>70</v>
      </c>
      <c r="C71" s="542">
        <f>'[1]2'!C71-'[1]12'!C71-'[1]13'!C71</f>
        <v>1175000</v>
      </c>
      <c r="D71" s="542">
        <f>'[1]2'!D71-'[1]12'!D71-'[1]13'!D71</f>
        <v>1175000</v>
      </c>
      <c r="E71" s="542">
        <f>'[1]2'!E71-'[1]12'!E71-'[1]13'!E71</f>
        <v>0</v>
      </c>
      <c r="F71" s="542">
        <f>'[1]2'!F71-'[1]12'!F71-'[1]13'!F71</f>
        <v>0</v>
      </c>
      <c r="G71" s="542">
        <f>'[1]2'!G71-'[1]12'!G71-'[1]13'!G71</f>
        <v>0</v>
      </c>
      <c r="H71" s="542">
        <f>'[1]2'!H71-'[1]12'!H71-'[1]13'!H71</f>
        <v>0</v>
      </c>
    </row>
    <row r="72" spans="1:8" x14ac:dyDescent="0.2">
      <c r="A72" s="540">
        <v>67</v>
      </c>
      <c r="B72" s="559" t="s">
        <v>71</v>
      </c>
      <c r="C72" s="542">
        <f>'[1]2'!C72-'[1]12'!C72-'[1]13'!C72</f>
        <v>1848415126</v>
      </c>
      <c r="D72" s="542">
        <f>'[1]2'!D72-'[1]12'!D72-'[1]13'!D72</f>
        <v>1791344865</v>
      </c>
      <c r="E72" s="542">
        <f>'[1]2'!E72-'[1]12'!E72-'[1]13'!E72</f>
        <v>2057400</v>
      </c>
      <c r="F72" s="542">
        <f>'[1]2'!F72-'[1]12'!F72-'[1]13'!F72</f>
        <v>41546992</v>
      </c>
      <c r="G72" s="542">
        <f>'[1]2'!G72-'[1]12'!G72-'[1]13'!G72</f>
        <v>1400000</v>
      </c>
      <c r="H72" s="542">
        <f>'[1]2'!H72-'[1]12'!H72-'[1]13'!H72</f>
        <v>12065869</v>
      </c>
    </row>
    <row r="73" spans="1:8" ht="25.5" x14ac:dyDescent="0.2">
      <c r="A73" s="540">
        <v>68</v>
      </c>
      <c r="B73" s="545" t="s">
        <v>366</v>
      </c>
      <c r="C73" s="542">
        <f>'[1]2'!C73-'[1]12'!C73-'[1]13'!C73</f>
        <v>60000000</v>
      </c>
      <c r="D73" s="542">
        <f>'[1]2'!D73-'[1]12'!D73-'[1]13'!D73</f>
        <v>60000000</v>
      </c>
      <c r="E73" s="542">
        <f>'[1]2'!E73-'[1]12'!E73-'[1]13'!E73</f>
        <v>0</v>
      </c>
      <c r="F73" s="542">
        <f>'[1]2'!F73-'[1]12'!F73-'[1]13'!F73</f>
        <v>0</v>
      </c>
      <c r="G73" s="542">
        <f>'[1]2'!G73-'[1]12'!G73-'[1]13'!G73</f>
        <v>0</v>
      </c>
      <c r="H73" s="542">
        <f>'[1]2'!H73-'[1]12'!H73-'[1]13'!H73</f>
        <v>0</v>
      </c>
    </row>
    <row r="74" spans="1:8" ht="25.5" x14ac:dyDescent="0.2">
      <c r="A74" s="540">
        <v>69</v>
      </c>
      <c r="B74" s="541" t="s">
        <v>367</v>
      </c>
      <c r="C74" s="542">
        <f>'[1]2'!C74-'[1]12'!C74-'[1]13'!C74</f>
        <v>582734985</v>
      </c>
      <c r="D74" s="542">
        <f>'[1]2'!D74-'[1]12'!D74-'[1]13'!D74</f>
        <v>577317049</v>
      </c>
      <c r="E74" s="542">
        <f>'[1]2'!E74-'[1]12'!E74-'[1]13'!E74</f>
        <v>0</v>
      </c>
      <c r="F74" s="542">
        <f>'[1]2'!F74-'[1]12'!F74-'[1]13'!F74</f>
        <v>5000000</v>
      </c>
      <c r="G74" s="542">
        <f>'[1]2'!G74-'[1]12'!G74-'[1]13'!G74</f>
        <v>417936</v>
      </c>
      <c r="H74" s="542">
        <f>'[1]2'!H74-'[1]12'!H74-'[1]13'!H74</f>
        <v>0</v>
      </c>
    </row>
    <row r="75" spans="1:8" x14ac:dyDescent="0.2">
      <c r="A75" s="540">
        <v>70</v>
      </c>
      <c r="B75" s="541" t="s">
        <v>72</v>
      </c>
      <c r="C75" s="542">
        <f>'[1]2'!C75-'[1]12'!C75-'[1]13'!C75</f>
        <v>3636490</v>
      </c>
      <c r="D75" s="542">
        <f>'[1]2'!D75-'[1]12'!D75-'[1]13'!D75</f>
        <v>3636490</v>
      </c>
      <c r="E75" s="542">
        <f>'[1]2'!E75-'[1]12'!E75-'[1]13'!E75</f>
        <v>0</v>
      </c>
      <c r="F75" s="542">
        <f>'[1]2'!F75-'[1]12'!F75-'[1]13'!F75</f>
        <v>0</v>
      </c>
      <c r="G75" s="542">
        <f>'[1]2'!G75-'[1]12'!G75-'[1]13'!G75</f>
        <v>0</v>
      </c>
      <c r="H75" s="542">
        <f>'[1]2'!H75-'[1]12'!H75-'[1]13'!H75</f>
        <v>0</v>
      </c>
    </row>
    <row r="76" spans="1:8" x14ac:dyDescent="0.2">
      <c r="A76" s="540">
        <v>71</v>
      </c>
      <c r="B76" s="541" t="s">
        <v>368</v>
      </c>
      <c r="C76" s="542">
        <f>'[1]2'!C76-'[1]12'!C76-'[1]13'!C76</f>
        <v>539790167</v>
      </c>
      <c r="D76" s="542">
        <f>'[1]2'!D76-'[1]12'!D76-'[1]13'!D76</f>
        <v>0</v>
      </c>
      <c r="E76" s="542">
        <f>'[1]2'!E76-'[1]12'!E76-'[1]13'!E76</f>
        <v>209731825</v>
      </c>
      <c r="F76" s="542">
        <f>'[1]2'!F76-'[1]12'!F76-'[1]13'!F76</f>
        <v>129415537</v>
      </c>
      <c r="G76" s="542">
        <f>'[1]2'!G76-'[1]12'!G76-'[1]13'!G76</f>
        <v>63775330</v>
      </c>
      <c r="H76" s="542">
        <f>'[1]2'!H76-'[1]12'!H76-'[1]13'!H76</f>
        <v>136867475</v>
      </c>
    </row>
    <row r="77" spans="1:8" x14ac:dyDescent="0.2">
      <c r="A77" s="540">
        <v>72</v>
      </c>
      <c r="B77" s="541" t="s">
        <v>73</v>
      </c>
      <c r="C77" s="542">
        <f>'[1]2'!C77-'[1]12'!C77-'[1]13'!C77</f>
        <v>1186161642</v>
      </c>
      <c r="D77" s="542">
        <f>'[1]2'!D77-'[1]12'!D77-'[1]13'!D77</f>
        <v>640953539</v>
      </c>
      <c r="E77" s="542">
        <f>'[1]2'!E77-'[1]12'!E77-'[1]13'!E77</f>
        <v>209731825</v>
      </c>
      <c r="F77" s="542">
        <f>'[1]2'!F77-'[1]12'!F77-'[1]13'!F77</f>
        <v>134415537</v>
      </c>
      <c r="G77" s="542">
        <f>'[1]2'!G77-'[1]12'!G77-'[1]13'!G77</f>
        <v>64193266</v>
      </c>
      <c r="H77" s="542">
        <f>'[1]2'!H77-'[1]12'!H77-'[1]13'!H77</f>
        <v>136867475</v>
      </c>
    </row>
    <row r="78" spans="1:8" ht="13.5" thickBot="1" x14ac:dyDescent="0.25">
      <c r="A78" s="540">
        <v>73</v>
      </c>
      <c r="B78" s="561" t="s">
        <v>74</v>
      </c>
      <c r="C78" s="542">
        <f>'[1]2'!C78-'[1]12'!C78-'[1]13'!C78</f>
        <v>1186161642</v>
      </c>
      <c r="D78" s="542">
        <f>'[1]2'!D78-'[1]12'!D78-'[1]13'!D78</f>
        <v>640953539</v>
      </c>
      <c r="E78" s="542">
        <f>'[1]2'!E78-'[1]12'!E78-'[1]13'!E78</f>
        <v>209731825</v>
      </c>
      <c r="F78" s="542">
        <f>'[1]2'!F78-'[1]12'!F78-'[1]13'!F78</f>
        <v>134415537</v>
      </c>
      <c r="G78" s="542">
        <f>'[1]2'!G78-'[1]12'!G78-'[1]13'!G78</f>
        <v>64193266</v>
      </c>
      <c r="H78" s="542">
        <f>'[1]2'!H78-'[1]12'!H78-'[1]13'!H78</f>
        <v>136867475</v>
      </c>
    </row>
    <row r="79" spans="1:8" ht="13.5" thickBot="1" x14ac:dyDescent="0.25">
      <c r="A79" s="540">
        <v>74</v>
      </c>
      <c r="B79" s="285" t="s">
        <v>37</v>
      </c>
      <c r="C79" s="289">
        <f>'[1]2'!C79-'[1]12'!C79-'[1]13'!C79</f>
        <v>3034576768</v>
      </c>
      <c r="D79" s="289">
        <f>'[1]2'!D79-'[1]12'!D79-'[1]13'!D79</f>
        <v>2432298404</v>
      </c>
      <c r="E79" s="289">
        <f>'[1]2'!E79-'[1]12'!E79-'[1]13'!E79</f>
        <v>211789225</v>
      </c>
      <c r="F79" s="289">
        <f>'[1]2'!F79-'[1]12'!F79-'[1]13'!F79</f>
        <v>175962529</v>
      </c>
      <c r="G79" s="289">
        <f>'[1]2'!G79-'[1]12'!G79-'[1]13'!G79</f>
        <v>65593266</v>
      </c>
      <c r="H79" s="289">
        <f>'[1]2'!H79-'[1]12'!H79-'[1]13'!H79</f>
        <v>148933344</v>
      </c>
    </row>
    <row r="80" spans="1:8" ht="13.5" thickTop="1" x14ac:dyDescent="0.2">
      <c r="A80" s="540">
        <v>75</v>
      </c>
      <c r="B80" s="282" t="s">
        <v>3</v>
      </c>
      <c r="C80" s="283">
        <f>'[1]7'!C6-'[1]12'!C80-'[1]13'!C80</f>
        <v>399910395</v>
      </c>
      <c r="D80" s="283">
        <f>'[1]7'!D6-'[1]12'!D80-'[1]13'!D80</f>
        <v>51560571</v>
      </c>
      <c r="E80" s="283">
        <f>'[1]7'!E6-'[1]12'!E80-'[1]13'!E80</f>
        <v>144241706</v>
      </c>
      <c r="F80" s="283">
        <f>'[1]7'!F6-'[1]12'!F80-'[1]13'!F80</f>
        <v>91322900</v>
      </c>
      <c r="G80" s="283">
        <f>'[1]7'!G6-'[1]12'!G80-'[1]13'!G80</f>
        <v>22815313</v>
      </c>
      <c r="H80" s="283">
        <f>'[1]7'!H6-'[1]12'!H80-'[1]13'!H80</f>
        <v>89969905</v>
      </c>
    </row>
    <row r="81" spans="1:8" ht="25.5" x14ac:dyDescent="0.2">
      <c r="A81" s="540">
        <v>76</v>
      </c>
      <c r="B81" s="621" t="s">
        <v>4</v>
      </c>
      <c r="C81" s="283">
        <f>'[1]7'!C7-'[1]12'!C81-'[1]13'!C81</f>
        <v>70284783</v>
      </c>
      <c r="D81" s="283">
        <f>'[1]7'!D7-'[1]12'!D81-'[1]13'!D81</f>
        <v>10227003</v>
      </c>
      <c r="E81" s="283">
        <f>'[1]7'!E7-'[1]12'!E81-'[1]13'!E81</f>
        <v>27871619</v>
      </c>
      <c r="F81" s="283">
        <f>'[1]7'!F7-'[1]12'!F81-'[1]13'!F81</f>
        <v>12288159</v>
      </c>
      <c r="G81" s="283">
        <f>'[1]7'!G7-'[1]12'!G81-'[1]13'!G81</f>
        <v>4029669</v>
      </c>
      <c r="H81" s="283">
        <f>'[1]7'!H7-'[1]12'!H81-'[1]13'!H81</f>
        <v>15868333</v>
      </c>
    </row>
    <row r="82" spans="1:8" x14ac:dyDescent="0.2">
      <c r="A82" s="540">
        <v>77</v>
      </c>
      <c r="B82" s="621" t="s">
        <v>5</v>
      </c>
      <c r="C82" s="283">
        <f>'[1]7'!C8-'[1]12'!C82-'[1]13'!C82</f>
        <v>482124123</v>
      </c>
      <c r="D82" s="283">
        <f>'[1]7'!D8-'[1]12'!D82-'[1]13'!D82</f>
        <v>303373531</v>
      </c>
      <c r="E82" s="283">
        <f>'[1]7'!E8-'[1]12'!E82-'[1]13'!E82</f>
        <v>33325900</v>
      </c>
      <c r="F82" s="283">
        <f>'[1]7'!F8-'[1]12'!F82-'[1]13'!F82</f>
        <v>67698370</v>
      </c>
      <c r="G82" s="283">
        <f>'[1]7'!G8-'[1]12'!G82-'[1]13'!G82</f>
        <v>35551966</v>
      </c>
      <c r="H82" s="283">
        <f>'[1]7'!H8-'[1]12'!H82-'[1]13'!H82</f>
        <v>42174356</v>
      </c>
    </row>
    <row r="83" spans="1:8" x14ac:dyDescent="0.2">
      <c r="A83" s="540">
        <v>78</v>
      </c>
      <c r="B83" s="623" t="s">
        <v>6</v>
      </c>
      <c r="C83" s="283">
        <f>'[1]7'!C9-'[1]12'!C83-'[1]13'!C83</f>
        <v>0</v>
      </c>
      <c r="D83" s="283">
        <f>'[1]7'!D9-'[1]12'!D83-'[1]13'!D83</f>
        <v>0</v>
      </c>
      <c r="E83" s="283">
        <f>'[1]7'!E9-'[1]12'!E83-'[1]13'!E83</f>
        <v>0</v>
      </c>
      <c r="F83" s="283">
        <f>'[1]7'!F9-'[1]12'!F83-'[1]13'!F83</f>
        <v>0</v>
      </c>
      <c r="G83" s="283">
        <f>'[1]7'!G9-'[1]12'!G83-'[1]13'!G83</f>
        <v>0</v>
      </c>
      <c r="H83" s="283">
        <f>'[1]7'!H9-'[1]12'!H83-'[1]13'!H83</f>
        <v>0</v>
      </c>
    </row>
    <row r="84" spans="1:8" ht="25.5" x14ac:dyDescent="0.2">
      <c r="A84" s="540">
        <v>79</v>
      </c>
      <c r="B84" s="623" t="s">
        <v>7</v>
      </c>
      <c r="C84" s="283">
        <f>'[1]7'!C10-'[1]12'!C84-'[1]13'!C84</f>
        <v>0</v>
      </c>
      <c r="D84" s="283">
        <f>'[1]7'!D10-'[1]12'!D84-'[1]13'!D84</f>
        <v>0</v>
      </c>
      <c r="E84" s="283">
        <f>'[1]7'!E10-'[1]12'!E84-'[1]13'!E84</f>
        <v>0</v>
      </c>
      <c r="F84" s="283">
        <f>'[1]7'!F10-'[1]12'!F84-'[1]13'!F84</f>
        <v>0</v>
      </c>
      <c r="G84" s="283">
        <f>'[1]7'!G10-'[1]12'!G84-'[1]13'!G84</f>
        <v>0</v>
      </c>
      <c r="H84" s="283">
        <f>'[1]7'!H10-'[1]12'!H84-'[1]13'!H84</f>
        <v>0</v>
      </c>
    </row>
    <row r="85" spans="1:8" x14ac:dyDescent="0.2">
      <c r="A85" s="540">
        <v>80</v>
      </c>
      <c r="B85" s="623" t="s">
        <v>8</v>
      </c>
      <c r="C85" s="283">
        <f>'[1]7'!C11-'[1]12'!C85-'[1]13'!C85</f>
        <v>800000</v>
      </c>
      <c r="D85" s="283">
        <f>'[1]7'!D11-'[1]12'!D85-'[1]13'!D85</f>
        <v>800000</v>
      </c>
      <c r="E85" s="283">
        <f>'[1]7'!E11-'[1]12'!E85-'[1]13'!E85</f>
        <v>0</v>
      </c>
      <c r="F85" s="283">
        <f>'[1]7'!F11-'[1]12'!F85-'[1]13'!F85</f>
        <v>0</v>
      </c>
      <c r="G85" s="283">
        <f>'[1]7'!G11-'[1]12'!G85-'[1]13'!G85</f>
        <v>0</v>
      </c>
      <c r="H85" s="283">
        <f>'[1]7'!H11-'[1]12'!H85-'[1]13'!H85</f>
        <v>0</v>
      </c>
    </row>
    <row r="86" spans="1:8" x14ac:dyDescent="0.2">
      <c r="A86" s="540">
        <v>81</v>
      </c>
      <c r="B86" s="623" t="s">
        <v>9</v>
      </c>
      <c r="C86" s="283">
        <f>'[1]7'!C12-'[1]12'!C86-'[1]13'!C86</f>
        <v>800000</v>
      </c>
      <c r="D86" s="283">
        <f>'[1]7'!D12-'[1]12'!D86-'[1]13'!D86</f>
        <v>800000</v>
      </c>
      <c r="E86" s="283">
        <f>'[1]7'!E12-'[1]12'!E86-'[1]13'!E86</f>
        <v>0</v>
      </c>
      <c r="F86" s="283">
        <f>'[1]7'!F12-'[1]12'!F86-'[1]13'!F86</f>
        <v>0</v>
      </c>
      <c r="G86" s="283">
        <f>'[1]7'!G12-'[1]12'!G86-'[1]13'!G86</f>
        <v>0</v>
      </c>
      <c r="H86" s="283">
        <f>'[1]7'!H12-'[1]12'!H86-'[1]13'!H86</f>
        <v>0</v>
      </c>
    </row>
    <row r="87" spans="1:8" x14ac:dyDescent="0.2">
      <c r="A87" s="540">
        <v>82</v>
      </c>
      <c r="B87" s="623" t="s">
        <v>10</v>
      </c>
      <c r="C87" s="283">
        <f>'[1]7'!C13-'[1]12'!C87-'[1]13'!C87</f>
        <v>10700000</v>
      </c>
      <c r="D87" s="283">
        <f>'[1]7'!D13-'[1]12'!D87-'[1]13'!D87</f>
        <v>10700000</v>
      </c>
      <c r="E87" s="283">
        <f>'[1]7'!E13-'[1]12'!E87-'[1]13'!E87</f>
        <v>0</v>
      </c>
      <c r="F87" s="283">
        <f>'[1]7'!F13-'[1]12'!F87-'[1]13'!F87</f>
        <v>0</v>
      </c>
      <c r="G87" s="283">
        <f>'[1]7'!G13-'[1]12'!G87-'[1]13'!G87</f>
        <v>0</v>
      </c>
      <c r="H87" s="283">
        <f>'[1]7'!H13-'[1]12'!H87-'[1]13'!H87</f>
        <v>0</v>
      </c>
    </row>
    <row r="88" spans="1:8" x14ac:dyDescent="0.2">
      <c r="A88" s="540">
        <v>83</v>
      </c>
      <c r="B88" s="623" t="s">
        <v>11</v>
      </c>
      <c r="C88" s="283">
        <f>'[1]7'!C14-'[1]12'!C88-'[1]13'!C88</f>
        <v>900000</v>
      </c>
      <c r="D88" s="283">
        <f>'[1]7'!D14-'[1]12'!D88-'[1]13'!D88</f>
        <v>900000</v>
      </c>
      <c r="E88" s="283">
        <f>'[1]7'!E14-'[1]12'!E88-'[1]13'!E88</f>
        <v>0</v>
      </c>
      <c r="F88" s="283">
        <f>'[1]7'!F14-'[1]12'!F88-'[1]13'!F88</f>
        <v>0</v>
      </c>
      <c r="G88" s="283">
        <f>'[1]7'!G14-'[1]12'!G88-'[1]13'!G88</f>
        <v>0</v>
      </c>
      <c r="H88" s="283">
        <f>'[1]7'!H14-'[1]12'!H88-'[1]13'!H88</f>
        <v>0</v>
      </c>
    </row>
    <row r="89" spans="1:8" x14ac:dyDescent="0.2">
      <c r="A89" s="540">
        <v>84</v>
      </c>
      <c r="B89" s="623" t="s">
        <v>12</v>
      </c>
      <c r="C89" s="283">
        <f>'[1]7'!C15-'[1]12'!C89-'[1]13'!C89</f>
        <v>9800000</v>
      </c>
      <c r="D89" s="283">
        <f>'[1]7'!D15-'[1]12'!D89-'[1]13'!D89</f>
        <v>9800000</v>
      </c>
      <c r="E89" s="283">
        <f>'[1]7'!E15-'[1]12'!E89-'[1]13'!E89</f>
        <v>0</v>
      </c>
      <c r="F89" s="283">
        <f>'[1]7'!F15-'[1]12'!F89-'[1]13'!F89</f>
        <v>0</v>
      </c>
      <c r="G89" s="283">
        <f>'[1]7'!G15-'[1]12'!G89-'[1]13'!G89</f>
        <v>0</v>
      </c>
      <c r="H89" s="283">
        <f>'[1]7'!H15-'[1]12'!H89-'[1]13'!H89</f>
        <v>0</v>
      </c>
    </row>
    <row r="90" spans="1:8" x14ac:dyDescent="0.2">
      <c r="A90" s="540">
        <v>85</v>
      </c>
      <c r="B90" s="627" t="s">
        <v>13</v>
      </c>
      <c r="C90" s="283">
        <f>'[1]7'!C16-'[1]12'!C90-'[1]13'!C90</f>
        <v>11500000</v>
      </c>
      <c r="D90" s="283">
        <f>'[1]7'!D16-'[1]12'!D90-'[1]13'!D90</f>
        <v>11500000</v>
      </c>
      <c r="E90" s="283">
        <f>'[1]7'!E16-'[1]12'!E90-'[1]13'!E90</f>
        <v>0</v>
      </c>
      <c r="F90" s="283">
        <f>'[1]7'!F16-'[1]12'!F90-'[1]13'!F90</f>
        <v>0</v>
      </c>
      <c r="G90" s="283">
        <f>'[1]7'!G16-'[1]12'!G90-'[1]13'!G90</f>
        <v>0</v>
      </c>
      <c r="H90" s="283">
        <f>'[1]7'!H16-'[1]12'!H90-'[1]13'!H90</f>
        <v>0</v>
      </c>
    </row>
    <row r="91" spans="1:8" x14ac:dyDescent="0.2">
      <c r="A91" s="540">
        <v>86</v>
      </c>
      <c r="B91" s="623" t="s">
        <v>14</v>
      </c>
      <c r="C91" s="283">
        <f>'[1]7'!C17-'[1]12'!C91-'[1]13'!C91</f>
        <v>0</v>
      </c>
      <c r="D91" s="283">
        <f>'[1]7'!D17-'[1]12'!D91-'[1]13'!D91</f>
        <v>0</v>
      </c>
      <c r="E91" s="283">
        <f>'[1]7'!E17-'[1]12'!E91-'[1]13'!E91</f>
        <v>0</v>
      </c>
      <c r="F91" s="283">
        <f>'[1]7'!F17-'[1]12'!F91-'[1]13'!F91</f>
        <v>0</v>
      </c>
      <c r="G91" s="283">
        <f>'[1]7'!G17-'[1]12'!G91-'[1]13'!G91</f>
        <v>0</v>
      </c>
      <c r="H91" s="283">
        <f>'[1]7'!H17-'[1]12'!H91-'[1]13'!H91</f>
        <v>0</v>
      </c>
    </row>
    <row r="92" spans="1:8" ht="25.5" x14ac:dyDescent="0.2">
      <c r="A92" s="540">
        <v>87</v>
      </c>
      <c r="B92" s="623" t="s">
        <v>15</v>
      </c>
      <c r="C92" s="283">
        <f>'[1]7'!C18-'[1]12'!C92-'[1]13'!C92</f>
        <v>177034348</v>
      </c>
      <c r="D92" s="283">
        <f>'[1]7'!D18-'[1]12'!D92-'[1]13'!D92</f>
        <v>177034348</v>
      </c>
      <c r="E92" s="283">
        <f>'[1]7'!E18-'[1]12'!E92-'[1]13'!E92</f>
        <v>0</v>
      </c>
      <c r="F92" s="283">
        <f>'[1]7'!F18-'[1]12'!F92-'[1]13'!F92</f>
        <v>0</v>
      </c>
      <c r="G92" s="283">
        <f>'[1]7'!G18-'[1]12'!G92-'[1]13'!G92</f>
        <v>0</v>
      </c>
      <c r="H92" s="283">
        <f>'[1]7'!H18-'[1]12'!H92-'[1]13'!H92</f>
        <v>0</v>
      </c>
    </row>
    <row r="93" spans="1:8" x14ac:dyDescent="0.2">
      <c r="A93" s="540">
        <v>88</v>
      </c>
      <c r="B93" s="623" t="s">
        <v>383</v>
      </c>
      <c r="C93" s="283">
        <f>'[1]7'!C19-'[1]12'!C93-'[1]13'!C93</f>
        <v>3500000</v>
      </c>
      <c r="D93" s="283">
        <f>'[1]7'!D19-'[1]12'!D93-'[1]13'!D93</f>
        <v>3500000</v>
      </c>
      <c r="E93" s="283">
        <f>'[1]7'!E19-'[1]12'!E93-'[1]13'!E93</f>
        <v>0</v>
      </c>
      <c r="F93" s="283">
        <f>'[1]7'!F19-'[1]12'!F93-'[1]13'!F93</f>
        <v>0</v>
      </c>
      <c r="G93" s="283">
        <f>'[1]7'!G19-'[1]12'!G93-'[1]13'!G93</f>
        <v>0</v>
      </c>
      <c r="H93" s="283">
        <f>'[1]7'!H19-'[1]12'!H93-'[1]13'!H93</f>
        <v>0</v>
      </c>
    </row>
    <row r="94" spans="1:8" x14ac:dyDescent="0.2">
      <c r="A94" s="540">
        <v>89</v>
      </c>
      <c r="B94" s="623" t="s">
        <v>16</v>
      </c>
      <c r="C94" s="283">
        <f>'[1]7'!C20-'[1]12'!C94-'[1]13'!C94</f>
        <v>0</v>
      </c>
      <c r="D94" s="283">
        <f>'[1]7'!D20-'[1]12'!D94-'[1]13'!D94</f>
        <v>0</v>
      </c>
      <c r="E94" s="283">
        <f>'[1]7'!E20-'[1]12'!E94-'[1]13'!E94</f>
        <v>0</v>
      </c>
      <c r="F94" s="283">
        <f>'[1]7'!F20-'[1]12'!F94-'[1]13'!F94</f>
        <v>0</v>
      </c>
      <c r="G94" s="283">
        <f>'[1]7'!G20-'[1]12'!G94-'[1]13'!G94</f>
        <v>0</v>
      </c>
      <c r="H94" s="283">
        <f>'[1]7'!H20-'[1]12'!H94-'[1]13'!H94</f>
        <v>0</v>
      </c>
    </row>
    <row r="95" spans="1:8" x14ac:dyDescent="0.2">
      <c r="A95" s="540">
        <v>90</v>
      </c>
      <c r="B95" s="623" t="s">
        <v>17</v>
      </c>
      <c r="C95" s="283">
        <f>'[1]7'!C21-'[1]12'!C95-'[1]13'!C95</f>
        <v>0</v>
      </c>
      <c r="D95" s="283">
        <f>'[1]7'!D21-'[1]12'!D95-'[1]13'!D95</f>
        <v>0</v>
      </c>
      <c r="E95" s="283">
        <f>'[1]7'!E21-'[1]12'!E95-'[1]13'!E95</f>
        <v>0</v>
      </c>
      <c r="F95" s="283">
        <f>'[1]7'!F21-'[1]12'!F95-'[1]13'!F95</f>
        <v>0</v>
      </c>
      <c r="G95" s="283">
        <f>'[1]7'!G21-'[1]12'!G95-'[1]13'!G95</f>
        <v>0</v>
      </c>
      <c r="H95" s="283">
        <f>'[1]7'!H21-'[1]12'!H95-'[1]13'!H95</f>
        <v>0</v>
      </c>
    </row>
    <row r="96" spans="1:8" x14ac:dyDescent="0.2">
      <c r="A96" s="540">
        <v>91</v>
      </c>
      <c r="B96" s="623" t="s">
        <v>18</v>
      </c>
      <c r="C96" s="283">
        <f>'[1]7'!C22-'[1]12'!C96-'[1]13'!C96</f>
        <v>173534348</v>
      </c>
      <c r="D96" s="283">
        <f>'[1]7'!D22-'[1]12'!D96-'[1]13'!D96</f>
        <v>173534348</v>
      </c>
      <c r="E96" s="283">
        <f>'[1]7'!E22-'[1]12'!E96-'[1]13'!E96</f>
        <v>0</v>
      </c>
      <c r="F96" s="283">
        <f>'[1]7'!F22-'[1]12'!F96-'[1]13'!F96</f>
        <v>0</v>
      </c>
      <c r="G96" s="283">
        <f>'[1]7'!G22-'[1]12'!G96-'[1]13'!G96</f>
        <v>0</v>
      </c>
      <c r="H96" s="283">
        <f>'[1]7'!H22-'[1]12'!H96-'[1]13'!H96</f>
        <v>0</v>
      </c>
    </row>
    <row r="97" spans="1:8" ht="25.5" x14ac:dyDescent="0.2">
      <c r="A97" s="540">
        <v>92</v>
      </c>
      <c r="B97" s="623" t="s">
        <v>384</v>
      </c>
      <c r="C97" s="283">
        <f>'[1]7'!C23-'[1]12'!C97-'[1]13'!C97</f>
        <v>16773525</v>
      </c>
      <c r="D97" s="283">
        <f>'[1]7'!D23-'[1]12'!D97-'[1]13'!D97</f>
        <v>16773525</v>
      </c>
      <c r="E97" s="283">
        <f>'[1]7'!E23-'[1]12'!E97-'[1]13'!E97</f>
        <v>0</v>
      </c>
      <c r="F97" s="283">
        <f>'[1]7'!F23-'[1]12'!F97-'[1]13'!F97</f>
        <v>0</v>
      </c>
      <c r="G97" s="283">
        <f>'[1]7'!G23-'[1]12'!G97-'[1]13'!G97</f>
        <v>0</v>
      </c>
      <c r="H97" s="283">
        <f>'[1]7'!H23-'[1]12'!H97-'[1]13'!H97</f>
        <v>0</v>
      </c>
    </row>
    <row r="98" spans="1:8" x14ac:dyDescent="0.2">
      <c r="A98" s="540">
        <v>93</v>
      </c>
      <c r="B98" s="623" t="s">
        <v>385</v>
      </c>
      <c r="C98" s="283">
        <f>'[1]7'!C24-'[1]12'!C98-'[1]13'!C98</f>
        <v>0</v>
      </c>
      <c r="D98" s="283">
        <f>'[1]7'!D24-'[1]12'!D98-'[1]13'!D98</f>
        <v>0</v>
      </c>
      <c r="E98" s="283">
        <f>'[1]7'!E24-'[1]12'!E98-'[1]13'!E98</f>
        <v>0</v>
      </c>
      <c r="F98" s="283">
        <f>'[1]7'!F24-'[1]12'!F98-'[1]13'!F98</f>
        <v>0</v>
      </c>
      <c r="G98" s="283">
        <f>'[1]7'!G24-'[1]12'!G98-'[1]13'!G98</f>
        <v>0</v>
      </c>
      <c r="H98" s="283">
        <f>'[1]7'!H24-'[1]12'!H98-'[1]13'!H98</f>
        <v>0</v>
      </c>
    </row>
    <row r="99" spans="1:8" x14ac:dyDescent="0.2">
      <c r="A99" s="540">
        <v>94</v>
      </c>
      <c r="B99" s="623" t="s">
        <v>19</v>
      </c>
      <c r="C99" s="283">
        <f>'[1]7'!C25-'[1]12'!C99-'[1]13'!C99</f>
        <v>68363786</v>
      </c>
      <c r="D99" s="283">
        <f>'[1]7'!D25-'[1]12'!D99-'[1]13'!D99</f>
        <v>68363786</v>
      </c>
      <c r="E99" s="283">
        <f>'[1]7'!E25-'[1]12'!E99-'[1]13'!E99</f>
        <v>0</v>
      </c>
      <c r="F99" s="283">
        <f>'[1]7'!F25-'[1]12'!F99-'[1]13'!F99</f>
        <v>0</v>
      </c>
      <c r="G99" s="283">
        <f>'[1]7'!G25-'[1]12'!G99-'[1]13'!G99</f>
        <v>0</v>
      </c>
      <c r="H99" s="283">
        <f>'[1]7'!H25-'[1]12'!H99-'[1]13'!H99</f>
        <v>0</v>
      </c>
    </row>
    <row r="100" spans="1:8" x14ac:dyDescent="0.2">
      <c r="A100" s="540">
        <v>95</v>
      </c>
      <c r="B100" s="627" t="s">
        <v>20</v>
      </c>
      <c r="C100" s="283">
        <f>'[1]7'!C26-'[1]12'!C100-'[1]13'!C100</f>
        <v>262171659</v>
      </c>
      <c r="D100" s="283">
        <f>'[1]7'!D26-'[1]12'!D100-'[1]13'!D100</f>
        <v>262171659</v>
      </c>
      <c r="E100" s="283">
        <f>'[1]7'!E26-'[1]12'!E100-'[1]13'!E100</f>
        <v>0</v>
      </c>
      <c r="F100" s="283">
        <f>'[1]7'!F26-'[1]12'!F100-'[1]13'!F100</f>
        <v>0</v>
      </c>
      <c r="G100" s="283">
        <f>'[1]7'!G26-'[1]12'!G100-'[1]13'!G100</f>
        <v>0</v>
      </c>
      <c r="H100" s="283">
        <f>'[1]7'!H26-'[1]12'!H100-'[1]13'!H100</f>
        <v>0</v>
      </c>
    </row>
    <row r="101" spans="1:8" x14ac:dyDescent="0.2">
      <c r="A101" s="540">
        <v>96</v>
      </c>
      <c r="B101" s="623" t="s">
        <v>21</v>
      </c>
      <c r="C101" s="283">
        <f>'[1]7'!C27-'[1]12'!C101-'[1]13'!C101</f>
        <v>440000</v>
      </c>
      <c r="D101" s="283">
        <f>'[1]7'!D27-'[1]12'!D101-'[1]13'!D101</f>
        <v>260000</v>
      </c>
      <c r="E101" s="283">
        <f>'[1]7'!E27-'[1]12'!E101-'[1]13'!E101</f>
        <v>0</v>
      </c>
      <c r="F101" s="283">
        <f>'[1]7'!F27-'[1]12'!F101-'[1]13'!F101</f>
        <v>0</v>
      </c>
      <c r="G101" s="283">
        <f>'[1]7'!G27-'[1]12'!G101-'[1]13'!G101</f>
        <v>150000</v>
      </c>
      <c r="H101" s="283">
        <f>'[1]7'!H27-'[1]12'!H101-'[1]13'!H101</f>
        <v>30000</v>
      </c>
    </row>
    <row r="102" spans="1:8" x14ac:dyDescent="0.2">
      <c r="A102" s="540">
        <v>97</v>
      </c>
      <c r="B102" s="623" t="s">
        <v>22</v>
      </c>
      <c r="C102" s="283">
        <f>'[1]7'!C28-'[1]12'!C102-'[1]13'!C102</f>
        <v>979025177</v>
      </c>
      <c r="D102" s="283">
        <f>'[1]7'!D28-'[1]12'!D102-'[1]13'!D102</f>
        <v>979025177</v>
      </c>
      <c r="E102" s="283">
        <f>'[1]7'!E28-'[1]12'!E102-'[1]13'!E102</f>
        <v>0</v>
      </c>
      <c r="F102" s="283">
        <f>'[1]7'!F28-'[1]12'!F102-'[1]13'!F102</f>
        <v>0</v>
      </c>
      <c r="G102" s="283">
        <f>'[1]7'!G28-'[1]12'!G102-'[1]13'!G102</f>
        <v>0</v>
      </c>
      <c r="H102" s="283">
        <f>'[1]7'!H28-'[1]12'!H102-'[1]13'!H102</f>
        <v>0</v>
      </c>
    </row>
    <row r="103" spans="1:8" x14ac:dyDescent="0.2">
      <c r="A103" s="540">
        <v>98</v>
      </c>
      <c r="B103" s="623" t="s">
        <v>23</v>
      </c>
      <c r="C103" s="283">
        <f>'[1]7'!C29-'[1]12'!C103-'[1]13'!C103</f>
        <v>1580000</v>
      </c>
      <c r="D103" s="283">
        <f>'[1]7'!D29-'[1]12'!D103-'[1]13'!D103</f>
        <v>0</v>
      </c>
      <c r="E103" s="283">
        <f>'[1]7'!E29-'[1]12'!E103-'[1]13'!E103</f>
        <v>1300000</v>
      </c>
      <c r="F103" s="283">
        <f>'[1]7'!F29-'[1]12'!F103-'[1]13'!F103</f>
        <v>150000</v>
      </c>
      <c r="G103" s="283">
        <f>'[1]7'!G29-'[1]12'!G103-'[1]13'!G103</f>
        <v>0</v>
      </c>
      <c r="H103" s="283">
        <f>'[1]7'!H29-'[1]12'!H103-'[1]13'!H103</f>
        <v>130000</v>
      </c>
    </row>
    <row r="104" spans="1:8" x14ac:dyDescent="0.2">
      <c r="A104" s="540">
        <v>99</v>
      </c>
      <c r="B104" s="623" t="s">
        <v>24</v>
      </c>
      <c r="C104" s="283">
        <f>'[1]7'!C30-'[1]12'!C104-'[1]13'!C104</f>
        <v>37526674</v>
      </c>
      <c r="D104" s="283">
        <f>'[1]7'!D30-'[1]12'!D104-'[1]13'!D104</f>
        <v>27221897</v>
      </c>
      <c r="E104" s="283">
        <f>'[1]7'!E30-'[1]12'!E104-'[1]13'!E104</f>
        <v>3500000</v>
      </c>
      <c r="F104" s="283">
        <f>'[1]7'!F30-'[1]12'!F104-'[1]13'!F104</f>
        <v>3763858</v>
      </c>
      <c r="G104" s="283">
        <f>'[1]7'!G30-'[1]12'!G104-'[1]13'!G104</f>
        <v>2475919</v>
      </c>
      <c r="H104" s="283">
        <f>'[1]7'!H30-'[1]12'!H104-'[1]13'!H104</f>
        <v>565000</v>
      </c>
    </row>
    <row r="105" spans="1:8" ht="25.5" x14ac:dyDescent="0.2">
      <c r="A105" s="540">
        <v>100</v>
      </c>
      <c r="B105" s="623" t="s">
        <v>25</v>
      </c>
      <c r="C105" s="283">
        <f>'[1]7'!C31-'[1]12'!C105-'[1]13'!C105</f>
        <v>31813719</v>
      </c>
      <c r="D105" s="283">
        <f>'[1]7'!D31-'[1]12'!D105-'[1]13'!D105</f>
        <v>28694828</v>
      </c>
      <c r="E105" s="283">
        <f>'[1]7'!E31-'[1]12'!E105-'[1]13'!E105</f>
        <v>1296000</v>
      </c>
      <c r="F105" s="283">
        <f>'[1]7'!F31-'[1]12'!F105-'[1]13'!F105</f>
        <v>1056742</v>
      </c>
      <c r="G105" s="283">
        <f>'[1]7'!G31-'[1]12'!G105-'[1]13'!G105</f>
        <v>570399</v>
      </c>
      <c r="H105" s="283">
        <f>'[1]7'!H31-'[1]12'!H105-'[1]13'!H105</f>
        <v>195750</v>
      </c>
    </row>
    <row r="106" spans="1:8" x14ac:dyDescent="0.2">
      <c r="A106" s="540">
        <v>101</v>
      </c>
      <c r="B106" s="627" t="s">
        <v>26</v>
      </c>
      <c r="C106" s="283">
        <f>'[1]7'!C32-'[1]12'!C106-'[1]13'!C106</f>
        <v>1050385570</v>
      </c>
      <c r="D106" s="283">
        <f>'[1]7'!D32-'[1]12'!D106-'[1]13'!D106</f>
        <v>1035201902</v>
      </c>
      <c r="E106" s="283">
        <f>'[1]7'!E32-'[1]12'!E106-'[1]13'!E106</f>
        <v>6096000</v>
      </c>
      <c r="F106" s="283">
        <f>'[1]7'!F32-'[1]12'!F106-'[1]13'!F106</f>
        <v>4970600</v>
      </c>
      <c r="G106" s="283">
        <f>'[1]7'!G32-'[1]12'!G106-'[1]13'!G106</f>
        <v>3196318</v>
      </c>
      <c r="H106" s="283">
        <f>'[1]7'!H32-'[1]12'!H106-'[1]13'!H106</f>
        <v>920750</v>
      </c>
    </row>
    <row r="107" spans="1:8" x14ac:dyDescent="0.2">
      <c r="A107" s="540">
        <v>102</v>
      </c>
      <c r="B107" s="623" t="s">
        <v>27</v>
      </c>
      <c r="C107" s="283">
        <f>'[1]7'!C33-'[1]12'!C107-'[1]13'!C107</f>
        <v>142877874</v>
      </c>
      <c r="D107" s="283">
        <f>'[1]7'!D33-'[1]12'!D107-'[1]13'!D107</f>
        <v>142877874</v>
      </c>
      <c r="E107" s="283">
        <f>'[1]7'!E33-'[1]12'!E107-'[1]13'!E107</f>
        <v>0</v>
      </c>
      <c r="F107" s="283">
        <f>'[1]7'!F33-'[1]12'!F107-'[1]13'!F107</f>
        <v>0</v>
      </c>
      <c r="G107" s="283">
        <f>'[1]7'!G33-'[1]12'!G107-'[1]13'!G107</f>
        <v>0</v>
      </c>
      <c r="H107" s="283">
        <f>'[1]7'!H33-'[1]12'!H107-'[1]13'!H107</f>
        <v>0</v>
      </c>
    </row>
    <row r="108" spans="1:8" x14ac:dyDescent="0.2">
      <c r="A108" s="540">
        <v>103</v>
      </c>
      <c r="B108" s="623" t="s">
        <v>386</v>
      </c>
      <c r="C108" s="283">
        <f>'[1]7'!C34-'[1]12'!C108-'[1]13'!C108</f>
        <v>-50000</v>
      </c>
      <c r="D108" s="283">
        <f>'[1]7'!D34-'[1]12'!D108-'[1]13'!D108</f>
        <v>0</v>
      </c>
      <c r="E108" s="283">
        <f>'[1]7'!E34-'[1]12'!E108-'[1]13'!E108</f>
        <v>200000</v>
      </c>
      <c r="F108" s="283">
        <f>'[1]7'!F34-'[1]12'!F108-'[1]13'!F108</f>
        <v>-250000</v>
      </c>
      <c r="G108" s="283">
        <f>'[1]7'!G34-'[1]12'!G108-'[1]13'!G108</f>
        <v>0</v>
      </c>
      <c r="H108" s="283">
        <f>'[1]7'!H34-'[1]12'!H108-'[1]13'!H108</f>
        <v>0</v>
      </c>
    </row>
    <row r="109" spans="1:8" x14ac:dyDescent="0.2">
      <c r="A109" s="540">
        <v>104</v>
      </c>
      <c r="B109" s="623" t="s">
        <v>28</v>
      </c>
      <c r="C109" s="283">
        <f>'[1]7'!C35-'[1]12'!C109-'[1]13'!C109</f>
        <v>0</v>
      </c>
      <c r="D109" s="283">
        <f>'[1]7'!D35-'[1]12'!D109-'[1]13'!D109</f>
        <v>0</v>
      </c>
      <c r="E109" s="283">
        <f>'[1]7'!E35-'[1]12'!E109-'[1]13'!E109</f>
        <v>0</v>
      </c>
      <c r="F109" s="283">
        <f>'[1]7'!F35-'[1]12'!F109-'[1]13'!F109</f>
        <v>0</v>
      </c>
      <c r="G109" s="283">
        <f>'[1]7'!G35-'[1]12'!G109-'[1]13'!G109</f>
        <v>0</v>
      </c>
      <c r="H109" s="283">
        <f>'[1]7'!H35-'[1]12'!H109-'[1]13'!H109</f>
        <v>0</v>
      </c>
    </row>
    <row r="110" spans="1:8" ht="25.5" x14ac:dyDescent="0.2">
      <c r="A110" s="540">
        <v>105</v>
      </c>
      <c r="B110" s="623" t="s">
        <v>29</v>
      </c>
      <c r="C110" s="283">
        <f>'[1]7'!C36-'[1]12'!C110-'[1]13'!C110</f>
        <v>39628635</v>
      </c>
      <c r="D110" s="283">
        <f>'[1]7'!D36-'[1]12'!D110-'[1]13'!D110</f>
        <v>39642135</v>
      </c>
      <c r="E110" s="283">
        <f>'[1]7'!E36-'[1]12'!E110-'[1]13'!E110</f>
        <v>54000</v>
      </c>
      <c r="F110" s="283">
        <f>'[1]7'!F36-'[1]12'!F110-'[1]13'!F110</f>
        <v>-67500</v>
      </c>
      <c r="G110" s="283">
        <f>'[1]7'!G36-'[1]12'!G110-'[1]13'!G110</f>
        <v>0</v>
      </c>
      <c r="H110" s="283">
        <f>'[1]7'!H36-'[1]12'!H110-'[1]13'!H110</f>
        <v>0</v>
      </c>
    </row>
    <row r="111" spans="1:8" x14ac:dyDescent="0.2">
      <c r="A111" s="540">
        <v>106</v>
      </c>
      <c r="B111" s="627" t="s">
        <v>30</v>
      </c>
      <c r="C111" s="283">
        <f>'[1]7'!C37-'[1]12'!C111-'[1]13'!C111</f>
        <v>182456509</v>
      </c>
      <c r="D111" s="283">
        <f>'[1]7'!D37-'[1]12'!D111-'[1]13'!D111</f>
        <v>182520009</v>
      </c>
      <c r="E111" s="283">
        <f>'[1]7'!E37-'[1]12'!E111-'[1]13'!E111</f>
        <v>254000</v>
      </c>
      <c r="F111" s="283">
        <f>'[1]7'!F37-'[1]12'!F111-'[1]13'!F111</f>
        <v>-317500</v>
      </c>
      <c r="G111" s="283">
        <f>'[1]7'!G37-'[1]12'!G111-'[1]13'!G111</f>
        <v>0</v>
      </c>
      <c r="H111" s="283">
        <f>'[1]7'!H37-'[1]12'!H111-'[1]13'!H111</f>
        <v>0</v>
      </c>
    </row>
    <row r="112" spans="1:8" ht="25.5" x14ac:dyDescent="0.2">
      <c r="A112" s="540">
        <v>107</v>
      </c>
      <c r="B112" s="623" t="s">
        <v>439</v>
      </c>
      <c r="C112" s="624">
        <f>SUM(D112:H112)</f>
        <v>7516495</v>
      </c>
      <c r="D112" s="625">
        <v>7516495</v>
      </c>
      <c r="E112" s="283">
        <f>'[1]7'!E38-'[1]12'!E112-'[1]13'!E112</f>
        <v>0</v>
      </c>
      <c r="F112" s="283">
        <f>'[1]7'!F38-'[1]12'!F112-'[1]13'!F112</f>
        <v>0</v>
      </c>
      <c r="G112" s="283">
        <f>'[1]7'!G38-'[1]12'!G112-'[1]13'!G112</f>
        <v>0</v>
      </c>
      <c r="H112" s="283">
        <f>'[1]7'!H38-'[1]12'!H112-'[1]13'!H112</f>
        <v>0</v>
      </c>
    </row>
    <row r="113" spans="1:8" x14ac:dyDescent="0.2">
      <c r="A113" s="540">
        <v>108</v>
      </c>
      <c r="B113" s="623" t="s">
        <v>440</v>
      </c>
      <c r="C113" s="624">
        <f t="shared" ref="C113:C114" si="0">SUM(D113:H113)</f>
        <v>12000000</v>
      </c>
      <c r="D113" s="626">
        <f>SUM(D114:D115)</f>
        <v>12000000</v>
      </c>
      <c r="E113" s="283">
        <f>'[1]7'!E39-'[1]12'!E113-'[1]13'!E113</f>
        <v>0</v>
      </c>
      <c r="F113" s="283">
        <f>'[1]7'!F39-'[1]12'!F113-'[1]13'!F113</f>
        <v>0</v>
      </c>
      <c r="G113" s="283">
        <f>'[1]7'!G39-'[1]12'!G113-'[1]13'!G113</f>
        <v>0</v>
      </c>
      <c r="H113" s="283">
        <f>'[1]7'!H39-'[1]12'!H113-'[1]13'!H113</f>
        <v>0</v>
      </c>
    </row>
    <row r="114" spans="1:8" ht="25.5" x14ac:dyDescent="0.2">
      <c r="A114" s="540">
        <v>109</v>
      </c>
      <c r="B114" s="623" t="s">
        <v>387</v>
      </c>
      <c r="C114" s="624">
        <f t="shared" si="0"/>
        <v>7500000</v>
      </c>
      <c r="D114" s="626">
        <v>7500000</v>
      </c>
      <c r="E114" s="283">
        <f>'[1]7'!E40-'[1]12'!E114-'[1]13'!E114</f>
        <v>0</v>
      </c>
      <c r="F114" s="283">
        <f>'[1]7'!F40-'[1]12'!F114-'[1]13'!F114</f>
        <v>0</v>
      </c>
      <c r="G114" s="283">
        <f>'[1]7'!G40-'[1]12'!G114-'[1]13'!G114</f>
        <v>0</v>
      </c>
      <c r="H114" s="283">
        <f>'[1]7'!H40-'[1]12'!H114-'[1]13'!H114</f>
        <v>0</v>
      </c>
    </row>
    <row r="115" spans="1:8" x14ac:dyDescent="0.2">
      <c r="A115" s="540">
        <v>110</v>
      </c>
      <c r="B115" s="623" t="s">
        <v>388</v>
      </c>
      <c r="C115" s="283">
        <f>'[1]7'!C41-'[1]12'!C115-'[1]13'!C115</f>
        <v>4500000</v>
      </c>
      <c r="D115" s="283">
        <f>'[1]7'!D41-'[1]12'!D115-'[1]13'!D115</f>
        <v>4500000</v>
      </c>
      <c r="E115" s="283">
        <f>'[1]7'!E41-'[1]12'!E115-'[1]13'!E115</f>
        <v>0</v>
      </c>
      <c r="F115" s="283">
        <f>'[1]7'!F41-'[1]12'!F115-'[1]13'!F115</f>
        <v>0</v>
      </c>
      <c r="G115" s="283">
        <f>'[1]7'!G41-'[1]12'!G115-'[1]13'!G115</f>
        <v>0</v>
      </c>
      <c r="H115" s="283">
        <f>'[1]7'!H41-'[1]12'!H115-'[1]13'!H115</f>
        <v>0</v>
      </c>
    </row>
    <row r="116" spans="1:8" x14ac:dyDescent="0.2">
      <c r="A116" s="540">
        <v>111</v>
      </c>
      <c r="B116" s="627" t="s">
        <v>31</v>
      </c>
      <c r="C116" s="283">
        <f>'[1]7'!C42-'[1]12'!C116-'[1]13'!C116</f>
        <v>12016495</v>
      </c>
      <c r="D116" s="283">
        <f>'[1]7'!D42-'[1]12'!D116-'[1]13'!D116</f>
        <v>12016495</v>
      </c>
      <c r="E116" s="283">
        <f>'[1]7'!E42-'[1]12'!E116-'[1]13'!E116</f>
        <v>0</v>
      </c>
      <c r="F116" s="283">
        <f>'[1]7'!F42-'[1]12'!F116-'[1]13'!F116</f>
        <v>0</v>
      </c>
      <c r="G116" s="283">
        <f>'[1]7'!G42-'[1]12'!G116-'[1]13'!G116</f>
        <v>0</v>
      </c>
      <c r="H116" s="283">
        <f>'[1]7'!H42-'[1]12'!H116-'[1]13'!H116</f>
        <v>0</v>
      </c>
    </row>
    <row r="117" spans="1:8" x14ac:dyDescent="0.2">
      <c r="A117" s="540">
        <v>112</v>
      </c>
      <c r="B117" s="631" t="s">
        <v>32</v>
      </c>
      <c r="C117" s="283">
        <f>'[1]7'!C43-'[1]12'!C117-'[1]13'!C117</f>
        <v>2470849534</v>
      </c>
      <c r="D117" s="283">
        <f>'[1]7'!D43-'[1]12'!D117-'[1]13'!D117</f>
        <v>1868571170</v>
      </c>
      <c r="E117" s="283">
        <f>'[1]7'!E43-'[1]12'!E117-'[1]13'!E117</f>
        <v>211789225</v>
      </c>
      <c r="F117" s="283">
        <f>'[1]7'!F43-'[1]12'!F117-'[1]13'!F117</f>
        <v>175962529</v>
      </c>
      <c r="G117" s="283">
        <f>'[1]7'!G43-'[1]12'!G117-'[1]13'!G117</f>
        <v>65593266</v>
      </c>
      <c r="H117" s="283">
        <f>'[1]7'!H43-'[1]12'!H117-'[1]13'!H117</f>
        <v>148933344</v>
      </c>
    </row>
    <row r="118" spans="1:8" ht="25.5" x14ac:dyDescent="0.2">
      <c r="A118" s="540">
        <v>113</v>
      </c>
      <c r="B118" s="623" t="s">
        <v>33</v>
      </c>
      <c r="C118" s="283">
        <f>'[1]7'!C44-'[1]12'!C118-'[1]13'!C118</f>
        <v>19992222</v>
      </c>
      <c r="D118" s="283">
        <f>'[1]7'!D44-'[1]12'!D118-'[1]13'!D118</f>
        <v>19992222</v>
      </c>
      <c r="E118" s="283">
        <f>'[1]7'!E44-'[1]12'!E118-'[1]13'!E118</f>
        <v>0</v>
      </c>
      <c r="F118" s="283">
        <f>'[1]7'!F44-'[1]12'!F118-'[1]13'!F118</f>
        <v>0</v>
      </c>
      <c r="G118" s="283">
        <f>'[1]7'!G44-'[1]12'!G118-'[1]13'!G118</f>
        <v>0</v>
      </c>
      <c r="H118" s="283">
        <f>'[1]7'!H44-'[1]12'!H118-'[1]13'!H118</f>
        <v>0</v>
      </c>
    </row>
    <row r="119" spans="1:8" x14ac:dyDescent="0.2">
      <c r="A119" s="540">
        <v>114</v>
      </c>
      <c r="B119" s="623" t="s">
        <v>34</v>
      </c>
      <c r="C119" s="283">
        <f>'[1]7'!C45-'[1]12'!C119-'[1]13'!C119</f>
        <v>539790167</v>
      </c>
      <c r="D119" s="283">
        <f>'[1]7'!D45-'[1]12'!D119-'[1]13'!D119</f>
        <v>539790167</v>
      </c>
      <c r="E119" s="283">
        <f>'[1]7'!E45-'[1]12'!E119-'[1]13'!E119</f>
        <v>0</v>
      </c>
      <c r="F119" s="283">
        <f>'[1]7'!F45-'[1]12'!F119-'[1]13'!F119</f>
        <v>0</v>
      </c>
      <c r="G119" s="283">
        <f>'[1]7'!G45-'[1]12'!G119-'[1]13'!G119</f>
        <v>0</v>
      </c>
      <c r="H119" s="283">
        <f>'[1]7'!H45-'[1]12'!H119-'[1]13'!H119</f>
        <v>0</v>
      </c>
    </row>
    <row r="120" spans="1:8" x14ac:dyDescent="0.2">
      <c r="A120" s="540">
        <v>115</v>
      </c>
      <c r="B120" s="623" t="s">
        <v>35</v>
      </c>
      <c r="C120" s="283">
        <f>'[1]7'!C46-'[1]12'!C120-'[1]13'!C120</f>
        <v>559782389</v>
      </c>
      <c r="D120" s="283">
        <f>'[1]7'!D46-'[1]12'!D120-'[1]13'!D120</f>
        <v>559782389</v>
      </c>
      <c r="E120" s="283">
        <f>'[1]7'!E46-'[1]12'!E120-'[1]13'!E120</f>
        <v>0</v>
      </c>
      <c r="F120" s="283">
        <f>'[1]7'!F46-'[1]12'!F120-'[1]13'!F120</f>
        <v>0</v>
      </c>
      <c r="G120" s="283">
        <f>'[1]7'!G46-'[1]12'!G120-'[1]13'!G120</f>
        <v>0</v>
      </c>
      <c r="H120" s="283">
        <f>'[1]7'!H46-'[1]12'!H120-'[1]13'!H120</f>
        <v>0</v>
      </c>
    </row>
    <row r="121" spans="1:8" ht="13.5" thickBot="1" x14ac:dyDescent="0.25">
      <c r="A121" s="540">
        <v>116</v>
      </c>
      <c r="B121" s="634" t="s">
        <v>36</v>
      </c>
      <c r="C121" s="283">
        <f>'[1]7'!C47-'[1]12'!C121-'[1]13'!C121</f>
        <v>559782389</v>
      </c>
      <c r="D121" s="283">
        <f>'[1]7'!D47-'[1]12'!D121-'[1]13'!D121</f>
        <v>559782389</v>
      </c>
      <c r="E121" s="283">
        <f>'[1]7'!E47-'[1]12'!E121-'[1]13'!E121</f>
        <v>0</v>
      </c>
      <c r="F121" s="283">
        <f>'[1]7'!F47-'[1]12'!F121-'[1]13'!F121</f>
        <v>0</v>
      </c>
      <c r="G121" s="283">
        <f>'[1]7'!G47-'[1]12'!G121-'[1]13'!G121</f>
        <v>0</v>
      </c>
      <c r="H121" s="283">
        <f>'[1]7'!H47-'[1]12'!H121-'[1]13'!H121</f>
        <v>0</v>
      </c>
    </row>
    <row r="122" spans="1:8" ht="14.25" thickTop="1" thickBot="1" x14ac:dyDescent="0.25">
      <c r="A122" s="540">
        <v>117</v>
      </c>
      <c r="B122" s="18" t="s">
        <v>37</v>
      </c>
      <c r="C122" s="289">
        <f>'[1]7'!C48-'[1]12'!C122-'[1]13'!C122</f>
        <v>3030631923</v>
      </c>
      <c r="D122" s="289">
        <f>'[1]7'!D48-'[1]12'!D122-'[1]13'!D122</f>
        <v>2428353559</v>
      </c>
      <c r="E122" s="289">
        <f>'[1]7'!E48-'[1]12'!E122-'[1]13'!E122</f>
        <v>211789225</v>
      </c>
      <c r="F122" s="289">
        <f>'[1]7'!F48-'[1]12'!F122-'[1]13'!F122</f>
        <v>175962529</v>
      </c>
      <c r="G122" s="289">
        <f>'[1]7'!G48-'[1]12'!G122-'[1]13'!G122</f>
        <v>65593266</v>
      </c>
      <c r="H122" s="289">
        <f>'[1]7'!H48-'[1]12'!H122-'[1]13'!H122</f>
        <v>148933344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3E5C-BC5D-40FA-8FE7-A36179181E08}">
  <dimension ref="A1:H123"/>
  <sheetViews>
    <sheetView workbookViewId="0">
      <pane ySplit="6" topLeftCell="A108" activePane="bottomLeft" state="frozen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03" t="s">
        <v>326</v>
      </c>
    </row>
    <row r="2" spans="1:8" x14ac:dyDescent="0.2">
      <c r="B2" s="79" t="s">
        <v>448</v>
      </c>
      <c r="F2" t="s">
        <v>563</v>
      </c>
    </row>
    <row r="3" spans="1:8" x14ac:dyDescent="0.2">
      <c r="C3" s="362"/>
      <c r="F3" t="s">
        <v>77</v>
      </c>
    </row>
    <row r="4" spans="1:8" x14ac:dyDescent="0.2">
      <c r="B4" s="205" t="s">
        <v>412</v>
      </c>
      <c r="C4" s="363" t="s">
        <v>391</v>
      </c>
    </row>
    <row r="5" spans="1:8" ht="38.25" x14ac:dyDescent="0.2">
      <c r="A5" s="537" t="s">
        <v>1</v>
      </c>
      <c r="B5" s="538" t="s">
        <v>2</v>
      </c>
      <c r="C5" s="539" t="s">
        <v>327</v>
      </c>
      <c r="D5" s="539" t="s">
        <v>39</v>
      </c>
      <c r="E5" s="539" t="s">
        <v>328</v>
      </c>
      <c r="F5" s="539" t="s">
        <v>41</v>
      </c>
      <c r="G5" s="539" t="s">
        <v>120</v>
      </c>
      <c r="H5" s="539" t="s">
        <v>42</v>
      </c>
    </row>
    <row r="6" spans="1:8" ht="25.5" x14ac:dyDescent="0.2">
      <c r="A6" s="540">
        <v>1</v>
      </c>
      <c r="B6" s="541" t="s">
        <v>43</v>
      </c>
      <c r="C6" s="542">
        <f>SUM(D6:H6)</f>
        <v>0</v>
      </c>
      <c r="D6" s="543"/>
      <c r="E6" s="543"/>
      <c r="F6" s="543"/>
      <c r="G6" s="543"/>
      <c r="H6" s="543"/>
    </row>
    <row r="7" spans="1:8" ht="25.5" x14ac:dyDescent="0.2">
      <c r="A7" s="540">
        <v>2</v>
      </c>
      <c r="B7" s="541" t="s">
        <v>329</v>
      </c>
      <c r="C7" s="542">
        <f t="shared" ref="C7:C71" si="0">SUM(D7:H7)</f>
        <v>0</v>
      </c>
      <c r="D7" s="543"/>
      <c r="E7" s="543"/>
      <c r="F7" s="543"/>
      <c r="G7" s="543"/>
      <c r="H7" s="543"/>
    </row>
    <row r="8" spans="1:8" ht="25.5" x14ac:dyDescent="0.2">
      <c r="A8" s="540">
        <v>3</v>
      </c>
      <c r="B8" s="541" t="s">
        <v>446</v>
      </c>
      <c r="C8" s="542">
        <f t="shared" si="0"/>
        <v>0</v>
      </c>
      <c r="D8" s="543"/>
      <c r="E8" s="543"/>
      <c r="F8" s="543"/>
      <c r="G8" s="543"/>
      <c r="H8" s="543"/>
    </row>
    <row r="9" spans="1:8" ht="18" customHeight="1" x14ac:dyDescent="0.2">
      <c r="A9" s="540">
        <v>4</v>
      </c>
      <c r="B9" s="541" t="s">
        <v>447</v>
      </c>
      <c r="C9" s="542"/>
      <c r="D9" s="543"/>
      <c r="E9" s="543"/>
      <c r="F9" s="543"/>
      <c r="G9" s="543"/>
      <c r="H9" s="543"/>
    </row>
    <row r="10" spans="1:8" ht="25.5" x14ac:dyDescent="0.2">
      <c r="A10" s="540">
        <v>5</v>
      </c>
      <c r="B10" s="541" t="s">
        <v>331</v>
      </c>
      <c r="C10" s="542">
        <f t="shared" si="0"/>
        <v>0</v>
      </c>
      <c r="D10" s="543"/>
      <c r="E10" s="543"/>
      <c r="F10" s="543"/>
      <c r="G10" s="543"/>
      <c r="H10" s="543"/>
    </row>
    <row r="11" spans="1:8" ht="25.5" x14ac:dyDescent="0.2">
      <c r="A11" s="540">
        <v>6</v>
      </c>
      <c r="B11" s="541" t="s">
        <v>332</v>
      </c>
      <c r="C11" s="542">
        <f t="shared" si="0"/>
        <v>0</v>
      </c>
      <c r="D11" s="543"/>
      <c r="E11" s="543"/>
      <c r="F11" s="543"/>
      <c r="G11" s="543"/>
      <c r="H11" s="543"/>
    </row>
    <row r="12" spans="1:8" x14ac:dyDescent="0.2">
      <c r="A12" s="540">
        <v>7</v>
      </c>
      <c r="B12" s="541" t="s">
        <v>333</v>
      </c>
      <c r="C12" s="542">
        <f t="shared" si="0"/>
        <v>0</v>
      </c>
      <c r="D12" s="543"/>
      <c r="E12" s="543"/>
      <c r="F12" s="543"/>
      <c r="G12" s="543"/>
      <c r="H12" s="543"/>
    </row>
    <row r="13" spans="1:8" x14ac:dyDescent="0.2">
      <c r="A13" s="540">
        <v>8</v>
      </c>
      <c r="B13" s="541" t="s">
        <v>44</v>
      </c>
      <c r="C13" s="542">
        <f t="shared" si="0"/>
        <v>0</v>
      </c>
      <c r="D13" s="544">
        <f>SUM(D6:D12)</f>
        <v>0</v>
      </c>
      <c r="E13" s="544">
        <f>SUM(E6:E12)</f>
        <v>0</v>
      </c>
      <c r="F13" s="544">
        <f>SUM(F6:F12)</f>
        <v>0</v>
      </c>
      <c r="G13" s="544">
        <f>SUM(G6:G12)</f>
        <v>0</v>
      </c>
      <c r="H13" s="544">
        <f>SUM(H6:H12)</f>
        <v>0</v>
      </c>
    </row>
    <row r="14" spans="1:8" s="210" customFormat="1" x14ac:dyDescent="0.2">
      <c r="A14" s="540">
        <v>9</v>
      </c>
      <c r="B14" s="545" t="s">
        <v>334</v>
      </c>
      <c r="C14" s="542">
        <f t="shared" si="0"/>
        <v>0</v>
      </c>
      <c r="D14" s="546"/>
      <c r="E14" s="546"/>
      <c r="F14" s="546"/>
      <c r="G14" s="546"/>
      <c r="H14" s="546"/>
    </row>
    <row r="15" spans="1:8" ht="25.5" x14ac:dyDescent="0.2">
      <c r="A15" s="540">
        <v>10</v>
      </c>
      <c r="B15" s="541" t="s">
        <v>45</v>
      </c>
      <c r="C15" s="542">
        <f t="shared" si="0"/>
        <v>0</v>
      </c>
      <c r="D15" s="544">
        <f>SUM(D16:D20)</f>
        <v>0</v>
      </c>
      <c r="E15" s="544">
        <f>SUM(E16:E20)</f>
        <v>0</v>
      </c>
      <c r="F15" s="544">
        <f>SUM(F16:F20)</f>
        <v>0</v>
      </c>
      <c r="G15" s="544">
        <f>SUM(G16:G20)</f>
        <v>0</v>
      </c>
      <c r="H15" s="544">
        <f>SUM(H16:H20)</f>
        <v>0</v>
      </c>
    </row>
    <row r="16" spans="1:8" x14ac:dyDescent="0.2">
      <c r="A16" s="540">
        <v>11</v>
      </c>
      <c r="B16" s="541" t="s">
        <v>335</v>
      </c>
      <c r="C16" s="542">
        <f t="shared" si="0"/>
        <v>0</v>
      </c>
      <c r="D16" s="543"/>
      <c r="E16" s="543"/>
      <c r="F16" s="543"/>
      <c r="G16" s="543"/>
      <c r="H16" s="543"/>
    </row>
    <row r="17" spans="1:8" x14ac:dyDescent="0.2">
      <c r="A17" s="540">
        <v>12</v>
      </c>
      <c r="B17" s="541" t="s">
        <v>336</v>
      </c>
      <c r="C17" s="542">
        <f t="shared" si="0"/>
        <v>0</v>
      </c>
      <c r="D17" s="543"/>
      <c r="E17" s="543"/>
      <c r="F17" s="543"/>
      <c r="G17" s="543"/>
      <c r="H17" s="543"/>
    </row>
    <row r="18" spans="1:8" x14ac:dyDescent="0.2">
      <c r="A18" s="540">
        <v>13</v>
      </c>
      <c r="B18" s="541" t="s">
        <v>337</v>
      </c>
      <c r="C18" s="542">
        <f t="shared" si="0"/>
        <v>0</v>
      </c>
      <c r="D18" s="543"/>
      <c r="E18" s="543"/>
      <c r="F18" s="543"/>
      <c r="G18" s="543"/>
      <c r="H18" s="543"/>
    </row>
    <row r="19" spans="1:8" x14ac:dyDescent="0.2">
      <c r="A19" s="540">
        <v>14</v>
      </c>
      <c r="B19" s="541" t="s">
        <v>338</v>
      </c>
      <c r="C19" s="542">
        <f t="shared" si="0"/>
        <v>0</v>
      </c>
      <c r="D19" s="543"/>
      <c r="E19" s="543"/>
      <c r="F19" s="543"/>
      <c r="G19" s="543"/>
      <c r="H19" s="543"/>
    </row>
    <row r="20" spans="1:8" x14ac:dyDescent="0.2">
      <c r="A20" s="540">
        <v>15</v>
      </c>
      <c r="B20" s="541" t="s">
        <v>339</v>
      </c>
      <c r="C20" s="542">
        <f t="shared" si="0"/>
        <v>0</v>
      </c>
      <c r="D20" s="543"/>
      <c r="E20" s="543"/>
      <c r="F20" s="543"/>
      <c r="G20" s="543"/>
      <c r="H20" s="543"/>
    </row>
    <row r="21" spans="1:8" ht="25.5" x14ac:dyDescent="0.2">
      <c r="A21" s="540">
        <v>16</v>
      </c>
      <c r="B21" s="547" t="s">
        <v>46</v>
      </c>
      <c r="C21" s="542">
        <f t="shared" si="0"/>
        <v>0</v>
      </c>
      <c r="D21" s="548">
        <f>D13+D15</f>
        <v>0</v>
      </c>
      <c r="E21" s="548">
        <f>E13+E15</f>
        <v>0</v>
      </c>
      <c r="F21" s="548">
        <f>F13+F15</f>
        <v>0</v>
      </c>
      <c r="G21" s="548">
        <f>G13+G15</f>
        <v>0</v>
      </c>
      <c r="H21" s="548">
        <f>H13+H15</f>
        <v>0</v>
      </c>
    </row>
    <row r="22" spans="1:8" x14ac:dyDescent="0.2">
      <c r="A22" s="540">
        <v>17</v>
      </c>
      <c r="B22" s="541" t="s">
        <v>47</v>
      </c>
      <c r="C22" s="542">
        <f t="shared" si="0"/>
        <v>0</v>
      </c>
      <c r="D22" s="549">
        <f>D23</f>
        <v>0</v>
      </c>
      <c r="E22" s="549">
        <f>E23</f>
        <v>0</v>
      </c>
      <c r="F22" s="549">
        <f>F23</f>
        <v>0</v>
      </c>
      <c r="G22" s="549">
        <f>G23</f>
        <v>0</v>
      </c>
      <c r="H22" s="549">
        <f>H23</f>
        <v>0</v>
      </c>
    </row>
    <row r="23" spans="1:8" x14ac:dyDescent="0.2">
      <c r="A23" s="540">
        <v>18</v>
      </c>
      <c r="B23" s="541" t="s">
        <v>340</v>
      </c>
      <c r="C23" s="542">
        <f t="shared" si="0"/>
        <v>0</v>
      </c>
      <c r="D23" s="550"/>
      <c r="E23" s="550"/>
      <c r="F23" s="550"/>
      <c r="G23" s="550"/>
      <c r="H23" s="550"/>
    </row>
    <row r="24" spans="1:8" x14ac:dyDescent="0.2">
      <c r="A24" s="540">
        <v>19</v>
      </c>
      <c r="B24" s="541" t="s">
        <v>341</v>
      </c>
      <c r="C24" s="542">
        <f t="shared" si="0"/>
        <v>0</v>
      </c>
      <c r="D24" s="549">
        <f>SUM(D25:D28)</f>
        <v>0</v>
      </c>
      <c r="E24" s="549">
        <f>SUM(E25:E28)</f>
        <v>0</v>
      </c>
      <c r="F24" s="549">
        <f>SUM(F25:F28)</f>
        <v>0</v>
      </c>
      <c r="G24" s="549">
        <f>SUM(G25:G28)</f>
        <v>0</v>
      </c>
      <c r="H24" s="549">
        <f>SUM(H25:H28)</f>
        <v>0</v>
      </c>
    </row>
    <row r="25" spans="1:8" x14ac:dyDescent="0.2">
      <c r="A25" s="540">
        <v>20</v>
      </c>
      <c r="B25" s="541" t="s">
        <v>342</v>
      </c>
      <c r="C25" s="542">
        <f t="shared" si="0"/>
        <v>0</v>
      </c>
      <c r="D25" s="539"/>
      <c r="E25" s="539"/>
      <c r="F25" s="539"/>
      <c r="G25" s="539"/>
      <c r="H25" s="539"/>
    </row>
    <row r="26" spans="1:8" x14ac:dyDescent="0.2">
      <c r="A26" s="540">
        <v>21</v>
      </c>
      <c r="B26" s="541" t="s">
        <v>343</v>
      </c>
      <c r="C26" s="542">
        <f t="shared" si="0"/>
        <v>0</v>
      </c>
      <c r="D26" s="539"/>
      <c r="E26" s="539"/>
      <c r="F26" s="539"/>
      <c r="G26" s="539"/>
      <c r="H26" s="539"/>
    </row>
    <row r="27" spans="1:8" x14ac:dyDescent="0.2">
      <c r="A27" s="540">
        <v>22</v>
      </c>
      <c r="B27" s="541" t="s">
        <v>344</v>
      </c>
      <c r="C27" s="542">
        <f t="shared" si="0"/>
        <v>0</v>
      </c>
      <c r="D27" s="539"/>
      <c r="E27" s="539"/>
      <c r="F27" s="539"/>
      <c r="G27" s="539"/>
      <c r="H27" s="539"/>
    </row>
    <row r="28" spans="1:8" x14ac:dyDescent="0.2">
      <c r="A28" s="540">
        <v>23</v>
      </c>
      <c r="B28" s="364" t="s">
        <v>345</v>
      </c>
      <c r="C28" s="542">
        <f t="shared" si="0"/>
        <v>0</v>
      </c>
      <c r="D28" s="539"/>
      <c r="E28" s="539"/>
      <c r="F28" s="539"/>
      <c r="G28" s="539"/>
      <c r="H28" s="539"/>
    </row>
    <row r="29" spans="1:8" ht="25.5" x14ac:dyDescent="0.2">
      <c r="A29" s="540">
        <v>24</v>
      </c>
      <c r="B29" s="547" t="s">
        <v>48</v>
      </c>
      <c r="C29" s="542">
        <f t="shared" si="0"/>
        <v>0</v>
      </c>
      <c r="D29" s="548">
        <f>D22+D24</f>
        <v>0</v>
      </c>
      <c r="E29" s="548">
        <f>E22+E24</f>
        <v>0</v>
      </c>
      <c r="F29" s="548">
        <f>F22+F24</f>
        <v>0</v>
      </c>
      <c r="G29" s="548">
        <f>G22+G24</f>
        <v>0</v>
      </c>
      <c r="H29" s="548">
        <f>H22+H24</f>
        <v>0</v>
      </c>
    </row>
    <row r="30" spans="1:8" x14ac:dyDescent="0.2">
      <c r="A30" s="540">
        <v>25</v>
      </c>
      <c r="B30" s="541" t="s">
        <v>49</v>
      </c>
      <c r="C30" s="542">
        <f t="shared" si="0"/>
        <v>381500</v>
      </c>
      <c r="D30" s="544">
        <f>SUM(D31:D32)</f>
        <v>381500</v>
      </c>
      <c r="E30" s="544">
        <f>SUM(E31:E32)</f>
        <v>0</v>
      </c>
      <c r="F30" s="544">
        <f>SUM(F31:F32)</f>
        <v>0</v>
      </c>
      <c r="G30" s="544">
        <f>SUM(G31:G32)</f>
        <v>0</v>
      </c>
      <c r="H30" s="544">
        <f>SUM(H31:H32)</f>
        <v>0</v>
      </c>
    </row>
    <row r="31" spans="1:8" x14ac:dyDescent="0.2">
      <c r="A31" s="540">
        <v>26</v>
      </c>
      <c r="B31" s="541" t="s">
        <v>50</v>
      </c>
      <c r="C31" s="542">
        <f t="shared" si="0"/>
        <v>381500</v>
      </c>
      <c r="D31" s="543">
        <v>381500</v>
      </c>
      <c r="E31" s="543"/>
      <c r="F31" s="543"/>
      <c r="G31" s="543"/>
      <c r="H31" s="543"/>
    </row>
    <row r="32" spans="1:8" ht="16.5" customHeight="1" x14ac:dyDescent="0.2">
      <c r="A32" s="540">
        <v>27</v>
      </c>
      <c r="B32" s="541" t="s">
        <v>51</v>
      </c>
      <c r="C32" s="542">
        <f t="shared" si="0"/>
        <v>0</v>
      </c>
      <c r="D32" s="543"/>
      <c r="E32" s="543"/>
      <c r="F32" s="543"/>
      <c r="G32" s="543"/>
      <c r="H32" s="543"/>
    </row>
    <row r="33" spans="1:8" ht="18.75" customHeight="1" x14ac:dyDescent="0.2">
      <c r="A33" s="540">
        <v>28</v>
      </c>
      <c r="B33" s="541" t="s">
        <v>52</v>
      </c>
      <c r="C33" s="542">
        <f t="shared" si="0"/>
        <v>10689687</v>
      </c>
      <c r="D33" s="543">
        <v>10689687</v>
      </c>
      <c r="E33" s="543"/>
      <c r="F33" s="543"/>
      <c r="G33" s="543"/>
      <c r="H33" s="543"/>
    </row>
    <row r="34" spans="1:8" x14ac:dyDescent="0.2">
      <c r="A34" s="540">
        <v>29</v>
      </c>
      <c r="B34" s="541" t="s">
        <v>346</v>
      </c>
      <c r="C34" s="542">
        <f t="shared" si="0"/>
        <v>0</v>
      </c>
      <c r="D34" s="543"/>
      <c r="E34" s="543"/>
      <c r="F34" s="543"/>
      <c r="G34" s="543"/>
      <c r="H34" s="543"/>
    </row>
    <row r="35" spans="1:8" ht="25.5" x14ac:dyDescent="0.2">
      <c r="A35" s="540">
        <v>30</v>
      </c>
      <c r="B35" s="541" t="s">
        <v>347</v>
      </c>
      <c r="C35" s="542">
        <f t="shared" si="0"/>
        <v>0</v>
      </c>
      <c r="D35" s="543"/>
      <c r="E35" s="543"/>
      <c r="F35" s="543"/>
      <c r="G35" s="543"/>
      <c r="H35" s="543"/>
    </row>
    <row r="36" spans="1:8" x14ac:dyDescent="0.2">
      <c r="A36" s="540">
        <v>31</v>
      </c>
      <c r="B36" s="541" t="s">
        <v>53</v>
      </c>
      <c r="C36" s="542">
        <f t="shared" si="0"/>
        <v>10689687</v>
      </c>
      <c r="D36" s="544">
        <f>SUM(D33:D35)</f>
        <v>10689687</v>
      </c>
      <c r="E36" s="544">
        <f>SUM(E33:E35)</f>
        <v>0</v>
      </c>
      <c r="F36" s="544">
        <f>SUM(F33:F35)</f>
        <v>0</v>
      </c>
      <c r="G36" s="544">
        <f>SUM(G33:G35)</f>
        <v>0</v>
      </c>
      <c r="H36" s="544">
        <f>SUM(H33:H35)</f>
        <v>0</v>
      </c>
    </row>
    <row r="37" spans="1:8" x14ac:dyDescent="0.2">
      <c r="A37" s="540">
        <v>32</v>
      </c>
      <c r="B37" s="541" t="s">
        <v>54</v>
      </c>
      <c r="C37" s="542">
        <f t="shared" si="0"/>
        <v>0</v>
      </c>
      <c r="D37" s="544">
        <f>SUM(D38:D39)</f>
        <v>0</v>
      </c>
      <c r="E37" s="544">
        <f>SUM(E38:E39)</f>
        <v>0</v>
      </c>
      <c r="F37" s="544">
        <f>SUM(F38:F39)</f>
        <v>0</v>
      </c>
      <c r="G37" s="544">
        <f>SUM(G38:G39)</f>
        <v>0</v>
      </c>
      <c r="H37" s="544">
        <f>SUM(H38:H39)</f>
        <v>0</v>
      </c>
    </row>
    <row r="38" spans="1:8" ht="51" x14ac:dyDescent="0.2">
      <c r="A38" s="540">
        <v>33</v>
      </c>
      <c r="B38" s="541" t="s">
        <v>348</v>
      </c>
      <c r="C38" s="542">
        <f t="shared" si="0"/>
        <v>0</v>
      </c>
      <c r="D38" s="543"/>
      <c r="E38" s="543"/>
      <c r="F38" s="543"/>
      <c r="G38" s="543"/>
      <c r="H38" s="543"/>
    </row>
    <row r="39" spans="1:8" x14ac:dyDescent="0.2">
      <c r="A39" s="540">
        <v>34</v>
      </c>
      <c r="B39" s="541" t="s">
        <v>349</v>
      </c>
      <c r="C39" s="542">
        <f t="shared" si="0"/>
        <v>0</v>
      </c>
      <c r="D39" s="543"/>
      <c r="E39" s="543"/>
      <c r="F39" s="543"/>
      <c r="G39" s="543"/>
      <c r="H39" s="543"/>
    </row>
    <row r="40" spans="1:8" x14ac:dyDescent="0.2">
      <c r="A40" s="540">
        <v>35</v>
      </c>
      <c r="B40" s="547" t="s">
        <v>55</v>
      </c>
      <c r="C40" s="542">
        <f t="shared" si="0"/>
        <v>11071187</v>
      </c>
      <c r="D40" s="548">
        <f>D30+D36+D37</f>
        <v>11071187</v>
      </c>
      <c r="E40" s="548">
        <f>E30+E36+E37</f>
        <v>0</v>
      </c>
      <c r="F40" s="548">
        <f>F30+F36+F37</f>
        <v>0</v>
      </c>
      <c r="G40" s="548">
        <f>G30+G36+G37</f>
        <v>0</v>
      </c>
      <c r="H40" s="548">
        <f>H30+H36+H37</f>
        <v>0</v>
      </c>
    </row>
    <row r="41" spans="1:8" x14ac:dyDescent="0.2">
      <c r="A41" s="540">
        <v>36</v>
      </c>
      <c r="B41" s="545" t="s">
        <v>350</v>
      </c>
      <c r="C41" s="542">
        <f t="shared" si="0"/>
        <v>0</v>
      </c>
      <c r="D41" s="551"/>
      <c r="E41" s="551"/>
      <c r="F41" s="551"/>
      <c r="G41" s="551"/>
      <c r="H41" s="551"/>
    </row>
    <row r="42" spans="1:8" x14ac:dyDescent="0.2">
      <c r="A42" s="540">
        <v>37</v>
      </c>
      <c r="B42" s="552" t="s">
        <v>56</v>
      </c>
      <c r="C42" s="542">
        <f t="shared" si="0"/>
        <v>0</v>
      </c>
      <c r="D42" s="553">
        <f>SUM(D43:D46)</f>
        <v>0</v>
      </c>
      <c r="E42" s="553">
        <f>SUM(E43:E46)</f>
        <v>0</v>
      </c>
      <c r="F42" s="553">
        <f>SUM(F43:F46)</f>
        <v>0</v>
      </c>
      <c r="G42" s="553">
        <f>SUM(G43:G46)</f>
        <v>0</v>
      </c>
      <c r="H42" s="553">
        <f>SUM(H43:H46)</f>
        <v>0</v>
      </c>
    </row>
    <row r="43" spans="1:8" x14ac:dyDescent="0.2">
      <c r="A43" s="540">
        <v>38</v>
      </c>
      <c r="B43" s="552" t="s">
        <v>351</v>
      </c>
      <c r="C43" s="542">
        <f t="shared" si="0"/>
        <v>0</v>
      </c>
      <c r="D43" s="554"/>
      <c r="E43" s="554"/>
      <c r="F43" s="554"/>
      <c r="G43" s="554"/>
      <c r="H43" s="554"/>
    </row>
    <row r="44" spans="1:8" x14ac:dyDescent="0.2">
      <c r="A44" s="540">
        <v>39</v>
      </c>
      <c r="B44" s="552" t="s">
        <v>57</v>
      </c>
      <c r="C44" s="542">
        <f t="shared" si="0"/>
        <v>0</v>
      </c>
      <c r="D44" s="555"/>
      <c r="E44" s="555"/>
      <c r="F44" s="555"/>
      <c r="G44" s="555"/>
      <c r="H44" s="555"/>
    </row>
    <row r="45" spans="1:8" x14ac:dyDescent="0.2">
      <c r="A45" s="540">
        <v>40</v>
      </c>
      <c r="B45" s="552" t="s">
        <v>352</v>
      </c>
      <c r="C45" s="542">
        <f t="shared" si="0"/>
        <v>0</v>
      </c>
      <c r="D45" s="555"/>
      <c r="E45" s="555"/>
      <c r="F45" s="555"/>
      <c r="G45" s="555"/>
      <c r="H45" s="555"/>
    </row>
    <row r="46" spans="1:8" x14ac:dyDescent="0.2">
      <c r="A46" s="540">
        <v>41</v>
      </c>
      <c r="B46" s="552" t="s">
        <v>353</v>
      </c>
      <c r="C46" s="542">
        <f t="shared" si="0"/>
        <v>0</v>
      </c>
      <c r="D46" s="555"/>
      <c r="E46" s="555"/>
      <c r="F46" s="555"/>
      <c r="G46" s="555"/>
      <c r="H46" s="555"/>
    </row>
    <row r="47" spans="1:8" x14ac:dyDescent="0.2">
      <c r="A47" s="540">
        <v>42</v>
      </c>
      <c r="B47" s="541" t="s">
        <v>58</v>
      </c>
      <c r="C47" s="542">
        <f t="shared" si="0"/>
        <v>1550000</v>
      </c>
      <c r="D47" s="553">
        <f>SUM(D48:D49)</f>
        <v>0</v>
      </c>
      <c r="E47" s="553">
        <f>SUM(E48:E49)</f>
        <v>0</v>
      </c>
      <c r="F47" s="553">
        <f>SUM(F48:F49)</f>
        <v>1550000</v>
      </c>
      <c r="G47" s="553">
        <f>SUM(G48:G49)</f>
        <v>0</v>
      </c>
      <c r="H47" s="553">
        <f>SUM(H48:H49)</f>
        <v>0</v>
      </c>
    </row>
    <row r="48" spans="1:8" x14ac:dyDescent="0.2">
      <c r="A48" s="540">
        <v>43</v>
      </c>
      <c r="B48" s="541" t="s">
        <v>59</v>
      </c>
      <c r="C48" s="542">
        <f t="shared" si="0"/>
        <v>50000</v>
      </c>
      <c r="D48" s="543"/>
      <c r="E48" s="543"/>
      <c r="F48" s="543">
        <v>50000</v>
      </c>
      <c r="G48" s="543"/>
      <c r="H48" s="543"/>
    </row>
    <row r="49" spans="1:8" x14ac:dyDescent="0.2">
      <c r="A49" s="540">
        <v>44</v>
      </c>
      <c r="B49" s="541" t="s">
        <v>60</v>
      </c>
      <c r="C49" s="542">
        <f t="shared" si="0"/>
        <v>1500000</v>
      </c>
      <c r="D49" s="543"/>
      <c r="E49" s="543"/>
      <c r="F49" s="543">
        <v>1500000</v>
      </c>
      <c r="G49" s="543"/>
      <c r="H49" s="543"/>
    </row>
    <row r="50" spans="1:8" x14ac:dyDescent="0.2">
      <c r="A50" s="540">
        <v>45</v>
      </c>
      <c r="B50" s="541" t="s">
        <v>354</v>
      </c>
      <c r="C50" s="542">
        <f t="shared" si="0"/>
        <v>9610000</v>
      </c>
      <c r="D50" s="553">
        <f>SUM(D51:D54)</f>
        <v>9610000</v>
      </c>
      <c r="E50" s="553">
        <f>SUM(E51:E54)</f>
        <v>0</v>
      </c>
      <c r="F50" s="553">
        <f>SUM(F51:F54)</f>
        <v>0</v>
      </c>
      <c r="G50" s="553">
        <f>SUM(G51:G54)</f>
        <v>0</v>
      </c>
      <c r="H50" s="553">
        <f>SUM(H51:H54)</f>
        <v>0</v>
      </c>
    </row>
    <row r="51" spans="1:8" ht="25.5" x14ac:dyDescent="0.2">
      <c r="A51" s="540">
        <v>46</v>
      </c>
      <c r="B51" s="541" t="s">
        <v>355</v>
      </c>
      <c r="C51" s="542">
        <f t="shared" si="0"/>
        <v>0</v>
      </c>
      <c r="D51" s="543"/>
      <c r="E51" s="543"/>
      <c r="F51" s="543"/>
      <c r="G51" s="543"/>
      <c r="H51" s="543"/>
    </row>
    <row r="52" spans="1:8" ht="25.5" x14ac:dyDescent="0.2">
      <c r="A52" s="540">
        <v>47</v>
      </c>
      <c r="B52" s="541" t="s">
        <v>61</v>
      </c>
      <c r="C52" s="542">
        <f t="shared" si="0"/>
        <v>0</v>
      </c>
      <c r="D52" s="543"/>
      <c r="E52" s="543"/>
      <c r="F52" s="543"/>
      <c r="G52" s="543"/>
      <c r="H52" s="543"/>
    </row>
    <row r="53" spans="1:8" x14ac:dyDescent="0.2">
      <c r="A53" s="540">
        <v>48</v>
      </c>
      <c r="B53" s="541" t="s">
        <v>356</v>
      </c>
      <c r="C53" s="542">
        <f t="shared" si="0"/>
        <v>9100000</v>
      </c>
      <c r="D53" s="543">
        <v>9100000</v>
      </c>
      <c r="E53" s="543"/>
      <c r="F53" s="543"/>
      <c r="G53" s="543"/>
      <c r="H53" s="543"/>
    </row>
    <row r="54" spans="1:8" x14ac:dyDescent="0.2">
      <c r="A54" s="540">
        <v>49</v>
      </c>
      <c r="B54" s="541" t="s">
        <v>62</v>
      </c>
      <c r="C54" s="542">
        <f t="shared" si="0"/>
        <v>510000</v>
      </c>
      <c r="D54" s="543">
        <v>510000</v>
      </c>
      <c r="E54" s="543"/>
      <c r="F54" s="543"/>
      <c r="G54" s="543"/>
      <c r="H54" s="543"/>
    </row>
    <row r="55" spans="1:8" x14ac:dyDescent="0.2">
      <c r="A55" s="540">
        <v>50</v>
      </c>
      <c r="B55" s="541" t="s">
        <v>357</v>
      </c>
      <c r="C55" s="542">
        <f t="shared" si="0"/>
        <v>0</v>
      </c>
      <c r="D55" s="543"/>
      <c r="E55" s="543"/>
      <c r="F55" s="543"/>
      <c r="G55" s="543"/>
      <c r="H55" s="543"/>
    </row>
    <row r="56" spans="1:8" x14ac:dyDescent="0.2">
      <c r="A56" s="540">
        <v>51</v>
      </c>
      <c r="B56" s="541" t="s">
        <v>358</v>
      </c>
      <c r="C56" s="542">
        <f t="shared" si="0"/>
        <v>3823200</v>
      </c>
      <c r="D56" s="644">
        <v>3404700</v>
      </c>
      <c r="E56" s="644"/>
      <c r="F56" s="644">
        <v>418500</v>
      </c>
      <c r="G56" s="644"/>
      <c r="H56" s="644"/>
    </row>
    <row r="57" spans="1:8" x14ac:dyDescent="0.2">
      <c r="A57" s="540">
        <v>52</v>
      </c>
      <c r="B57" s="541" t="s">
        <v>63</v>
      </c>
      <c r="C57" s="542">
        <f t="shared" si="0"/>
        <v>0</v>
      </c>
      <c r="D57" s="543"/>
      <c r="E57" s="543"/>
      <c r="F57" s="543"/>
      <c r="G57" s="543"/>
      <c r="H57" s="543"/>
    </row>
    <row r="58" spans="1:8" ht="25.5" x14ac:dyDescent="0.2">
      <c r="A58" s="540">
        <v>53</v>
      </c>
      <c r="B58" s="541" t="s">
        <v>359</v>
      </c>
      <c r="C58" s="542">
        <f t="shared" si="0"/>
        <v>0</v>
      </c>
      <c r="D58" s="543"/>
      <c r="E58" s="543"/>
      <c r="F58" s="543"/>
      <c r="G58" s="543"/>
      <c r="H58" s="543"/>
    </row>
    <row r="59" spans="1:8" x14ac:dyDescent="0.2">
      <c r="A59" s="540">
        <v>54</v>
      </c>
      <c r="B59" s="541" t="s">
        <v>360</v>
      </c>
      <c r="C59" s="542">
        <f t="shared" si="0"/>
        <v>0</v>
      </c>
      <c r="D59" s="543"/>
      <c r="E59" s="543"/>
      <c r="F59" s="543"/>
      <c r="G59" s="543"/>
      <c r="H59" s="543"/>
    </row>
    <row r="60" spans="1:8" x14ac:dyDescent="0.2">
      <c r="A60" s="540">
        <v>55</v>
      </c>
      <c r="B60" s="541" t="s">
        <v>64</v>
      </c>
      <c r="C60" s="542">
        <f t="shared" si="0"/>
        <v>0</v>
      </c>
      <c r="D60" s="543"/>
      <c r="E60" s="543"/>
      <c r="F60" s="543"/>
      <c r="G60" s="543"/>
      <c r="H60" s="543"/>
    </row>
    <row r="61" spans="1:8" x14ac:dyDescent="0.2">
      <c r="A61" s="540">
        <v>56</v>
      </c>
      <c r="B61" s="541" t="s">
        <v>361</v>
      </c>
      <c r="C61" s="542">
        <f t="shared" si="0"/>
        <v>1610000</v>
      </c>
      <c r="D61" s="543">
        <v>1610000</v>
      </c>
      <c r="E61" s="539"/>
      <c r="F61" s="539"/>
      <c r="G61" s="539"/>
      <c r="H61" s="539"/>
    </row>
    <row r="62" spans="1:8" x14ac:dyDescent="0.2">
      <c r="A62" s="540">
        <v>57</v>
      </c>
      <c r="B62" s="547" t="s">
        <v>65</v>
      </c>
      <c r="C62" s="542">
        <f t="shared" si="0"/>
        <v>16593200</v>
      </c>
      <c r="D62" s="548">
        <f>D41+D42+D47+D50+D55+D56+D57+D58+D59+D60+D61</f>
        <v>14624700</v>
      </c>
      <c r="E62" s="548">
        <f>E41+E42+E47+E50+E55+E56+E57+E58+E59+E60+E61</f>
        <v>0</v>
      </c>
      <c r="F62" s="548">
        <f>F41+F42+F47+F50+F55+F56+F57+F58+F59+F60+F61</f>
        <v>1968500</v>
      </c>
      <c r="G62" s="548">
        <f>G41+G42+G47+G50+G55+G56+G57+G58+G59+G60+G61</f>
        <v>0</v>
      </c>
      <c r="H62" s="548">
        <f>H41+H42+H47+H50+H55+H56+H57+H58+H59+H60+H61</f>
        <v>0</v>
      </c>
    </row>
    <row r="63" spans="1:8" x14ac:dyDescent="0.2">
      <c r="A63" s="540">
        <v>58</v>
      </c>
      <c r="B63" s="541" t="s">
        <v>362</v>
      </c>
      <c r="C63" s="542">
        <f t="shared" si="0"/>
        <v>3000000</v>
      </c>
      <c r="D63" s="543">
        <v>3000000</v>
      </c>
      <c r="E63" s="543"/>
      <c r="F63" s="543"/>
      <c r="G63" s="539"/>
      <c r="H63" s="539"/>
    </row>
    <row r="64" spans="1:8" x14ac:dyDescent="0.2">
      <c r="A64" s="540">
        <v>59</v>
      </c>
      <c r="B64" s="541" t="s">
        <v>363</v>
      </c>
      <c r="C64" s="542">
        <f t="shared" si="0"/>
        <v>0</v>
      </c>
      <c r="D64" s="543"/>
      <c r="E64" s="543"/>
      <c r="F64" s="543"/>
      <c r="G64" s="539"/>
      <c r="H64" s="539"/>
    </row>
    <row r="65" spans="1:8" x14ac:dyDescent="0.2">
      <c r="A65" s="540">
        <v>60</v>
      </c>
      <c r="B65" s="547" t="s">
        <v>66</v>
      </c>
      <c r="C65" s="542">
        <f t="shared" si="0"/>
        <v>3000000</v>
      </c>
      <c r="D65" s="548">
        <f>SUM(D63:D64)</f>
        <v>3000000</v>
      </c>
      <c r="E65" s="548">
        <f>SUM(E63:E64)</f>
        <v>0</v>
      </c>
      <c r="F65" s="548">
        <f>SUM(F63:F64)</f>
        <v>0</v>
      </c>
      <c r="G65" s="548">
        <f>SUM(G63:G64)</f>
        <v>0</v>
      </c>
      <c r="H65" s="548">
        <f>SUM(H63:H64)</f>
        <v>0</v>
      </c>
    </row>
    <row r="66" spans="1:8" x14ac:dyDescent="0.2">
      <c r="A66" s="540">
        <v>61</v>
      </c>
      <c r="B66" s="642" t="s">
        <v>364</v>
      </c>
      <c r="C66" s="542">
        <f t="shared" si="0"/>
        <v>0</v>
      </c>
      <c r="D66" s="554"/>
      <c r="E66" s="554"/>
      <c r="F66" s="554"/>
      <c r="G66" s="554"/>
      <c r="H66" s="554"/>
    </row>
    <row r="67" spans="1:8" x14ac:dyDescent="0.2">
      <c r="A67" s="540">
        <v>62</v>
      </c>
      <c r="B67" s="643" t="s">
        <v>365</v>
      </c>
      <c r="C67" s="542">
        <f t="shared" si="0"/>
        <v>0</v>
      </c>
      <c r="D67" s="548">
        <f>D66</f>
        <v>0</v>
      </c>
      <c r="E67" s="548">
        <f>E66</f>
        <v>0</v>
      </c>
      <c r="F67" s="548">
        <f>F66</f>
        <v>0</v>
      </c>
      <c r="G67" s="548">
        <f>G66</f>
        <v>0</v>
      </c>
      <c r="H67" s="548">
        <f>H66</f>
        <v>0</v>
      </c>
    </row>
    <row r="68" spans="1:8" ht="25.5" x14ac:dyDescent="0.2">
      <c r="A68" s="540">
        <v>63</v>
      </c>
      <c r="B68" s="541" t="s">
        <v>67</v>
      </c>
      <c r="C68" s="542">
        <f t="shared" si="0"/>
        <v>0</v>
      </c>
      <c r="D68" s="543"/>
      <c r="E68" s="543"/>
      <c r="F68" s="543"/>
      <c r="G68" s="543"/>
      <c r="H68" s="543"/>
    </row>
    <row r="69" spans="1:8" x14ac:dyDescent="0.2">
      <c r="A69" s="540">
        <v>64</v>
      </c>
      <c r="B69" s="541" t="s">
        <v>68</v>
      </c>
      <c r="C69" s="542">
        <f t="shared" si="0"/>
        <v>80000</v>
      </c>
      <c r="D69" s="543">
        <v>80000</v>
      </c>
      <c r="E69" s="543"/>
      <c r="F69" s="543"/>
      <c r="G69" s="543"/>
      <c r="H69" s="543"/>
    </row>
    <row r="70" spans="1:8" x14ac:dyDescent="0.2">
      <c r="A70" s="540">
        <v>65</v>
      </c>
      <c r="B70" s="541" t="s">
        <v>69</v>
      </c>
      <c r="C70" s="542">
        <f t="shared" si="0"/>
        <v>0</v>
      </c>
      <c r="D70" s="539"/>
      <c r="E70" s="539"/>
      <c r="F70" s="539"/>
      <c r="G70" s="539"/>
      <c r="H70" s="539"/>
    </row>
    <row r="71" spans="1:8" x14ac:dyDescent="0.2">
      <c r="A71" s="540">
        <v>66</v>
      </c>
      <c r="B71" s="547" t="s">
        <v>70</v>
      </c>
      <c r="C71" s="542">
        <f t="shared" si="0"/>
        <v>80000</v>
      </c>
      <c r="D71" s="558">
        <f>SUM(D68:D70)</f>
        <v>80000</v>
      </c>
      <c r="E71" s="558">
        <f>SUM(E68:E70)</f>
        <v>0</v>
      </c>
      <c r="F71" s="558">
        <f>SUM(F68:F70)</f>
        <v>0</v>
      </c>
      <c r="G71" s="558">
        <f>SUM(G68:G70)</f>
        <v>0</v>
      </c>
      <c r="H71" s="558">
        <f>SUM(H68:H70)</f>
        <v>0</v>
      </c>
    </row>
    <row r="72" spans="1:8" x14ac:dyDescent="0.2">
      <c r="A72" s="540">
        <v>67</v>
      </c>
      <c r="B72" s="559" t="s">
        <v>71</v>
      </c>
      <c r="C72" s="542">
        <f t="shared" ref="C72:C111" si="1">SUM(D72:H72)</f>
        <v>30744387</v>
      </c>
      <c r="D72" s="560">
        <f>D21+D29+D40+D62+D65+D67+D71</f>
        <v>28775887</v>
      </c>
      <c r="E72" s="560">
        <f>E21+E29+E40+E62+E65+E67+E71</f>
        <v>0</v>
      </c>
      <c r="F72" s="560">
        <f>F21+F29+F40+F62+F65+F67+F71</f>
        <v>1968500</v>
      </c>
      <c r="G72" s="560">
        <f>G21+G29+G40+G62+G65+G67+G71</f>
        <v>0</v>
      </c>
      <c r="H72" s="560">
        <f>H21+H29+H40+H62+H65+H67+H71</f>
        <v>0</v>
      </c>
    </row>
    <row r="73" spans="1:8" ht="25.5" x14ac:dyDescent="0.2">
      <c r="A73" s="540">
        <v>68</v>
      </c>
      <c r="B73" s="545" t="s">
        <v>366</v>
      </c>
      <c r="C73" s="542">
        <f t="shared" si="1"/>
        <v>0</v>
      </c>
      <c r="D73" s="554"/>
      <c r="E73" s="554"/>
      <c r="F73" s="554"/>
      <c r="G73" s="554"/>
      <c r="H73" s="554"/>
    </row>
    <row r="74" spans="1:8" ht="25.5" x14ac:dyDescent="0.2">
      <c r="A74" s="540">
        <v>69</v>
      </c>
      <c r="B74" s="541" t="s">
        <v>367</v>
      </c>
      <c r="C74" s="542">
        <f t="shared" si="1"/>
        <v>0</v>
      </c>
      <c r="D74" s="543"/>
      <c r="E74" s="543"/>
      <c r="F74" s="543"/>
      <c r="G74" s="543"/>
      <c r="H74" s="543"/>
    </row>
    <row r="75" spans="1:8" x14ac:dyDescent="0.2">
      <c r="A75" s="540">
        <v>70</v>
      </c>
      <c r="B75" s="541" t="s">
        <v>72</v>
      </c>
      <c r="C75" s="542">
        <f t="shared" si="1"/>
        <v>0</v>
      </c>
      <c r="D75" s="543"/>
      <c r="E75" s="543"/>
      <c r="F75" s="543"/>
      <c r="G75" s="543"/>
      <c r="H75" s="543"/>
    </row>
    <row r="76" spans="1:8" x14ac:dyDescent="0.2">
      <c r="A76" s="540">
        <v>71</v>
      </c>
      <c r="B76" s="541" t="s">
        <v>368</v>
      </c>
      <c r="C76" s="542">
        <f t="shared" si="1"/>
        <v>7309675</v>
      </c>
      <c r="D76" s="543"/>
      <c r="E76" s="543"/>
      <c r="F76" s="543">
        <v>2466100</v>
      </c>
      <c r="G76" s="543">
        <f>G122</f>
        <v>4843575</v>
      </c>
      <c r="H76" s="543"/>
    </row>
    <row r="77" spans="1:8" x14ac:dyDescent="0.2">
      <c r="A77" s="540">
        <v>72</v>
      </c>
      <c r="B77" s="541" t="s">
        <v>73</v>
      </c>
      <c r="C77" s="542">
        <f t="shared" si="1"/>
        <v>7309675</v>
      </c>
      <c r="D77" s="549">
        <f>SUM(D73:D76)</f>
        <v>0</v>
      </c>
      <c r="E77" s="549">
        <f>SUM(E73:E76)</f>
        <v>0</v>
      </c>
      <c r="F77" s="549">
        <f>SUM(F73:F76)</f>
        <v>2466100</v>
      </c>
      <c r="G77" s="549">
        <f>SUM(G73:G76)</f>
        <v>4843575</v>
      </c>
      <c r="H77" s="549">
        <f>SUM(H73:H76)</f>
        <v>0</v>
      </c>
    </row>
    <row r="78" spans="1:8" ht="13.5" thickBot="1" x14ac:dyDescent="0.25">
      <c r="A78" s="540">
        <v>73</v>
      </c>
      <c r="B78" s="561" t="s">
        <v>74</v>
      </c>
      <c r="C78" s="645">
        <f t="shared" si="1"/>
        <v>7309675</v>
      </c>
      <c r="D78" s="562">
        <f>D77</f>
        <v>0</v>
      </c>
      <c r="E78" s="562">
        <f>E77</f>
        <v>0</v>
      </c>
      <c r="F78" s="562">
        <f>F77</f>
        <v>2466100</v>
      </c>
      <c r="G78" s="562">
        <f>G77</f>
        <v>4843575</v>
      </c>
      <c r="H78" s="562">
        <f>H77</f>
        <v>0</v>
      </c>
    </row>
    <row r="79" spans="1:8" ht="13.5" thickBot="1" x14ac:dyDescent="0.25">
      <c r="A79" s="540">
        <v>74</v>
      </c>
      <c r="B79" s="285" t="s">
        <v>37</v>
      </c>
      <c r="C79" s="286">
        <f t="shared" si="1"/>
        <v>38054062</v>
      </c>
      <c r="D79" s="287">
        <f>D72+D78</f>
        <v>28775887</v>
      </c>
      <c r="E79" s="287">
        <f>E72+E78</f>
        <v>0</v>
      </c>
      <c r="F79" s="287">
        <f>F72+F78</f>
        <v>4434600</v>
      </c>
      <c r="G79" s="287">
        <f>G72+G78</f>
        <v>4843575</v>
      </c>
      <c r="H79" s="288">
        <f>H72+H78</f>
        <v>0</v>
      </c>
    </row>
    <row r="80" spans="1:8" ht="13.5" thickTop="1" x14ac:dyDescent="0.2">
      <c r="A80" s="540">
        <v>75</v>
      </c>
      <c r="B80" s="282" t="s">
        <v>3</v>
      </c>
      <c r="C80" s="283">
        <f t="shared" si="1"/>
        <v>3574200</v>
      </c>
      <c r="D80" s="284"/>
      <c r="E80" s="284"/>
      <c r="F80" s="284"/>
      <c r="G80" s="284">
        <v>3574200</v>
      </c>
      <c r="H80" s="284"/>
    </row>
    <row r="81" spans="1:8" ht="25.5" x14ac:dyDescent="0.2">
      <c r="A81" s="540">
        <v>76</v>
      </c>
      <c r="B81" s="621" t="s">
        <v>4</v>
      </c>
      <c r="C81" s="542">
        <f t="shared" si="1"/>
        <v>625485</v>
      </c>
      <c r="D81" s="622"/>
      <c r="E81" s="622"/>
      <c r="F81" s="622"/>
      <c r="G81" s="622">
        <v>625485</v>
      </c>
      <c r="H81" s="622"/>
    </row>
    <row r="82" spans="1:8" x14ac:dyDescent="0.2">
      <c r="A82" s="540">
        <v>77</v>
      </c>
      <c r="B82" s="621" t="s">
        <v>5</v>
      </c>
      <c r="C82" s="542">
        <f t="shared" si="1"/>
        <v>22327202</v>
      </c>
      <c r="D82" s="622">
        <v>17566212</v>
      </c>
      <c r="E82" s="622"/>
      <c r="F82" s="622">
        <v>4117100</v>
      </c>
      <c r="G82" s="622">
        <v>643890</v>
      </c>
      <c r="H82" s="622"/>
    </row>
    <row r="83" spans="1:8" x14ac:dyDescent="0.2">
      <c r="A83" s="540">
        <v>78</v>
      </c>
      <c r="B83" s="623" t="s">
        <v>6</v>
      </c>
      <c r="C83" s="624">
        <f t="shared" si="1"/>
        <v>0</v>
      </c>
      <c r="D83" s="625">
        <f>D84</f>
        <v>0</v>
      </c>
      <c r="E83" s="555">
        <f>E84</f>
        <v>0</v>
      </c>
      <c r="F83" s="555">
        <f>F84</f>
        <v>0</v>
      </c>
      <c r="G83" s="555">
        <f>G84</f>
        <v>0</v>
      </c>
      <c r="H83" s="555">
        <f>H84</f>
        <v>0</v>
      </c>
    </row>
    <row r="84" spans="1:8" ht="25.5" x14ac:dyDescent="0.2">
      <c r="A84" s="540">
        <v>79</v>
      </c>
      <c r="B84" s="623" t="s">
        <v>7</v>
      </c>
      <c r="C84" s="624">
        <f t="shared" si="1"/>
        <v>0</v>
      </c>
      <c r="D84" s="626"/>
      <c r="E84" s="543"/>
      <c r="F84" s="543"/>
      <c r="G84" s="543"/>
      <c r="H84" s="543"/>
    </row>
    <row r="85" spans="1:8" x14ac:dyDescent="0.2">
      <c r="A85" s="540">
        <v>80</v>
      </c>
      <c r="B85" s="623" t="s">
        <v>8</v>
      </c>
      <c r="C85" s="624">
        <f t="shared" si="1"/>
        <v>0</v>
      </c>
      <c r="D85" s="625">
        <f>D86</f>
        <v>0</v>
      </c>
      <c r="E85" s="555">
        <f>E86</f>
        <v>0</v>
      </c>
      <c r="F85" s="555">
        <f>F86</f>
        <v>0</v>
      </c>
      <c r="G85" s="555">
        <f>G86</f>
        <v>0</v>
      </c>
      <c r="H85" s="555">
        <f>H86</f>
        <v>0</v>
      </c>
    </row>
    <row r="86" spans="1:8" x14ac:dyDescent="0.2">
      <c r="A86" s="540">
        <v>81</v>
      </c>
      <c r="B86" s="623" t="s">
        <v>9</v>
      </c>
      <c r="C86" s="624">
        <f t="shared" si="1"/>
        <v>0</v>
      </c>
      <c r="D86" s="625"/>
      <c r="E86" s="555"/>
      <c r="F86" s="555"/>
      <c r="G86" s="555"/>
      <c r="H86" s="555"/>
    </row>
    <row r="87" spans="1:8" x14ac:dyDescent="0.2">
      <c r="A87" s="540">
        <v>82</v>
      </c>
      <c r="B87" s="623" t="s">
        <v>10</v>
      </c>
      <c r="C87" s="624">
        <f t="shared" si="1"/>
        <v>0</v>
      </c>
      <c r="D87" s="625">
        <f>SUM(D88:D89)</f>
        <v>0</v>
      </c>
      <c r="E87" s="555">
        <f>SUM(E88:E89)</f>
        <v>0</v>
      </c>
      <c r="F87" s="555">
        <f>SUM(F88:F89)</f>
        <v>0</v>
      </c>
      <c r="G87" s="555">
        <f>SUM(G88:G89)</f>
        <v>0</v>
      </c>
      <c r="H87" s="555">
        <f>SUM(H88:H89)</f>
        <v>0</v>
      </c>
    </row>
    <row r="88" spans="1:8" x14ac:dyDescent="0.2">
      <c r="A88" s="540">
        <v>83</v>
      </c>
      <c r="B88" s="623" t="s">
        <v>11</v>
      </c>
      <c r="C88" s="624">
        <f t="shared" si="1"/>
        <v>0</v>
      </c>
      <c r="D88" s="626"/>
      <c r="E88" s="543"/>
      <c r="F88" s="543"/>
      <c r="G88" s="543"/>
      <c r="H88" s="543"/>
    </row>
    <row r="89" spans="1:8" x14ac:dyDescent="0.2">
      <c r="A89" s="540">
        <v>84</v>
      </c>
      <c r="B89" s="623" t="s">
        <v>12</v>
      </c>
      <c r="C89" s="624">
        <f t="shared" si="1"/>
        <v>0</v>
      </c>
      <c r="D89" s="626"/>
      <c r="E89" s="543"/>
      <c r="F89" s="543"/>
      <c r="G89" s="543"/>
      <c r="H89" s="543"/>
    </row>
    <row r="90" spans="1:8" x14ac:dyDescent="0.2">
      <c r="A90" s="540">
        <v>85</v>
      </c>
      <c r="B90" s="627" t="s">
        <v>13</v>
      </c>
      <c r="C90" s="624">
        <f t="shared" si="1"/>
        <v>0</v>
      </c>
      <c r="D90" s="628">
        <f>D83+D85+D87</f>
        <v>0</v>
      </c>
      <c r="E90" s="629">
        <f>E83+E85+E87</f>
        <v>0</v>
      </c>
      <c r="F90" s="629">
        <f>F83+F85+F87</f>
        <v>0</v>
      </c>
      <c r="G90" s="629">
        <f>G83+G85+G87</f>
        <v>0</v>
      </c>
      <c r="H90" s="629">
        <f>H83+H85+H87</f>
        <v>0</v>
      </c>
    </row>
    <row r="91" spans="1:8" x14ac:dyDescent="0.2">
      <c r="A91" s="540">
        <v>86</v>
      </c>
      <c r="B91" s="623" t="s">
        <v>14</v>
      </c>
      <c r="C91" s="624">
        <f t="shared" si="1"/>
        <v>0</v>
      </c>
      <c r="D91" s="626"/>
      <c r="E91" s="543"/>
      <c r="F91" s="543"/>
      <c r="G91" s="543"/>
      <c r="H91" s="543"/>
    </row>
    <row r="92" spans="1:8" ht="25.5" x14ac:dyDescent="0.2">
      <c r="A92" s="540">
        <v>87</v>
      </c>
      <c r="B92" s="623" t="s">
        <v>15</v>
      </c>
      <c r="C92" s="624">
        <f t="shared" si="1"/>
        <v>0</v>
      </c>
      <c r="D92" s="630">
        <f>SUM(D93:D96)</f>
        <v>0</v>
      </c>
      <c r="E92" s="548">
        <f>SUM(E93:E96)</f>
        <v>0</v>
      </c>
      <c r="F92" s="548">
        <f>SUM(F93:F96)</f>
        <v>0</v>
      </c>
      <c r="G92" s="548">
        <f>SUM(G93:G96)</f>
        <v>0</v>
      </c>
      <c r="H92" s="548">
        <f>SUM(H93:H96)</f>
        <v>0</v>
      </c>
    </row>
    <row r="93" spans="1:8" x14ac:dyDescent="0.2">
      <c r="A93" s="540">
        <v>88</v>
      </c>
      <c r="B93" s="623" t="s">
        <v>383</v>
      </c>
      <c r="C93" s="624">
        <f t="shared" si="1"/>
        <v>0</v>
      </c>
      <c r="D93" s="626"/>
      <c r="E93" s="543"/>
      <c r="F93" s="543"/>
      <c r="G93" s="543"/>
      <c r="H93" s="543"/>
    </row>
    <row r="94" spans="1:8" x14ac:dyDescent="0.2">
      <c r="A94" s="540">
        <v>89</v>
      </c>
      <c r="B94" s="623" t="s">
        <v>16</v>
      </c>
      <c r="C94" s="624">
        <f t="shared" si="1"/>
        <v>0</v>
      </c>
      <c r="D94" s="626"/>
      <c r="E94" s="543"/>
      <c r="F94" s="543"/>
      <c r="G94" s="543"/>
      <c r="H94" s="543"/>
    </row>
    <row r="95" spans="1:8" x14ac:dyDescent="0.2">
      <c r="A95" s="540">
        <v>90</v>
      </c>
      <c r="B95" s="623" t="s">
        <v>17</v>
      </c>
      <c r="C95" s="624">
        <f t="shared" si="1"/>
        <v>0</v>
      </c>
      <c r="D95" s="626"/>
      <c r="E95" s="543"/>
      <c r="F95" s="543"/>
      <c r="G95" s="543"/>
      <c r="H95" s="543"/>
    </row>
    <row r="96" spans="1:8" x14ac:dyDescent="0.2">
      <c r="A96" s="540">
        <v>91</v>
      </c>
      <c r="B96" s="623" t="s">
        <v>18</v>
      </c>
      <c r="C96" s="624">
        <f t="shared" si="1"/>
        <v>0</v>
      </c>
      <c r="D96" s="626"/>
      <c r="E96" s="543"/>
      <c r="F96" s="543"/>
      <c r="G96" s="543"/>
      <c r="H96" s="543"/>
    </row>
    <row r="97" spans="1:8" ht="25.5" x14ac:dyDescent="0.2">
      <c r="A97" s="540">
        <v>92</v>
      </c>
      <c r="B97" s="623" t="s">
        <v>384</v>
      </c>
      <c r="C97" s="624">
        <f t="shared" si="1"/>
        <v>3900000</v>
      </c>
      <c r="D97" s="626">
        <v>3900000</v>
      </c>
      <c r="E97" s="543"/>
      <c r="F97" s="543"/>
      <c r="G97" s="543"/>
      <c r="H97" s="543"/>
    </row>
    <row r="98" spans="1:8" x14ac:dyDescent="0.2">
      <c r="A98" s="540">
        <v>93</v>
      </c>
      <c r="B98" s="623" t="s">
        <v>385</v>
      </c>
      <c r="C98" s="624">
        <f t="shared" si="1"/>
        <v>0</v>
      </c>
      <c r="D98" s="626"/>
      <c r="E98" s="543"/>
      <c r="F98" s="543"/>
      <c r="G98" s="543"/>
      <c r="H98" s="543"/>
    </row>
    <row r="99" spans="1:8" x14ac:dyDescent="0.2">
      <c r="A99" s="540">
        <v>94</v>
      </c>
      <c r="B99" s="623" t="s">
        <v>19</v>
      </c>
      <c r="C99" s="624">
        <f t="shared" si="1"/>
        <v>0</v>
      </c>
      <c r="D99" s="626"/>
      <c r="E99" s="543"/>
      <c r="F99" s="543"/>
      <c r="G99" s="543"/>
      <c r="H99" s="543"/>
    </row>
    <row r="100" spans="1:8" x14ac:dyDescent="0.2">
      <c r="A100" s="540">
        <v>95</v>
      </c>
      <c r="B100" s="627" t="s">
        <v>20</v>
      </c>
      <c r="C100" s="624">
        <f t="shared" si="1"/>
        <v>3900000</v>
      </c>
      <c r="D100" s="628">
        <f>D91+D92+D97+D98+D99</f>
        <v>3900000</v>
      </c>
      <c r="E100" s="629">
        <f>E91+E92+E97+E98+E99</f>
        <v>0</v>
      </c>
      <c r="F100" s="629">
        <f>F91+F92+F97+F98+F99</f>
        <v>0</v>
      </c>
      <c r="G100" s="629">
        <f>G91+G92+G97+G98+G99</f>
        <v>0</v>
      </c>
      <c r="H100" s="629">
        <f>H91+H92+H97+H98+H99</f>
        <v>0</v>
      </c>
    </row>
    <row r="101" spans="1:8" x14ac:dyDescent="0.2">
      <c r="A101" s="540">
        <v>96</v>
      </c>
      <c r="B101" s="623" t="s">
        <v>21</v>
      </c>
      <c r="C101" s="624">
        <f t="shared" si="1"/>
        <v>0</v>
      </c>
      <c r="D101" s="626"/>
      <c r="E101" s="543"/>
      <c r="F101" s="543"/>
      <c r="G101" s="543"/>
      <c r="H101" s="543"/>
    </row>
    <row r="102" spans="1:8" x14ac:dyDescent="0.2">
      <c r="A102" s="540">
        <v>97</v>
      </c>
      <c r="B102" s="623" t="s">
        <v>22</v>
      </c>
      <c r="C102" s="624">
        <f t="shared" si="1"/>
        <v>0</v>
      </c>
      <c r="D102" s="626"/>
      <c r="E102" s="543"/>
      <c r="F102" s="543"/>
      <c r="G102" s="543"/>
      <c r="H102" s="543"/>
    </row>
    <row r="103" spans="1:8" x14ac:dyDescent="0.2">
      <c r="A103" s="540">
        <v>98</v>
      </c>
      <c r="B103" s="623" t="s">
        <v>23</v>
      </c>
      <c r="C103" s="624">
        <f t="shared" si="1"/>
        <v>0</v>
      </c>
      <c r="D103" s="626"/>
      <c r="E103" s="543"/>
      <c r="F103" s="543"/>
      <c r="G103" s="543"/>
      <c r="H103" s="543"/>
    </row>
    <row r="104" spans="1:8" x14ac:dyDescent="0.2">
      <c r="A104" s="540">
        <v>99</v>
      </c>
      <c r="B104" s="623" t="s">
        <v>24</v>
      </c>
      <c r="C104" s="624">
        <f t="shared" si="1"/>
        <v>0</v>
      </c>
      <c r="D104" s="626"/>
      <c r="E104" s="543"/>
      <c r="F104" s="543"/>
      <c r="G104" s="543"/>
      <c r="H104" s="543"/>
    </row>
    <row r="105" spans="1:8" ht="25.5" x14ac:dyDescent="0.2">
      <c r="A105" s="540">
        <v>100</v>
      </c>
      <c r="B105" s="623" t="s">
        <v>25</v>
      </c>
      <c r="C105" s="624">
        <f t="shared" si="1"/>
        <v>0</v>
      </c>
      <c r="D105" s="626"/>
      <c r="E105" s="543"/>
      <c r="F105" s="543"/>
      <c r="G105" s="543"/>
      <c r="H105" s="543"/>
    </row>
    <row r="106" spans="1:8" x14ac:dyDescent="0.2">
      <c r="A106" s="540">
        <v>101</v>
      </c>
      <c r="B106" s="627" t="s">
        <v>26</v>
      </c>
      <c r="C106" s="624">
        <f t="shared" si="1"/>
        <v>0</v>
      </c>
      <c r="D106" s="628">
        <f>SUM(D101:D105)</f>
        <v>0</v>
      </c>
      <c r="E106" s="629">
        <f>SUM(E101:E105)</f>
        <v>0</v>
      </c>
      <c r="F106" s="629">
        <f>SUM(F101:F105)</f>
        <v>0</v>
      </c>
      <c r="G106" s="629">
        <f>SUM(G101:G105)</f>
        <v>0</v>
      </c>
      <c r="H106" s="629">
        <f>SUM(H101:H105)</f>
        <v>0</v>
      </c>
    </row>
    <row r="107" spans="1:8" x14ac:dyDescent="0.2">
      <c r="A107" s="540">
        <v>102</v>
      </c>
      <c r="B107" s="623" t="s">
        <v>27</v>
      </c>
      <c r="C107" s="624">
        <f t="shared" si="1"/>
        <v>3944845</v>
      </c>
      <c r="D107" s="626">
        <v>3944845</v>
      </c>
      <c r="E107" s="543"/>
      <c r="F107" s="543"/>
      <c r="G107" s="543"/>
      <c r="H107" s="543"/>
    </row>
    <row r="108" spans="1:8" x14ac:dyDescent="0.2">
      <c r="A108" s="540">
        <v>103</v>
      </c>
      <c r="B108" s="623" t="s">
        <v>386</v>
      </c>
      <c r="C108" s="624">
        <f t="shared" si="1"/>
        <v>250000</v>
      </c>
      <c r="D108" s="626"/>
      <c r="E108" s="543"/>
      <c r="F108" s="543">
        <v>250000</v>
      </c>
      <c r="G108" s="543"/>
      <c r="H108" s="543"/>
    </row>
    <row r="109" spans="1:8" x14ac:dyDescent="0.2">
      <c r="A109" s="540">
        <v>104</v>
      </c>
      <c r="B109" s="623" t="s">
        <v>28</v>
      </c>
      <c r="C109" s="624">
        <f t="shared" si="1"/>
        <v>0</v>
      </c>
      <c r="D109" s="626"/>
      <c r="E109" s="543"/>
      <c r="F109" s="543"/>
      <c r="G109" s="543"/>
      <c r="H109" s="543"/>
    </row>
    <row r="110" spans="1:8" ht="25.5" x14ac:dyDescent="0.2">
      <c r="A110" s="540">
        <v>105</v>
      </c>
      <c r="B110" s="623" t="s">
        <v>29</v>
      </c>
      <c r="C110" s="624">
        <f t="shared" si="1"/>
        <v>67500</v>
      </c>
      <c r="D110" s="626"/>
      <c r="E110" s="543"/>
      <c r="F110" s="543">
        <v>67500</v>
      </c>
      <c r="G110" s="543"/>
      <c r="H110" s="543"/>
    </row>
    <row r="111" spans="1:8" x14ac:dyDescent="0.2">
      <c r="A111" s="540">
        <v>106</v>
      </c>
      <c r="B111" s="627" t="s">
        <v>30</v>
      </c>
      <c r="C111" s="624">
        <f t="shared" si="1"/>
        <v>4262345</v>
      </c>
      <c r="D111" s="628">
        <f>SUM(D107:D110)</f>
        <v>3944845</v>
      </c>
      <c r="E111" s="629">
        <f>SUM(E107:E110)</f>
        <v>0</v>
      </c>
      <c r="F111" s="629">
        <f>SUM(F107:F110)</f>
        <v>317500</v>
      </c>
      <c r="G111" s="629">
        <f>SUM(G107:G110)</f>
        <v>0</v>
      </c>
      <c r="H111" s="629">
        <f>SUM(H107:H110)</f>
        <v>0</v>
      </c>
    </row>
    <row r="112" spans="1:8" ht="25.5" x14ac:dyDescent="0.2">
      <c r="A112" s="540">
        <v>107</v>
      </c>
      <c r="B112" s="623" t="s">
        <v>439</v>
      </c>
      <c r="C112" s="624">
        <f>SUM(D112:H112)</f>
        <v>0</v>
      </c>
      <c r="D112" s="625"/>
      <c r="E112" s="555">
        <f>SUM(E113:E115)</f>
        <v>0</v>
      </c>
      <c r="F112" s="555">
        <f>SUM(F113:F115)</f>
        <v>0</v>
      </c>
      <c r="G112" s="555">
        <f>SUM(G113:G115)</f>
        <v>0</v>
      </c>
      <c r="H112" s="555">
        <f>SUM(H113:H115)</f>
        <v>0</v>
      </c>
    </row>
    <row r="113" spans="1:8" x14ac:dyDescent="0.2">
      <c r="A113" s="540">
        <v>108</v>
      </c>
      <c r="B113" s="623" t="s">
        <v>440</v>
      </c>
      <c r="C113" s="624">
        <f t="shared" ref="C113:C122" si="2">SUM(D113:H113)</f>
        <v>0</v>
      </c>
      <c r="D113" s="626"/>
      <c r="E113" s="543"/>
      <c r="F113" s="543"/>
      <c r="G113" s="543"/>
      <c r="H113" s="543"/>
    </row>
    <row r="114" spans="1:8" ht="25.5" x14ac:dyDescent="0.2">
      <c r="A114" s="540">
        <v>109</v>
      </c>
      <c r="B114" s="623" t="s">
        <v>387</v>
      </c>
      <c r="C114" s="624">
        <f t="shared" si="2"/>
        <v>0</v>
      </c>
      <c r="D114" s="626"/>
      <c r="E114" s="543"/>
      <c r="F114" s="543"/>
      <c r="G114" s="543"/>
      <c r="H114" s="543"/>
    </row>
    <row r="115" spans="1:8" x14ac:dyDescent="0.2">
      <c r="A115" s="540">
        <v>110</v>
      </c>
      <c r="B115" s="623" t="s">
        <v>388</v>
      </c>
      <c r="C115" s="624">
        <f t="shared" si="2"/>
        <v>0</v>
      </c>
      <c r="D115" s="626"/>
      <c r="E115" s="543"/>
      <c r="F115" s="543"/>
      <c r="G115" s="543"/>
      <c r="H115" s="543"/>
    </row>
    <row r="116" spans="1:8" x14ac:dyDescent="0.2">
      <c r="A116" s="540">
        <v>111</v>
      </c>
      <c r="B116" s="627" t="s">
        <v>31</v>
      </c>
      <c r="C116" s="624">
        <f t="shared" si="2"/>
        <v>0</v>
      </c>
      <c r="D116" s="628">
        <f>D112</f>
        <v>0</v>
      </c>
      <c r="E116" s="629">
        <f>E112</f>
        <v>0</v>
      </c>
      <c r="F116" s="629">
        <f>F112</f>
        <v>0</v>
      </c>
      <c r="G116" s="629">
        <f>G112</f>
        <v>0</v>
      </c>
      <c r="H116" s="629">
        <f>H112</f>
        <v>0</v>
      </c>
    </row>
    <row r="117" spans="1:8" x14ac:dyDescent="0.2">
      <c r="A117" s="540">
        <v>112</v>
      </c>
      <c r="B117" s="631" t="s">
        <v>32</v>
      </c>
      <c r="C117" s="624">
        <f t="shared" si="2"/>
        <v>34689232</v>
      </c>
      <c r="D117" s="633">
        <f>D80+D81+D82+D90+D100+D106+D111+D116</f>
        <v>25411057</v>
      </c>
      <c r="E117" s="633">
        <f>E80+E81+E82+E90+E100+E106+E111+E116</f>
        <v>0</v>
      </c>
      <c r="F117" s="633">
        <f>F80+F81+F82+F90+F100+F106+F111+F116</f>
        <v>4434600</v>
      </c>
      <c r="G117" s="633">
        <f>G80+G81+G82+G90+G100+G106+G111+G116</f>
        <v>4843575</v>
      </c>
      <c r="H117" s="633">
        <f>H80+H81+H82+H90+H100+H106+H111+H116</f>
        <v>0</v>
      </c>
    </row>
    <row r="118" spans="1:8" ht="25.5" x14ac:dyDescent="0.2">
      <c r="A118" s="540">
        <v>113</v>
      </c>
      <c r="B118" s="623" t="s">
        <v>33</v>
      </c>
      <c r="C118" s="624">
        <f t="shared" si="2"/>
        <v>0</v>
      </c>
      <c r="D118" s="626"/>
      <c r="E118" s="543"/>
      <c r="F118" s="543"/>
      <c r="G118" s="543"/>
      <c r="H118" s="543"/>
    </row>
    <row r="119" spans="1:8" x14ac:dyDescent="0.2">
      <c r="A119" s="540">
        <v>114</v>
      </c>
      <c r="B119" s="623" t="s">
        <v>34</v>
      </c>
      <c r="C119" s="624">
        <f t="shared" si="2"/>
        <v>7309675</v>
      </c>
      <c r="D119" s="626">
        <v>7309675</v>
      </c>
      <c r="E119" s="543"/>
      <c r="F119" s="543"/>
      <c r="G119" s="543"/>
      <c r="H119" s="543"/>
    </row>
    <row r="120" spans="1:8" x14ac:dyDescent="0.2">
      <c r="A120" s="540">
        <v>115</v>
      </c>
      <c r="B120" s="623" t="s">
        <v>35</v>
      </c>
      <c r="C120" s="624">
        <f t="shared" si="2"/>
        <v>7309675</v>
      </c>
      <c r="D120" s="625">
        <f>SUM(D118:D119)</f>
        <v>7309675</v>
      </c>
      <c r="E120" s="555">
        <f>SUM(E118:E119)</f>
        <v>0</v>
      </c>
      <c r="F120" s="555">
        <f>SUM(F118:F119)</f>
        <v>0</v>
      </c>
      <c r="G120" s="555">
        <f>SUM(G118:G119)</f>
        <v>0</v>
      </c>
      <c r="H120" s="555">
        <f>SUM(H118:H119)</f>
        <v>0</v>
      </c>
    </row>
    <row r="121" spans="1:8" ht="13.5" thickBot="1" x14ac:dyDescent="0.25">
      <c r="A121" s="540">
        <v>116</v>
      </c>
      <c r="B121" s="634" t="s">
        <v>36</v>
      </c>
      <c r="C121" s="624">
        <f t="shared" si="2"/>
        <v>7309675</v>
      </c>
      <c r="D121" s="635">
        <f>D120</f>
        <v>7309675</v>
      </c>
      <c r="E121" s="636">
        <f>E120</f>
        <v>0</v>
      </c>
      <c r="F121" s="636">
        <f>F120</f>
        <v>0</v>
      </c>
      <c r="G121" s="636">
        <f>G120</f>
        <v>0</v>
      </c>
      <c r="H121" s="636">
        <f>H120</f>
        <v>0</v>
      </c>
    </row>
    <row r="122" spans="1:8" ht="14.25" thickTop="1" thickBot="1" x14ac:dyDescent="0.25">
      <c r="A122" s="540">
        <v>117</v>
      </c>
      <c r="B122" s="18" t="s">
        <v>37</v>
      </c>
      <c r="C122" s="624">
        <f t="shared" si="2"/>
        <v>41998907</v>
      </c>
      <c r="D122" s="16">
        <f>D117+D121</f>
        <v>32720732</v>
      </c>
      <c r="E122" s="8">
        <f>E117+E121</f>
        <v>0</v>
      </c>
      <c r="F122" s="8">
        <f>F117+F121</f>
        <v>4434600</v>
      </c>
      <c r="G122" s="8">
        <f>G117+G121</f>
        <v>4843575</v>
      </c>
      <c r="H122" s="8">
        <f>H117+H121</f>
        <v>0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6B04-6F52-4C92-AD40-F3D33E8E810D}">
  <dimension ref="A1:H123"/>
  <sheetViews>
    <sheetView workbookViewId="0">
      <pane ySplit="6" topLeftCell="A111" activePane="bottomLeft" state="frozen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03" t="s">
        <v>326</v>
      </c>
    </row>
    <row r="2" spans="1:8" x14ac:dyDescent="0.2">
      <c r="B2" s="79" t="s">
        <v>448</v>
      </c>
      <c r="F2" t="s">
        <v>564</v>
      </c>
    </row>
    <row r="3" spans="1:8" x14ac:dyDescent="0.2">
      <c r="C3" s="362"/>
      <c r="F3" t="s">
        <v>77</v>
      </c>
    </row>
    <row r="4" spans="1:8" x14ac:dyDescent="0.2">
      <c r="B4" s="205" t="s">
        <v>411</v>
      </c>
      <c r="C4" s="363" t="s">
        <v>391</v>
      </c>
    </row>
    <row r="5" spans="1:8" ht="38.25" x14ac:dyDescent="0.2">
      <c r="A5" s="537" t="s">
        <v>1</v>
      </c>
      <c r="B5" s="538" t="s">
        <v>2</v>
      </c>
      <c r="C5" s="539" t="s">
        <v>327</v>
      </c>
      <c r="D5" s="539" t="s">
        <v>39</v>
      </c>
      <c r="E5" s="539" t="s">
        <v>328</v>
      </c>
      <c r="F5" s="539" t="s">
        <v>41</v>
      </c>
      <c r="G5" s="539" t="s">
        <v>120</v>
      </c>
      <c r="H5" s="539" t="s">
        <v>42</v>
      </c>
    </row>
    <row r="6" spans="1:8" ht="25.5" x14ac:dyDescent="0.2">
      <c r="A6" s="540">
        <v>1</v>
      </c>
      <c r="B6" s="541" t="s">
        <v>43</v>
      </c>
      <c r="C6" s="542">
        <f>SUM(D6:H6)</f>
        <v>0</v>
      </c>
      <c r="D6" s="543"/>
      <c r="E6" s="543"/>
      <c r="F6" s="543"/>
      <c r="G6" s="543"/>
      <c r="H6" s="543"/>
    </row>
    <row r="7" spans="1:8" ht="25.5" x14ac:dyDescent="0.2">
      <c r="A7" s="540">
        <v>2</v>
      </c>
      <c r="B7" s="541" t="s">
        <v>329</v>
      </c>
      <c r="C7" s="542">
        <f t="shared" ref="C7:C71" si="0">SUM(D7:H7)</f>
        <v>0</v>
      </c>
      <c r="D7" s="543"/>
      <c r="E7" s="543"/>
      <c r="F7" s="543"/>
      <c r="G7" s="543"/>
      <c r="H7" s="543"/>
    </row>
    <row r="8" spans="1:8" ht="25.5" x14ac:dyDescent="0.2">
      <c r="A8" s="540">
        <v>3</v>
      </c>
      <c r="B8" s="541" t="s">
        <v>446</v>
      </c>
      <c r="C8" s="542">
        <f t="shared" si="0"/>
        <v>0</v>
      </c>
      <c r="D8" s="543"/>
      <c r="E8" s="543"/>
      <c r="F8" s="543"/>
      <c r="G8" s="543"/>
      <c r="H8" s="543"/>
    </row>
    <row r="9" spans="1:8" ht="18" customHeight="1" x14ac:dyDescent="0.2">
      <c r="A9" s="540">
        <v>4</v>
      </c>
      <c r="B9" s="541" t="s">
        <v>447</v>
      </c>
      <c r="C9" s="542"/>
      <c r="D9" s="543"/>
      <c r="E9" s="543"/>
      <c r="F9" s="543"/>
      <c r="G9" s="543"/>
      <c r="H9" s="543"/>
    </row>
    <row r="10" spans="1:8" ht="25.5" x14ac:dyDescent="0.2">
      <c r="A10" s="540">
        <v>5</v>
      </c>
      <c r="B10" s="541" t="s">
        <v>331</v>
      </c>
      <c r="C10" s="542">
        <f t="shared" si="0"/>
        <v>0</v>
      </c>
      <c r="D10" s="543"/>
      <c r="E10" s="543"/>
      <c r="F10" s="543"/>
      <c r="G10" s="543"/>
      <c r="H10" s="543"/>
    </row>
    <row r="11" spans="1:8" ht="25.5" x14ac:dyDescent="0.2">
      <c r="A11" s="540">
        <v>6</v>
      </c>
      <c r="B11" s="541" t="s">
        <v>332</v>
      </c>
      <c r="C11" s="542">
        <f t="shared" si="0"/>
        <v>0</v>
      </c>
      <c r="D11" s="543"/>
      <c r="E11" s="543"/>
      <c r="F11" s="543"/>
      <c r="G11" s="543"/>
      <c r="H11" s="543"/>
    </row>
    <row r="12" spans="1:8" x14ac:dyDescent="0.2">
      <c r="A12" s="540">
        <v>7</v>
      </c>
      <c r="B12" s="541" t="s">
        <v>333</v>
      </c>
      <c r="C12" s="542">
        <f t="shared" si="0"/>
        <v>0</v>
      </c>
      <c r="D12" s="543"/>
      <c r="E12" s="543"/>
      <c r="F12" s="543"/>
      <c r="G12" s="543"/>
      <c r="H12" s="543"/>
    </row>
    <row r="13" spans="1:8" x14ac:dyDescent="0.2">
      <c r="A13" s="540">
        <v>8</v>
      </c>
      <c r="B13" s="541" t="s">
        <v>44</v>
      </c>
      <c r="C13" s="542">
        <f t="shared" si="0"/>
        <v>0</v>
      </c>
      <c r="D13" s="544">
        <f>SUM(D6:D12)</f>
        <v>0</v>
      </c>
      <c r="E13" s="544">
        <f>SUM(E6:E12)</f>
        <v>0</v>
      </c>
      <c r="F13" s="544">
        <f>SUM(F6:F12)</f>
        <v>0</v>
      </c>
      <c r="G13" s="544">
        <f>SUM(G6:G12)</f>
        <v>0</v>
      </c>
      <c r="H13" s="544">
        <f>SUM(H6:H12)</f>
        <v>0</v>
      </c>
    </row>
    <row r="14" spans="1:8" s="210" customFormat="1" x14ac:dyDescent="0.2">
      <c r="A14" s="540">
        <v>9</v>
      </c>
      <c r="B14" s="545" t="s">
        <v>334</v>
      </c>
      <c r="C14" s="542">
        <f t="shared" si="0"/>
        <v>0</v>
      </c>
      <c r="D14" s="546"/>
      <c r="E14" s="546"/>
      <c r="F14" s="546"/>
      <c r="G14" s="546"/>
      <c r="H14" s="546"/>
    </row>
    <row r="15" spans="1:8" ht="25.5" x14ac:dyDescent="0.2">
      <c r="A15" s="540">
        <v>10</v>
      </c>
      <c r="B15" s="541" t="s">
        <v>45</v>
      </c>
      <c r="C15" s="542">
        <f t="shared" si="0"/>
        <v>0</v>
      </c>
      <c r="D15" s="544">
        <f>SUM(D16:D20)</f>
        <v>0</v>
      </c>
      <c r="E15" s="544">
        <f>SUM(E16:E20)</f>
        <v>0</v>
      </c>
      <c r="F15" s="544">
        <f>SUM(F16:F20)</f>
        <v>0</v>
      </c>
      <c r="G15" s="544">
        <f>SUM(G16:G20)</f>
        <v>0</v>
      </c>
      <c r="H15" s="544">
        <f>SUM(H16:H20)</f>
        <v>0</v>
      </c>
    </row>
    <row r="16" spans="1:8" x14ac:dyDescent="0.2">
      <c r="A16" s="540">
        <v>11</v>
      </c>
      <c r="B16" s="541" t="s">
        <v>335</v>
      </c>
      <c r="C16" s="542">
        <f t="shared" si="0"/>
        <v>0</v>
      </c>
      <c r="D16" s="543"/>
      <c r="E16" s="543"/>
      <c r="F16" s="543"/>
      <c r="G16" s="543"/>
      <c r="H16" s="543"/>
    </row>
    <row r="17" spans="1:8" x14ac:dyDescent="0.2">
      <c r="A17" s="540">
        <v>12</v>
      </c>
      <c r="B17" s="541" t="s">
        <v>336</v>
      </c>
      <c r="C17" s="542">
        <f t="shared" si="0"/>
        <v>0</v>
      </c>
      <c r="D17" s="543"/>
      <c r="E17" s="543"/>
      <c r="F17" s="543"/>
      <c r="G17" s="543"/>
      <c r="H17" s="543"/>
    </row>
    <row r="18" spans="1:8" x14ac:dyDescent="0.2">
      <c r="A18" s="540">
        <v>13</v>
      </c>
      <c r="B18" s="541" t="s">
        <v>337</v>
      </c>
      <c r="C18" s="542">
        <f t="shared" si="0"/>
        <v>0</v>
      </c>
      <c r="D18" s="543"/>
      <c r="E18" s="543"/>
      <c r="F18" s="543"/>
      <c r="G18" s="543"/>
      <c r="H18" s="543"/>
    </row>
    <row r="19" spans="1:8" x14ac:dyDescent="0.2">
      <c r="A19" s="540">
        <v>14</v>
      </c>
      <c r="B19" s="541" t="s">
        <v>338</v>
      </c>
      <c r="C19" s="542">
        <f t="shared" si="0"/>
        <v>0</v>
      </c>
      <c r="D19" s="543"/>
      <c r="E19" s="543"/>
      <c r="F19" s="543"/>
      <c r="G19" s="543"/>
      <c r="H19" s="543"/>
    </row>
    <row r="20" spans="1:8" x14ac:dyDescent="0.2">
      <c r="A20" s="540">
        <v>15</v>
      </c>
      <c r="B20" s="541" t="s">
        <v>339</v>
      </c>
      <c r="C20" s="542">
        <f t="shared" si="0"/>
        <v>0</v>
      </c>
      <c r="D20" s="543"/>
      <c r="E20" s="543"/>
      <c r="F20" s="543"/>
      <c r="G20" s="543"/>
      <c r="H20" s="543"/>
    </row>
    <row r="21" spans="1:8" ht="25.5" x14ac:dyDescent="0.2">
      <c r="A21" s="540">
        <v>16</v>
      </c>
      <c r="B21" s="547" t="s">
        <v>46</v>
      </c>
      <c r="C21" s="542">
        <f t="shared" si="0"/>
        <v>0</v>
      </c>
      <c r="D21" s="548">
        <f>D13+D15</f>
        <v>0</v>
      </c>
      <c r="E21" s="548">
        <f>E13+E15</f>
        <v>0</v>
      </c>
      <c r="F21" s="548">
        <f>F13+F15</f>
        <v>0</v>
      </c>
      <c r="G21" s="548">
        <f>G13+G15</f>
        <v>0</v>
      </c>
      <c r="H21" s="548">
        <f>H13+H15</f>
        <v>0</v>
      </c>
    </row>
    <row r="22" spans="1:8" x14ac:dyDescent="0.2">
      <c r="A22" s="540">
        <v>17</v>
      </c>
      <c r="B22" s="541" t="s">
        <v>47</v>
      </c>
      <c r="C22" s="542">
        <f t="shared" si="0"/>
        <v>0</v>
      </c>
      <c r="D22" s="549">
        <f>D23</f>
        <v>0</v>
      </c>
      <c r="E22" s="549">
        <f>E23</f>
        <v>0</v>
      </c>
      <c r="F22" s="549">
        <f>F23</f>
        <v>0</v>
      </c>
      <c r="G22" s="549">
        <f>G23</f>
        <v>0</v>
      </c>
      <c r="H22" s="549">
        <f>H23</f>
        <v>0</v>
      </c>
    </row>
    <row r="23" spans="1:8" x14ac:dyDescent="0.2">
      <c r="A23" s="540">
        <v>18</v>
      </c>
      <c r="B23" s="541" t="s">
        <v>340</v>
      </c>
      <c r="C23" s="542">
        <f t="shared" si="0"/>
        <v>0</v>
      </c>
      <c r="D23" s="550"/>
      <c r="E23" s="550"/>
      <c r="F23" s="550"/>
      <c r="G23" s="550"/>
      <c r="H23" s="550"/>
    </row>
    <row r="24" spans="1:8" x14ac:dyDescent="0.2">
      <c r="A24" s="540">
        <v>19</v>
      </c>
      <c r="B24" s="541" t="s">
        <v>341</v>
      </c>
      <c r="C24" s="542">
        <f t="shared" si="0"/>
        <v>0</v>
      </c>
      <c r="D24" s="549">
        <f>SUM(D25:D28)</f>
        <v>0</v>
      </c>
      <c r="E24" s="549">
        <f>SUM(E25:E28)</f>
        <v>0</v>
      </c>
      <c r="F24" s="549">
        <f>SUM(F25:F28)</f>
        <v>0</v>
      </c>
      <c r="G24" s="549">
        <f>SUM(G25:G28)</f>
        <v>0</v>
      </c>
      <c r="H24" s="549">
        <f>SUM(H25:H28)</f>
        <v>0</v>
      </c>
    </row>
    <row r="25" spans="1:8" x14ac:dyDescent="0.2">
      <c r="A25" s="540">
        <v>20</v>
      </c>
      <c r="B25" s="541" t="s">
        <v>342</v>
      </c>
      <c r="C25" s="542">
        <f t="shared" si="0"/>
        <v>0</v>
      </c>
      <c r="D25" s="539"/>
      <c r="E25" s="539"/>
      <c r="F25" s="539"/>
      <c r="G25" s="539"/>
      <c r="H25" s="539"/>
    </row>
    <row r="26" spans="1:8" x14ac:dyDescent="0.2">
      <c r="A26" s="540">
        <v>21</v>
      </c>
      <c r="B26" s="541" t="s">
        <v>343</v>
      </c>
      <c r="C26" s="542">
        <f t="shared" si="0"/>
        <v>0</v>
      </c>
      <c r="D26" s="539"/>
      <c r="E26" s="539"/>
      <c r="F26" s="539"/>
      <c r="G26" s="539"/>
      <c r="H26" s="539"/>
    </row>
    <row r="27" spans="1:8" x14ac:dyDescent="0.2">
      <c r="A27" s="540">
        <v>22</v>
      </c>
      <c r="B27" s="541" t="s">
        <v>344</v>
      </c>
      <c r="C27" s="542">
        <f t="shared" si="0"/>
        <v>0</v>
      </c>
      <c r="D27" s="539"/>
      <c r="E27" s="539"/>
      <c r="F27" s="539"/>
      <c r="G27" s="539"/>
      <c r="H27" s="539"/>
    </row>
    <row r="28" spans="1:8" x14ac:dyDescent="0.2">
      <c r="A28" s="540">
        <v>23</v>
      </c>
      <c r="B28" s="364" t="s">
        <v>345</v>
      </c>
      <c r="C28" s="542">
        <f t="shared" si="0"/>
        <v>0</v>
      </c>
      <c r="D28" s="539"/>
      <c r="E28" s="539"/>
      <c r="F28" s="539"/>
      <c r="G28" s="539"/>
      <c r="H28" s="539"/>
    </row>
    <row r="29" spans="1:8" ht="25.5" x14ac:dyDescent="0.2">
      <c r="A29" s="540">
        <v>24</v>
      </c>
      <c r="B29" s="547" t="s">
        <v>48</v>
      </c>
      <c r="C29" s="542">
        <f t="shared" si="0"/>
        <v>0</v>
      </c>
      <c r="D29" s="548">
        <f>D22+D24</f>
        <v>0</v>
      </c>
      <c r="E29" s="548">
        <f>E22+E24</f>
        <v>0</v>
      </c>
      <c r="F29" s="548">
        <f>F22+F24</f>
        <v>0</v>
      </c>
      <c r="G29" s="548">
        <f>G22+G24</f>
        <v>0</v>
      </c>
      <c r="H29" s="548">
        <f>H22+H24</f>
        <v>0</v>
      </c>
    </row>
    <row r="30" spans="1:8" x14ac:dyDescent="0.2">
      <c r="A30" s="540">
        <v>25</v>
      </c>
      <c r="B30" s="541" t="s">
        <v>49</v>
      </c>
      <c r="C30" s="542">
        <f t="shared" si="0"/>
        <v>9772612</v>
      </c>
      <c r="D30" s="544">
        <f>SUM(D31:D32)</f>
        <v>9772612</v>
      </c>
      <c r="E30" s="544">
        <f>SUM(E31:E32)</f>
        <v>0</v>
      </c>
      <c r="F30" s="544">
        <f>SUM(F31:F32)</f>
        <v>0</v>
      </c>
      <c r="G30" s="544">
        <f>SUM(G31:G32)</f>
        <v>0</v>
      </c>
      <c r="H30" s="544">
        <f>SUM(H31:H32)</f>
        <v>0</v>
      </c>
    </row>
    <row r="31" spans="1:8" x14ac:dyDescent="0.2">
      <c r="A31" s="540">
        <v>26</v>
      </c>
      <c r="B31" s="541" t="s">
        <v>50</v>
      </c>
      <c r="C31" s="542">
        <f t="shared" si="0"/>
        <v>9772612</v>
      </c>
      <c r="D31" s="543">
        <f>D119</f>
        <v>9772612</v>
      </c>
      <c r="E31" s="543"/>
      <c r="F31" s="543"/>
      <c r="G31" s="543"/>
      <c r="H31" s="543"/>
    </row>
    <row r="32" spans="1:8" ht="16.5" customHeight="1" x14ac:dyDescent="0.2">
      <c r="A32" s="540">
        <v>27</v>
      </c>
      <c r="B32" s="541" t="s">
        <v>51</v>
      </c>
      <c r="C32" s="542">
        <f t="shared" si="0"/>
        <v>0</v>
      </c>
      <c r="D32" s="543"/>
      <c r="E32" s="543"/>
      <c r="F32" s="543"/>
      <c r="G32" s="543"/>
      <c r="H32" s="543"/>
    </row>
    <row r="33" spans="1:8" ht="18.75" customHeight="1" x14ac:dyDescent="0.2">
      <c r="A33" s="540">
        <v>28</v>
      </c>
      <c r="B33" s="541" t="s">
        <v>52</v>
      </c>
      <c r="C33" s="542">
        <f t="shared" si="0"/>
        <v>0</v>
      </c>
      <c r="D33" s="543"/>
      <c r="E33" s="543"/>
      <c r="F33" s="543"/>
      <c r="G33" s="543"/>
      <c r="H33" s="543"/>
    </row>
    <row r="34" spans="1:8" x14ac:dyDescent="0.2">
      <c r="A34" s="540">
        <v>29</v>
      </c>
      <c r="B34" s="541" t="s">
        <v>346</v>
      </c>
      <c r="C34" s="542">
        <f t="shared" si="0"/>
        <v>0</v>
      </c>
      <c r="D34" s="543"/>
      <c r="E34" s="543"/>
      <c r="F34" s="543"/>
      <c r="G34" s="543"/>
      <c r="H34" s="543"/>
    </row>
    <row r="35" spans="1:8" ht="25.5" x14ac:dyDescent="0.2">
      <c r="A35" s="540">
        <v>30</v>
      </c>
      <c r="B35" s="541" t="s">
        <v>347</v>
      </c>
      <c r="C35" s="542">
        <f t="shared" si="0"/>
        <v>0</v>
      </c>
      <c r="D35" s="543"/>
      <c r="E35" s="543"/>
      <c r="F35" s="543"/>
      <c r="G35" s="543"/>
      <c r="H35" s="543"/>
    </row>
    <row r="36" spans="1:8" x14ac:dyDescent="0.2">
      <c r="A36" s="540">
        <v>31</v>
      </c>
      <c r="B36" s="541" t="s">
        <v>53</v>
      </c>
      <c r="C36" s="542">
        <f t="shared" si="0"/>
        <v>0</v>
      </c>
      <c r="D36" s="544">
        <f>SUM(D33:D35)</f>
        <v>0</v>
      </c>
      <c r="E36" s="544">
        <f>SUM(E33:E35)</f>
        <v>0</v>
      </c>
      <c r="F36" s="544">
        <f>SUM(F33:F35)</f>
        <v>0</v>
      </c>
      <c r="G36" s="544">
        <f>SUM(G33:G35)</f>
        <v>0</v>
      </c>
      <c r="H36" s="544">
        <f>SUM(H33:H35)</f>
        <v>0</v>
      </c>
    </row>
    <row r="37" spans="1:8" x14ac:dyDescent="0.2">
      <c r="A37" s="540">
        <v>32</v>
      </c>
      <c r="B37" s="541" t="s">
        <v>54</v>
      </c>
      <c r="C37" s="542">
        <f t="shared" si="0"/>
        <v>0</v>
      </c>
      <c r="D37" s="544">
        <f>SUM(D38:D39)</f>
        <v>0</v>
      </c>
      <c r="E37" s="544">
        <f>SUM(E38:E39)</f>
        <v>0</v>
      </c>
      <c r="F37" s="544">
        <f>SUM(F38:F39)</f>
        <v>0</v>
      </c>
      <c r="G37" s="544">
        <f>SUM(G38:G39)</f>
        <v>0</v>
      </c>
      <c r="H37" s="544">
        <f>SUM(H38:H39)</f>
        <v>0</v>
      </c>
    </row>
    <row r="38" spans="1:8" ht="51" x14ac:dyDescent="0.2">
      <c r="A38" s="540">
        <v>33</v>
      </c>
      <c r="B38" s="541" t="s">
        <v>348</v>
      </c>
      <c r="C38" s="542">
        <f t="shared" si="0"/>
        <v>0</v>
      </c>
      <c r="D38" s="543"/>
      <c r="E38" s="543"/>
      <c r="F38" s="543"/>
      <c r="G38" s="543"/>
      <c r="H38" s="543"/>
    </row>
    <row r="39" spans="1:8" x14ac:dyDescent="0.2">
      <c r="A39" s="540">
        <v>34</v>
      </c>
      <c r="B39" s="541" t="s">
        <v>349</v>
      </c>
      <c r="C39" s="542">
        <f t="shared" si="0"/>
        <v>0</v>
      </c>
      <c r="D39" s="543"/>
      <c r="E39" s="543"/>
      <c r="F39" s="543"/>
      <c r="G39" s="543"/>
      <c r="H39" s="543"/>
    </row>
    <row r="40" spans="1:8" x14ac:dyDescent="0.2">
      <c r="A40" s="540">
        <v>35</v>
      </c>
      <c r="B40" s="547" t="s">
        <v>55</v>
      </c>
      <c r="C40" s="542">
        <f t="shared" si="0"/>
        <v>9772612</v>
      </c>
      <c r="D40" s="548">
        <f>D30+D36+D37</f>
        <v>9772612</v>
      </c>
      <c r="E40" s="548">
        <f>E30+E36+E37</f>
        <v>0</v>
      </c>
      <c r="F40" s="548">
        <f>F30+F36+F37</f>
        <v>0</v>
      </c>
      <c r="G40" s="548">
        <f>G30+G36+G37</f>
        <v>0</v>
      </c>
      <c r="H40" s="548">
        <f>H30+H36+H37</f>
        <v>0</v>
      </c>
    </row>
    <row r="41" spans="1:8" x14ac:dyDescent="0.2">
      <c r="A41" s="540">
        <v>36</v>
      </c>
      <c r="B41" s="545" t="s">
        <v>350</v>
      </c>
      <c r="C41" s="542">
        <f t="shared" si="0"/>
        <v>0</v>
      </c>
      <c r="D41" s="551"/>
      <c r="E41" s="551"/>
      <c r="F41" s="551"/>
      <c r="G41" s="551"/>
      <c r="H41" s="551"/>
    </row>
    <row r="42" spans="1:8" x14ac:dyDescent="0.2">
      <c r="A42" s="540">
        <v>37</v>
      </c>
      <c r="B42" s="552" t="s">
        <v>56</v>
      </c>
      <c r="C42" s="542">
        <f t="shared" si="0"/>
        <v>0</v>
      </c>
      <c r="D42" s="553">
        <f>SUM(D43:D46)</f>
        <v>0</v>
      </c>
      <c r="E42" s="553">
        <f>SUM(E43:E46)</f>
        <v>0</v>
      </c>
      <c r="F42" s="553">
        <f>SUM(F43:F46)</f>
        <v>0</v>
      </c>
      <c r="G42" s="553">
        <f>SUM(G43:G46)</f>
        <v>0</v>
      </c>
      <c r="H42" s="553">
        <f>SUM(H43:H46)</f>
        <v>0</v>
      </c>
    </row>
    <row r="43" spans="1:8" x14ac:dyDescent="0.2">
      <c r="A43" s="540">
        <v>38</v>
      </c>
      <c r="B43" s="552" t="s">
        <v>351</v>
      </c>
      <c r="C43" s="542">
        <f t="shared" si="0"/>
        <v>0</v>
      </c>
      <c r="D43" s="554"/>
      <c r="E43" s="554"/>
      <c r="F43" s="554"/>
      <c r="G43" s="554"/>
      <c r="H43" s="554"/>
    </row>
    <row r="44" spans="1:8" x14ac:dyDescent="0.2">
      <c r="A44" s="540">
        <v>39</v>
      </c>
      <c r="B44" s="552" t="s">
        <v>57</v>
      </c>
      <c r="C44" s="542">
        <f t="shared" si="0"/>
        <v>0</v>
      </c>
      <c r="D44" s="555"/>
      <c r="E44" s="555"/>
      <c r="F44" s="555"/>
      <c r="G44" s="555"/>
      <c r="H44" s="555"/>
    </row>
    <row r="45" spans="1:8" x14ac:dyDescent="0.2">
      <c r="A45" s="540">
        <v>40</v>
      </c>
      <c r="B45" s="552" t="s">
        <v>352</v>
      </c>
      <c r="C45" s="542">
        <f t="shared" si="0"/>
        <v>0</v>
      </c>
      <c r="D45" s="555"/>
      <c r="E45" s="555"/>
      <c r="F45" s="555"/>
      <c r="G45" s="555"/>
      <c r="H45" s="555"/>
    </row>
    <row r="46" spans="1:8" x14ac:dyDescent="0.2">
      <c r="A46" s="540">
        <v>41</v>
      </c>
      <c r="B46" s="552" t="s">
        <v>353</v>
      </c>
      <c r="C46" s="542">
        <f t="shared" si="0"/>
        <v>0</v>
      </c>
      <c r="D46" s="555"/>
      <c r="E46" s="555"/>
      <c r="F46" s="555"/>
      <c r="G46" s="555"/>
      <c r="H46" s="555"/>
    </row>
    <row r="47" spans="1:8" x14ac:dyDescent="0.2">
      <c r="A47" s="540">
        <v>42</v>
      </c>
      <c r="B47" s="541" t="s">
        <v>58</v>
      </c>
      <c r="C47" s="542">
        <f t="shared" si="0"/>
        <v>0</v>
      </c>
      <c r="D47" s="553">
        <f>SUM(D48:D49)</f>
        <v>0</v>
      </c>
      <c r="E47" s="553">
        <f>SUM(E48:E49)</f>
        <v>0</v>
      </c>
      <c r="F47" s="553">
        <f>SUM(F48:F49)</f>
        <v>0</v>
      </c>
      <c r="G47" s="553">
        <f>SUM(G48:G49)</f>
        <v>0</v>
      </c>
      <c r="H47" s="553">
        <f>SUM(H48:H49)</f>
        <v>0</v>
      </c>
    </row>
    <row r="48" spans="1:8" x14ac:dyDescent="0.2">
      <c r="A48" s="540">
        <v>43</v>
      </c>
      <c r="B48" s="541" t="s">
        <v>59</v>
      </c>
      <c r="C48" s="542">
        <f t="shared" si="0"/>
        <v>0</v>
      </c>
      <c r="D48" s="543"/>
      <c r="E48" s="543"/>
      <c r="F48" s="543"/>
      <c r="G48" s="543"/>
      <c r="H48" s="543"/>
    </row>
    <row r="49" spans="1:8" x14ac:dyDescent="0.2">
      <c r="A49" s="540">
        <v>44</v>
      </c>
      <c r="B49" s="541" t="s">
        <v>60</v>
      </c>
      <c r="C49" s="542">
        <f t="shared" si="0"/>
        <v>0</v>
      </c>
      <c r="D49" s="543"/>
      <c r="E49" s="543"/>
      <c r="F49" s="543"/>
      <c r="G49" s="543"/>
      <c r="H49" s="543"/>
    </row>
    <row r="50" spans="1:8" x14ac:dyDescent="0.2">
      <c r="A50" s="540">
        <v>45</v>
      </c>
      <c r="B50" s="541" t="s">
        <v>354</v>
      </c>
      <c r="C50" s="542">
        <f t="shared" si="0"/>
        <v>0</v>
      </c>
      <c r="D50" s="553">
        <f>SUM(D51:D54)</f>
        <v>0</v>
      </c>
      <c r="E50" s="553">
        <f>SUM(E51:E54)</f>
        <v>0</v>
      </c>
      <c r="F50" s="553">
        <f>SUM(F51:F54)</f>
        <v>0</v>
      </c>
      <c r="G50" s="553">
        <f>SUM(G51:G54)</f>
        <v>0</v>
      </c>
      <c r="H50" s="553">
        <f>SUM(H51:H54)</f>
        <v>0</v>
      </c>
    </row>
    <row r="51" spans="1:8" ht="25.5" x14ac:dyDescent="0.2">
      <c r="A51" s="540">
        <v>46</v>
      </c>
      <c r="B51" s="541" t="s">
        <v>355</v>
      </c>
      <c r="C51" s="542">
        <f t="shared" si="0"/>
        <v>0</v>
      </c>
      <c r="D51" s="543"/>
      <c r="E51" s="543"/>
      <c r="F51" s="543"/>
      <c r="G51" s="543"/>
      <c r="H51" s="543"/>
    </row>
    <row r="52" spans="1:8" ht="25.5" x14ac:dyDescent="0.2">
      <c r="A52" s="540">
        <v>47</v>
      </c>
      <c r="B52" s="541" t="s">
        <v>61</v>
      </c>
      <c r="C52" s="542">
        <f t="shared" si="0"/>
        <v>0</v>
      </c>
      <c r="D52" s="543"/>
      <c r="E52" s="543"/>
      <c r="F52" s="543"/>
      <c r="G52" s="543"/>
      <c r="H52" s="543"/>
    </row>
    <row r="53" spans="1:8" x14ac:dyDescent="0.2">
      <c r="A53" s="540">
        <v>48</v>
      </c>
      <c r="B53" s="541" t="s">
        <v>356</v>
      </c>
      <c r="C53" s="542">
        <f t="shared" si="0"/>
        <v>0</v>
      </c>
      <c r="D53" s="543"/>
      <c r="E53" s="543"/>
      <c r="F53" s="543"/>
      <c r="G53" s="543"/>
      <c r="H53" s="543"/>
    </row>
    <row r="54" spans="1:8" x14ac:dyDescent="0.2">
      <c r="A54" s="540">
        <v>49</v>
      </c>
      <c r="B54" s="541" t="s">
        <v>62</v>
      </c>
      <c r="C54" s="542">
        <f t="shared" si="0"/>
        <v>0</v>
      </c>
      <c r="D54" s="543"/>
      <c r="E54" s="543"/>
      <c r="F54" s="543"/>
      <c r="G54" s="543"/>
      <c r="H54" s="543"/>
    </row>
    <row r="55" spans="1:8" x14ac:dyDescent="0.2">
      <c r="A55" s="540">
        <v>50</v>
      </c>
      <c r="B55" s="541" t="s">
        <v>357</v>
      </c>
      <c r="C55" s="542">
        <f t="shared" si="0"/>
        <v>0</v>
      </c>
      <c r="D55" s="543"/>
      <c r="E55" s="543"/>
      <c r="F55" s="543"/>
      <c r="G55" s="543"/>
      <c r="H55" s="543"/>
    </row>
    <row r="56" spans="1:8" x14ac:dyDescent="0.2">
      <c r="A56" s="540">
        <v>51</v>
      </c>
      <c r="B56" s="541" t="s">
        <v>358</v>
      </c>
      <c r="C56" s="542">
        <f t="shared" si="0"/>
        <v>0</v>
      </c>
      <c r="D56" s="644"/>
      <c r="E56" s="644"/>
      <c r="F56" s="644"/>
      <c r="G56" s="644"/>
      <c r="H56" s="644"/>
    </row>
    <row r="57" spans="1:8" x14ac:dyDescent="0.2">
      <c r="A57" s="540">
        <v>52</v>
      </c>
      <c r="B57" s="541" t="s">
        <v>63</v>
      </c>
      <c r="C57" s="542">
        <f t="shared" si="0"/>
        <v>0</v>
      </c>
      <c r="D57" s="543"/>
      <c r="E57" s="543"/>
      <c r="F57" s="543"/>
      <c r="G57" s="543"/>
      <c r="H57" s="543"/>
    </row>
    <row r="58" spans="1:8" ht="25.5" x14ac:dyDescent="0.2">
      <c r="A58" s="540">
        <v>53</v>
      </c>
      <c r="B58" s="541" t="s">
        <v>359</v>
      </c>
      <c r="C58" s="542">
        <f t="shared" si="0"/>
        <v>0</v>
      </c>
      <c r="D58" s="543"/>
      <c r="E58" s="543"/>
      <c r="F58" s="543"/>
      <c r="G58" s="543"/>
      <c r="H58" s="543"/>
    </row>
    <row r="59" spans="1:8" x14ac:dyDescent="0.2">
      <c r="A59" s="540">
        <v>54</v>
      </c>
      <c r="B59" s="541" t="s">
        <v>360</v>
      </c>
      <c r="C59" s="542">
        <f t="shared" si="0"/>
        <v>0</v>
      </c>
      <c r="D59" s="543"/>
      <c r="E59" s="543"/>
      <c r="F59" s="543"/>
      <c r="G59" s="543"/>
      <c r="H59" s="543"/>
    </row>
    <row r="60" spans="1:8" x14ac:dyDescent="0.2">
      <c r="A60" s="540">
        <v>55</v>
      </c>
      <c r="B60" s="541" t="s">
        <v>64</v>
      </c>
      <c r="C60" s="542">
        <f t="shared" si="0"/>
        <v>0</v>
      </c>
      <c r="D60" s="543"/>
      <c r="E60" s="543"/>
      <c r="F60" s="543"/>
      <c r="G60" s="543"/>
      <c r="H60" s="543"/>
    </row>
    <row r="61" spans="1:8" x14ac:dyDescent="0.2">
      <c r="A61" s="540">
        <v>56</v>
      </c>
      <c r="B61" s="541" t="s">
        <v>361</v>
      </c>
      <c r="C61" s="542">
        <f t="shared" si="0"/>
        <v>0</v>
      </c>
      <c r="D61" s="543"/>
      <c r="E61" s="539"/>
      <c r="F61" s="539"/>
      <c r="G61" s="539"/>
      <c r="H61" s="539"/>
    </row>
    <row r="62" spans="1:8" x14ac:dyDescent="0.2">
      <c r="A62" s="540">
        <v>57</v>
      </c>
      <c r="B62" s="547" t="s">
        <v>65</v>
      </c>
      <c r="C62" s="542">
        <f t="shared" si="0"/>
        <v>0</v>
      </c>
      <c r="D62" s="548">
        <f>D41+D42+D47+D50+D55+D56+D57+D58+D59+D60+D61</f>
        <v>0</v>
      </c>
      <c r="E62" s="548">
        <f>E41+E42+E47+E50+E55+E56+E57+E58+E59+E60+E61</f>
        <v>0</v>
      </c>
      <c r="F62" s="548">
        <f>F41+F42+F47+F50+F55+F56+F57+F58+F59+F60+F61</f>
        <v>0</v>
      </c>
      <c r="G62" s="548">
        <f>G41+G42+G47+G50+G55+G56+G57+G58+G59+G60+G61</f>
        <v>0</v>
      </c>
      <c r="H62" s="548">
        <f>H41+H42+H47+H50+H55+H56+H57+H58+H59+H60+H61</f>
        <v>0</v>
      </c>
    </row>
    <row r="63" spans="1:8" x14ac:dyDescent="0.2">
      <c r="A63" s="540">
        <v>58</v>
      </c>
      <c r="B63" s="541" t="s">
        <v>362</v>
      </c>
      <c r="C63" s="542">
        <f t="shared" si="0"/>
        <v>0</v>
      </c>
      <c r="D63" s="543"/>
      <c r="E63" s="543"/>
      <c r="F63" s="543"/>
      <c r="G63" s="539"/>
      <c r="H63" s="539"/>
    </row>
    <row r="64" spans="1:8" x14ac:dyDescent="0.2">
      <c r="A64" s="540">
        <v>59</v>
      </c>
      <c r="B64" s="541" t="s">
        <v>363</v>
      </c>
      <c r="C64" s="542">
        <f t="shared" si="0"/>
        <v>0</v>
      </c>
      <c r="D64" s="543"/>
      <c r="E64" s="543"/>
      <c r="F64" s="543"/>
      <c r="G64" s="539"/>
      <c r="H64" s="539"/>
    </row>
    <row r="65" spans="1:8" x14ac:dyDescent="0.2">
      <c r="A65" s="540">
        <v>60</v>
      </c>
      <c r="B65" s="547" t="s">
        <v>66</v>
      </c>
      <c r="C65" s="542">
        <f t="shared" si="0"/>
        <v>0</v>
      </c>
      <c r="D65" s="548">
        <f>SUM(D63:D64)</f>
        <v>0</v>
      </c>
      <c r="E65" s="548">
        <f>SUM(E63:E64)</f>
        <v>0</v>
      </c>
      <c r="F65" s="548">
        <f>SUM(F63:F64)</f>
        <v>0</v>
      </c>
      <c r="G65" s="548">
        <f>SUM(G63:G64)</f>
        <v>0</v>
      </c>
      <c r="H65" s="548">
        <f>SUM(H63:H64)</f>
        <v>0</v>
      </c>
    </row>
    <row r="66" spans="1:8" x14ac:dyDescent="0.2">
      <c r="A66" s="540">
        <v>61</v>
      </c>
      <c r="B66" s="642" t="s">
        <v>364</v>
      </c>
      <c r="C66" s="542">
        <f t="shared" si="0"/>
        <v>0</v>
      </c>
      <c r="D66" s="554"/>
      <c r="E66" s="554"/>
      <c r="F66" s="554"/>
      <c r="G66" s="554"/>
      <c r="H66" s="554"/>
    </row>
    <row r="67" spans="1:8" x14ac:dyDescent="0.2">
      <c r="A67" s="540">
        <v>62</v>
      </c>
      <c r="B67" s="643" t="s">
        <v>365</v>
      </c>
      <c r="C67" s="542">
        <f t="shared" si="0"/>
        <v>0</v>
      </c>
      <c r="D67" s="548">
        <f>D66</f>
        <v>0</v>
      </c>
      <c r="E67" s="548">
        <f>E66</f>
        <v>0</v>
      </c>
      <c r="F67" s="548">
        <f>F66</f>
        <v>0</v>
      </c>
      <c r="G67" s="548">
        <f>G66</f>
        <v>0</v>
      </c>
      <c r="H67" s="548">
        <f>H66</f>
        <v>0</v>
      </c>
    </row>
    <row r="68" spans="1:8" ht="25.5" x14ac:dyDescent="0.2">
      <c r="A68" s="540">
        <v>63</v>
      </c>
      <c r="B68" s="541" t="s">
        <v>67</v>
      </c>
      <c r="C68" s="542">
        <f t="shared" si="0"/>
        <v>0</v>
      </c>
      <c r="D68" s="543"/>
      <c r="E68" s="543"/>
      <c r="F68" s="543"/>
      <c r="G68" s="543"/>
      <c r="H68" s="543"/>
    </row>
    <row r="69" spans="1:8" x14ac:dyDescent="0.2">
      <c r="A69" s="540">
        <v>64</v>
      </c>
      <c r="B69" s="541" t="s">
        <v>68</v>
      </c>
      <c r="C69" s="542">
        <f t="shared" si="0"/>
        <v>0</v>
      </c>
      <c r="D69" s="543"/>
      <c r="E69" s="543"/>
      <c r="F69" s="543"/>
      <c r="G69" s="543"/>
      <c r="H69" s="543"/>
    </row>
    <row r="70" spans="1:8" x14ac:dyDescent="0.2">
      <c r="A70" s="540">
        <v>65</v>
      </c>
      <c r="B70" s="541" t="s">
        <v>69</v>
      </c>
      <c r="C70" s="542">
        <f t="shared" si="0"/>
        <v>0</v>
      </c>
      <c r="D70" s="539"/>
      <c r="E70" s="539"/>
      <c r="F70" s="539"/>
      <c r="G70" s="539"/>
      <c r="H70" s="539"/>
    </row>
    <row r="71" spans="1:8" x14ac:dyDescent="0.2">
      <c r="A71" s="540">
        <v>66</v>
      </c>
      <c r="B71" s="547" t="s">
        <v>70</v>
      </c>
      <c r="C71" s="542">
        <f t="shared" si="0"/>
        <v>0</v>
      </c>
      <c r="D71" s="558">
        <f>SUM(D68:D70)</f>
        <v>0</v>
      </c>
      <c r="E71" s="558">
        <f>SUM(E68:E70)</f>
        <v>0</v>
      </c>
      <c r="F71" s="558">
        <f>SUM(F68:F70)</f>
        <v>0</v>
      </c>
      <c r="G71" s="558">
        <f>SUM(G68:G70)</f>
        <v>0</v>
      </c>
      <c r="H71" s="558">
        <f>SUM(H68:H70)</f>
        <v>0</v>
      </c>
    </row>
    <row r="72" spans="1:8" x14ac:dyDescent="0.2">
      <c r="A72" s="540">
        <v>67</v>
      </c>
      <c r="B72" s="559" t="s">
        <v>71</v>
      </c>
      <c r="C72" s="542">
        <f t="shared" ref="C72:C111" si="1">SUM(D72:H72)</f>
        <v>9772612</v>
      </c>
      <c r="D72" s="560">
        <f>D21+D29+D40+D62+D65+D67+D71</f>
        <v>9772612</v>
      </c>
      <c r="E72" s="560">
        <f>E21+E29+E40+E62+E65+E67+E71</f>
        <v>0</v>
      </c>
      <c r="F72" s="560">
        <f>F21+F29+F40+F62+F65+F67+F71</f>
        <v>0</v>
      </c>
      <c r="G72" s="560">
        <f>G21+G29+G40+G62+G65+G67+G71</f>
        <v>0</v>
      </c>
      <c r="H72" s="560">
        <f>H21+H29+H40+H62+H65+H67+H71</f>
        <v>0</v>
      </c>
    </row>
    <row r="73" spans="1:8" ht="25.5" x14ac:dyDescent="0.2">
      <c r="A73" s="540">
        <v>68</v>
      </c>
      <c r="B73" s="545" t="s">
        <v>366</v>
      </c>
      <c r="C73" s="542">
        <f t="shared" si="1"/>
        <v>0</v>
      </c>
      <c r="D73" s="554"/>
      <c r="E73" s="554"/>
      <c r="F73" s="554"/>
      <c r="G73" s="554"/>
      <c r="H73" s="554"/>
    </row>
    <row r="74" spans="1:8" ht="25.5" x14ac:dyDescent="0.2">
      <c r="A74" s="540">
        <v>69</v>
      </c>
      <c r="B74" s="541" t="s">
        <v>367</v>
      </c>
      <c r="C74" s="542">
        <f t="shared" si="1"/>
        <v>0</v>
      </c>
      <c r="D74" s="543"/>
      <c r="E74" s="543"/>
      <c r="F74" s="543"/>
      <c r="G74" s="543"/>
      <c r="H74" s="543"/>
    </row>
    <row r="75" spans="1:8" x14ac:dyDescent="0.2">
      <c r="A75" s="540">
        <v>70</v>
      </c>
      <c r="B75" s="541" t="s">
        <v>72</v>
      </c>
      <c r="C75" s="542">
        <f t="shared" si="1"/>
        <v>0</v>
      </c>
      <c r="D75" s="543"/>
      <c r="E75" s="543"/>
      <c r="F75" s="543"/>
      <c r="G75" s="543"/>
      <c r="H75" s="543"/>
    </row>
    <row r="76" spans="1:8" x14ac:dyDescent="0.2">
      <c r="A76" s="540">
        <v>71</v>
      </c>
      <c r="B76" s="541" t="s">
        <v>368</v>
      </c>
      <c r="C76" s="542">
        <f t="shared" si="1"/>
        <v>9772612</v>
      </c>
      <c r="D76" s="543"/>
      <c r="E76" s="543">
        <f>E122</f>
        <v>9772612</v>
      </c>
      <c r="F76" s="543"/>
      <c r="G76" s="543"/>
      <c r="H76" s="543"/>
    </row>
    <row r="77" spans="1:8" x14ac:dyDescent="0.2">
      <c r="A77" s="540">
        <v>72</v>
      </c>
      <c r="B77" s="541" t="s">
        <v>73</v>
      </c>
      <c r="C77" s="542">
        <f t="shared" si="1"/>
        <v>9772612</v>
      </c>
      <c r="D77" s="549">
        <f>SUM(D73:D76)</f>
        <v>0</v>
      </c>
      <c r="E77" s="549">
        <f>SUM(E73:E76)</f>
        <v>9772612</v>
      </c>
      <c r="F77" s="549">
        <f>SUM(F73:F76)</f>
        <v>0</v>
      </c>
      <c r="G77" s="549">
        <f>SUM(G73:G76)</f>
        <v>0</v>
      </c>
      <c r="H77" s="549">
        <f>SUM(H73:H76)</f>
        <v>0</v>
      </c>
    </row>
    <row r="78" spans="1:8" ht="13.5" thickBot="1" x14ac:dyDescent="0.25">
      <c r="A78" s="540">
        <v>73</v>
      </c>
      <c r="B78" s="561" t="s">
        <v>74</v>
      </c>
      <c r="C78" s="645">
        <f t="shared" si="1"/>
        <v>9772612</v>
      </c>
      <c r="D78" s="562">
        <f>D77</f>
        <v>0</v>
      </c>
      <c r="E78" s="562">
        <f>E77</f>
        <v>9772612</v>
      </c>
      <c r="F78" s="562">
        <f>F77</f>
        <v>0</v>
      </c>
      <c r="G78" s="562">
        <f>G77</f>
        <v>0</v>
      </c>
      <c r="H78" s="562">
        <f>H77</f>
        <v>0</v>
      </c>
    </row>
    <row r="79" spans="1:8" ht="13.5" thickBot="1" x14ac:dyDescent="0.25">
      <c r="A79" s="540">
        <v>74</v>
      </c>
      <c r="B79" s="285" t="s">
        <v>37</v>
      </c>
      <c r="C79" s="286">
        <f t="shared" si="1"/>
        <v>19545224</v>
      </c>
      <c r="D79" s="287">
        <f>D72+D78</f>
        <v>9772612</v>
      </c>
      <c r="E79" s="287">
        <f>E72+E78</f>
        <v>9772612</v>
      </c>
      <c r="F79" s="287">
        <f>F72+F78</f>
        <v>0</v>
      </c>
      <c r="G79" s="287">
        <f>G72+G78</f>
        <v>0</v>
      </c>
      <c r="H79" s="288">
        <f>H72+H78</f>
        <v>0</v>
      </c>
    </row>
    <row r="80" spans="1:8" ht="13.5" thickTop="1" x14ac:dyDescent="0.2">
      <c r="A80" s="540">
        <v>75</v>
      </c>
      <c r="B80" s="282" t="s">
        <v>3</v>
      </c>
      <c r="C80" s="283">
        <f t="shared" si="1"/>
        <v>7714946</v>
      </c>
      <c r="D80" s="284"/>
      <c r="E80" s="284">
        <v>7714946</v>
      </c>
      <c r="F80" s="284"/>
      <c r="G80" s="284"/>
      <c r="H80" s="284"/>
    </row>
    <row r="81" spans="1:8" ht="25.5" x14ac:dyDescent="0.2">
      <c r="A81" s="540">
        <v>76</v>
      </c>
      <c r="B81" s="621" t="s">
        <v>4</v>
      </c>
      <c r="C81" s="542">
        <f t="shared" si="1"/>
        <v>1394726</v>
      </c>
      <c r="D81" s="622"/>
      <c r="E81" s="622">
        <v>1394726</v>
      </c>
      <c r="F81" s="622"/>
      <c r="G81" s="622"/>
      <c r="H81" s="622"/>
    </row>
    <row r="82" spans="1:8" x14ac:dyDescent="0.2">
      <c r="A82" s="540">
        <v>77</v>
      </c>
      <c r="B82" s="621" t="s">
        <v>5</v>
      </c>
      <c r="C82" s="542">
        <f t="shared" si="1"/>
        <v>662940</v>
      </c>
      <c r="D82" s="622"/>
      <c r="E82" s="622">
        <v>662940</v>
      </c>
      <c r="F82" s="622"/>
      <c r="G82" s="622"/>
      <c r="H82" s="622"/>
    </row>
    <row r="83" spans="1:8" x14ac:dyDescent="0.2">
      <c r="A83" s="540">
        <v>78</v>
      </c>
      <c r="B83" s="623" t="s">
        <v>6</v>
      </c>
      <c r="C83" s="624">
        <f t="shared" si="1"/>
        <v>0</v>
      </c>
      <c r="D83" s="625">
        <f>D84</f>
        <v>0</v>
      </c>
      <c r="E83" s="555">
        <f>E84</f>
        <v>0</v>
      </c>
      <c r="F83" s="555">
        <f>F84</f>
        <v>0</v>
      </c>
      <c r="G83" s="555">
        <f>G84</f>
        <v>0</v>
      </c>
      <c r="H83" s="555">
        <f>H84</f>
        <v>0</v>
      </c>
    </row>
    <row r="84" spans="1:8" ht="25.5" x14ac:dyDescent="0.2">
      <c r="A84" s="540">
        <v>79</v>
      </c>
      <c r="B84" s="623" t="s">
        <v>7</v>
      </c>
      <c r="C84" s="624">
        <f t="shared" si="1"/>
        <v>0</v>
      </c>
      <c r="D84" s="626"/>
      <c r="E84" s="543"/>
      <c r="F84" s="543"/>
      <c r="G84" s="543"/>
      <c r="H84" s="543"/>
    </row>
    <row r="85" spans="1:8" x14ac:dyDescent="0.2">
      <c r="A85" s="540">
        <v>80</v>
      </c>
      <c r="B85" s="623" t="s">
        <v>8</v>
      </c>
      <c r="C85" s="624">
        <f t="shared" si="1"/>
        <v>0</v>
      </c>
      <c r="D85" s="625">
        <f>D86</f>
        <v>0</v>
      </c>
      <c r="E85" s="555">
        <f>E86</f>
        <v>0</v>
      </c>
      <c r="F85" s="555">
        <f>F86</f>
        <v>0</v>
      </c>
      <c r="G85" s="555">
        <f>G86</f>
        <v>0</v>
      </c>
      <c r="H85" s="555">
        <f>H86</f>
        <v>0</v>
      </c>
    </row>
    <row r="86" spans="1:8" x14ac:dyDescent="0.2">
      <c r="A86" s="540">
        <v>81</v>
      </c>
      <c r="B86" s="623" t="s">
        <v>9</v>
      </c>
      <c r="C86" s="624">
        <f t="shared" si="1"/>
        <v>0</v>
      </c>
      <c r="D86" s="625"/>
      <c r="E86" s="555"/>
      <c r="F86" s="555"/>
      <c r="G86" s="555"/>
      <c r="H86" s="555"/>
    </row>
    <row r="87" spans="1:8" x14ac:dyDescent="0.2">
      <c r="A87" s="540">
        <v>82</v>
      </c>
      <c r="B87" s="623" t="s">
        <v>10</v>
      </c>
      <c r="C87" s="624">
        <f t="shared" si="1"/>
        <v>0</v>
      </c>
      <c r="D87" s="625">
        <f>SUM(D88:D89)</f>
        <v>0</v>
      </c>
      <c r="E87" s="555">
        <f>SUM(E88:E89)</f>
        <v>0</v>
      </c>
      <c r="F87" s="555">
        <f>SUM(F88:F89)</f>
        <v>0</v>
      </c>
      <c r="G87" s="555">
        <f>SUM(G88:G89)</f>
        <v>0</v>
      </c>
      <c r="H87" s="555">
        <f>SUM(H88:H89)</f>
        <v>0</v>
      </c>
    </row>
    <row r="88" spans="1:8" x14ac:dyDescent="0.2">
      <c r="A88" s="540">
        <v>83</v>
      </c>
      <c r="B88" s="623" t="s">
        <v>11</v>
      </c>
      <c r="C88" s="624">
        <f t="shared" si="1"/>
        <v>0</v>
      </c>
      <c r="D88" s="626"/>
      <c r="E88" s="543"/>
      <c r="F88" s="543"/>
      <c r="G88" s="543"/>
      <c r="H88" s="543"/>
    </row>
    <row r="89" spans="1:8" x14ac:dyDescent="0.2">
      <c r="A89" s="540">
        <v>84</v>
      </c>
      <c r="B89" s="623" t="s">
        <v>12</v>
      </c>
      <c r="C89" s="624">
        <f t="shared" si="1"/>
        <v>0</v>
      </c>
      <c r="D89" s="626"/>
      <c r="E89" s="543"/>
      <c r="F89" s="543"/>
      <c r="G89" s="543"/>
      <c r="H89" s="543"/>
    </row>
    <row r="90" spans="1:8" x14ac:dyDescent="0.2">
      <c r="A90" s="540">
        <v>85</v>
      </c>
      <c r="B90" s="627" t="s">
        <v>13</v>
      </c>
      <c r="C90" s="624">
        <f t="shared" si="1"/>
        <v>0</v>
      </c>
      <c r="D90" s="628">
        <f>D83+D85+D87</f>
        <v>0</v>
      </c>
      <c r="E90" s="629">
        <f>E83+E85+E87</f>
        <v>0</v>
      </c>
      <c r="F90" s="629">
        <f>F83+F85+F87</f>
        <v>0</v>
      </c>
      <c r="G90" s="629">
        <f>G83+G85+G87</f>
        <v>0</v>
      </c>
      <c r="H90" s="629">
        <f>H83+H85+H87</f>
        <v>0</v>
      </c>
    </row>
    <row r="91" spans="1:8" x14ac:dyDescent="0.2">
      <c r="A91" s="540">
        <v>86</v>
      </c>
      <c r="B91" s="623" t="s">
        <v>14</v>
      </c>
      <c r="C91" s="624">
        <f t="shared" si="1"/>
        <v>0</v>
      </c>
      <c r="D91" s="626"/>
      <c r="E91" s="543"/>
      <c r="F91" s="543"/>
      <c r="G91" s="543"/>
      <c r="H91" s="543"/>
    </row>
    <row r="92" spans="1:8" ht="25.5" x14ac:dyDescent="0.2">
      <c r="A92" s="540">
        <v>87</v>
      </c>
      <c r="B92" s="623" t="s">
        <v>15</v>
      </c>
      <c r="C92" s="624">
        <f t="shared" si="1"/>
        <v>0</v>
      </c>
      <c r="D92" s="630">
        <f>SUM(D93:D96)</f>
        <v>0</v>
      </c>
      <c r="E92" s="548">
        <f>SUM(E93:E96)</f>
        <v>0</v>
      </c>
      <c r="F92" s="548">
        <f>SUM(F93:F96)</f>
        <v>0</v>
      </c>
      <c r="G92" s="548">
        <f>SUM(G93:G96)</f>
        <v>0</v>
      </c>
      <c r="H92" s="548">
        <f>SUM(H93:H96)</f>
        <v>0</v>
      </c>
    </row>
    <row r="93" spans="1:8" x14ac:dyDescent="0.2">
      <c r="A93" s="540">
        <v>88</v>
      </c>
      <c r="B93" s="623" t="s">
        <v>383</v>
      </c>
      <c r="C93" s="624">
        <f t="shared" si="1"/>
        <v>0</v>
      </c>
      <c r="D93" s="626"/>
      <c r="E93" s="543"/>
      <c r="F93" s="543"/>
      <c r="G93" s="543"/>
      <c r="H93" s="543"/>
    </row>
    <row r="94" spans="1:8" x14ac:dyDescent="0.2">
      <c r="A94" s="540">
        <v>89</v>
      </c>
      <c r="B94" s="623" t="s">
        <v>16</v>
      </c>
      <c r="C94" s="624">
        <f t="shared" si="1"/>
        <v>0</v>
      </c>
      <c r="D94" s="626"/>
      <c r="E94" s="543"/>
      <c r="F94" s="543"/>
      <c r="G94" s="543"/>
      <c r="H94" s="543"/>
    </row>
    <row r="95" spans="1:8" x14ac:dyDescent="0.2">
      <c r="A95" s="540">
        <v>90</v>
      </c>
      <c r="B95" s="623" t="s">
        <v>17</v>
      </c>
      <c r="C95" s="624">
        <f t="shared" si="1"/>
        <v>0</v>
      </c>
      <c r="D95" s="626"/>
      <c r="E95" s="543"/>
      <c r="F95" s="543"/>
      <c r="G95" s="543"/>
      <c r="H95" s="543"/>
    </row>
    <row r="96" spans="1:8" x14ac:dyDescent="0.2">
      <c r="A96" s="540">
        <v>91</v>
      </c>
      <c r="B96" s="623" t="s">
        <v>18</v>
      </c>
      <c r="C96" s="624">
        <f t="shared" si="1"/>
        <v>0</v>
      </c>
      <c r="D96" s="626"/>
      <c r="E96" s="543"/>
      <c r="F96" s="543"/>
      <c r="G96" s="543"/>
      <c r="H96" s="543"/>
    </row>
    <row r="97" spans="1:8" ht="25.5" x14ac:dyDescent="0.2">
      <c r="A97" s="540">
        <v>92</v>
      </c>
      <c r="B97" s="623" t="s">
        <v>384</v>
      </c>
      <c r="C97" s="624">
        <f t="shared" si="1"/>
        <v>0</v>
      </c>
      <c r="D97" s="626"/>
      <c r="E97" s="543"/>
      <c r="F97" s="543"/>
      <c r="G97" s="543"/>
      <c r="H97" s="543"/>
    </row>
    <row r="98" spans="1:8" x14ac:dyDescent="0.2">
      <c r="A98" s="540">
        <v>93</v>
      </c>
      <c r="B98" s="623" t="s">
        <v>385</v>
      </c>
      <c r="C98" s="624">
        <f t="shared" si="1"/>
        <v>0</v>
      </c>
      <c r="D98" s="626"/>
      <c r="E98" s="543"/>
      <c r="F98" s="543"/>
      <c r="G98" s="543"/>
      <c r="H98" s="543"/>
    </row>
    <row r="99" spans="1:8" x14ac:dyDescent="0.2">
      <c r="A99" s="540">
        <v>94</v>
      </c>
      <c r="B99" s="623" t="s">
        <v>19</v>
      </c>
      <c r="C99" s="624">
        <f t="shared" si="1"/>
        <v>0</v>
      </c>
      <c r="D99" s="626"/>
      <c r="E99" s="543"/>
      <c r="F99" s="543"/>
      <c r="G99" s="543"/>
      <c r="H99" s="543"/>
    </row>
    <row r="100" spans="1:8" x14ac:dyDescent="0.2">
      <c r="A100" s="540">
        <v>95</v>
      </c>
      <c r="B100" s="627" t="s">
        <v>20</v>
      </c>
      <c r="C100" s="624">
        <f t="shared" si="1"/>
        <v>0</v>
      </c>
      <c r="D100" s="628">
        <f>D91+D92+D97+D98+D99</f>
        <v>0</v>
      </c>
      <c r="E100" s="629">
        <f>E91+E92+E97+E98+E99</f>
        <v>0</v>
      </c>
      <c r="F100" s="629">
        <f>F91+F92+F97+F98+F99</f>
        <v>0</v>
      </c>
      <c r="G100" s="629">
        <f>G91+G92+G97+G98+G99</f>
        <v>0</v>
      </c>
      <c r="H100" s="629">
        <f>H91+H92+H97+H98+H99</f>
        <v>0</v>
      </c>
    </row>
    <row r="101" spans="1:8" x14ac:dyDescent="0.2">
      <c r="A101" s="540">
        <v>96</v>
      </c>
      <c r="B101" s="623" t="s">
        <v>21</v>
      </c>
      <c r="C101" s="624">
        <f t="shared" si="1"/>
        <v>0</v>
      </c>
      <c r="D101" s="626"/>
      <c r="E101" s="543"/>
      <c r="F101" s="543"/>
      <c r="G101" s="543"/>
      <c r="H101" s="543"/>
    </row>
    <row r="102" spans="1:8" x14ac:dyDescent="0.2">
      <c r="A102" s="540">
        <v>97</v>
      </c>
      <c r="B102" s="623" t="s">
        <v>22</v>
      </c>
      <c r="C102" s="624">
        <f t="shared" si="1"/>
        <v>0</v>
      </c>
      <c r="D102" s="626"/>
      <c r="E102" s="543"/>
      <c r="F102" s="543"/>
      <c r="G102" s="543"/>
      <c r="H102" s="543"/>
    </row>
    <row r="103" spans="1:8" x14ac:dyDescent="0.2">
      <c r="A103" s="540">
        <v>98</v>
      </c>
      <c r="B103" s="623" t="s">
        <v>23</v>
      </c>
      <c r="C103" s="624">
        <f t="shared" si="1"/>
        <v>0</v>
      </c>
      <c r="D103" s="626"/>
      <c r="E103" s="543"/>
      <c r="F103" s="543"/>
      <c r="G103" s="543"/>
      <c r="H103" s="543"/>
    </row>
    <row r="104" spans="1:8" x14ac:dyDescent="0.2">
      <c r="A104" s="540">
        <v>99</v>
      </c>
      <c r="B104" s="623" t="s">
        <v>24</v>
      </c>
      <c r="C104" s="624">
        <f t="shared" si="1"/>
        <v>0</v>
      </c>
      <c r="D104" s="626"/>
      <c r="E104" s="543"/>
      <c r="F104" s="543"/>
      <c r="G104" s="543"/>
      <c r="H104" s="543"/>
    </row>
    <row r="105" spans="1:8" ht="25.5" x14ac:dyDescent="0.2">
      <c r="A105" s="540">
        <v>100</v>
      </c>
      <c r="B105" s="623" t="s">
        <v>25</v>
      </c>
      <c r="C105" s="624">
        <f t="shared" si="1"/>
        <v>0</v>
      </c>
      <c r="D105" s="626"/>
      <c r="E105" s="543"/>
      <c r="F105" s="543"/>
      <c r="G105" s="543"/>
      <c r="H105" s="543"/>
    </row>
    <row r="106" spans="1:8" x14ac:dyDescent="0.2">
      <c r="A106" s="540">
        <v>101</v>
      </c>
      <c r="B106" s="627" t="s">
        <v>26</v>
      </c>
      <c r="C106" s="624">
        <f t="shared" si="1"/>
        <v>0</v>
      </c>
      <c r="D106" s="628">
        <f>SUM(D101:D105)</f>
        <v>0</v>
      </c>
      <c r="E106" s="629">
        <f>SUM(E101:E105)</f>
        <v>0</v>
      </c>
      <c r="F106" s="629">
        <f>SUM(F101:F105)</f>
        <v>0</v>
      </c>
      <c r="G106" s="629">
        <f>SUM(G101:G105)</f>
        <v>0</v>
      </c>
      <c r="H106" s="629">
        <f>SUM(H101:H105)</f>
        <v>0</v>
      </c>
    </row>
    <row r="107" spans="1:8" x14ac:dyDescent="0.2">
      <c r="A107" s="540">
        <v>102</v>
      </c>
      <c r="B107" s="623" t="s">
        <v>27</v>
      </c>
      <c r="C107" s="624">
        <f t="shared" si="1"/>
        <v>0</v>
      </c>
      <c r="D107" s="626"/>
      <c r="E107" s="543"/>
      <c r="F107" s="543"/>
      <c r="G107" s="543"/>
      <c r="H107" s="543"/>
    </row>
    <row r="108" spans="1:8" x14ac:dyDescent="0.2">
      <c r="A108" s="540">
        <v>103</v>
      </c>
      <c r="B108" s="623" t="s">
        <v>386</v>
      </c>
      <c r="C108" s="624">
        <f t="shared" si="1"/>
        <v>0</v>
      </c>
      <c r="D108" s="626"/>
      <c r="E108" s="543"/>
      <c r="F108" s="543"/>
      <c r="G108" s="543"/>
      <c r="H108" s="543"/>
    </row>
    <row r="109" spans="1:8" x14ac:dyDescent="0.2">
      <c r="A109" s="540">
        <v>104</v>
      </c>
      <c r="B109" s="623" t="s">
        <v>28</v>
      </c>
      <c r="C109" s="624">
        <f t="shared" si="1"/>
        <v>0</v>
      </c>
      <c r="D109" s="626"/>
      <c r="E109" s="543"/>
      <c r="F109" s="543"/>
      <c r="G109" s="543"/>
      <c r="H109" s="543"/>
    </row>
    <row r="110" spans="1:8" ht="25.5" x14ac:dyDescent="0.2">
      <c r="A110" s="540">
        <v>105</v>
      </c>
      <c r="B110" s="623" t="s">
        <v>29</v>
      </c>
      <c r="C110" s="624">
        <f t="shared" si="1"/>
        <v>0</v>
      </c>
      <c r="D110" s="626"/>
      <c r="E110" s="543"/>
      <c r="F110" s="543"/>
      <c r="G110" s="543"/>
      <c r="H110" s="543"/>
    </row>
    <row r="111" spans="1:8" x14ac:dyDescent="0.2">
      <c r="A111" s="540">
        <v>106</v>
      </c>
      <c r="B111" s="627" t="s">
        <v>30</v>
      </c>
      <c r="C111" s="624">
        <f t="shared" si="1"/>
        <v>0</v>
      </c>
      <c r="D111" s="628">
        <f>SUM(D107:D110)</f>
        <v>0</v>
      </c>
      <c r="E111" s="629">
        <f>SUM(E107:E110)</f>
        <v>0</v>
      </c>
      <c r="F111" s="629">
        <f>SUM(F107:F110)</f>
        <v>0</v>
      </c>
      <c r="G111" s="629">
        <f>SUM(G107:G110)</f>
        <v>0</v>
      </c>
      <c r="H111" s="629">
        <f>SUM(H107:H110)</f>
        <v>0</v>
      </c>
    </row>
    <row r="112" spans="1:8" ht="25.5" x14ac:dyDescent="0.2">
      <c r="A112" s="540">
        <v>107</v>
      </c>
      <c r="B112" s="623" t="s">
        <v>439</v>
      </c>
      <c r="C112" s="624">
        <f>SUM(D112:H112)</f>
        <v>0</v>
      </c>
      <c r="D112" s="625"/>
      <c r="E112" s="555">
        <f>SUM(E113:E115)</f>
        <v>0</v>
      </c>
      <c r="F112" s="555">
        <f>SUM(F113:F115)</f>
        <v>0</v>
      </c>
      <c r="G112" s="555">
        <f>SUM(G113:G115)</f>
        <v>0</v>
      </c>
      <c r="H112" s="555">
        <f>SUM(H113:H115)</f>
        <v>0</v>
      </c>
    </row>
    <row r="113" spans="1:8" x14ac:dyDescent="0.2">
      <c r="A113" s="540">
        <v>108</v>
      </c>
      <c r="B113" s="623" t="s">
        <v>440</v>
      </c>
      <c r="C113" s="624">
        <f t="shared" ref="C113:C122" si="2">SUM(D113:H113)</f>
        <v>0</v>
      </c>
      <c r="D113" s="626"/>
      <c r="E113" s="543"/>
      <c r="F113" s="543"/>
      <c r="G113" s="543"/>
      <c r="H113" s="543"/>
    </row>
    <row r="114" spans="1:8" ht="25.5" x14ac:dyDescent="0.2">
      <c r="A114" s="540">
        <v>109</v>
      </c>
      <c r="B114" s="623" t="s">
        <v>387</v>
      </c>
      <c r="C114" s="624">
        <f t="shared" si="2"/>
        <v>0</v>
      </c>
      <c r="D114" s="626"/>
      <c r="E114" s="543"/>
      <c r="F114" s="543"/>
      <c r="G114" s="543"/>
      <c r="H114" s="543"/>
    </row>
    <row r="115" spans="1:8" x14ac:dyDescent="0.2">
      <c r="A115" s="540">
        <v>110</v>
      </c>
      <c r="B115" s="623" t="s">
        <v>388</v>
      </c>
      <c r="C115" s="624">
        <f t="shared" si="2"/>
        <v>0</v>
      </c>
      <c r="D115" s="626"/>
      <c r="E115" s="543"/>
      <c r="F115" s="543"/>
      <c r="G115" s="543"/>
      <c r="H115" s="543"/>
    </row>
    <row r="116" spans="1:8" x14ac:dyDescent="0.2">
      <c r="A116" s="540">
        <v>111</v>
      </c>
      <c r="B116" s="627" t="s">
        <v>31</v>
      </c>
      <c r="C116" s="624">
        <f t="shared" si="2"/>
        <v>0</v>
      </c>
      <c r="D116" s="628">
        <f>D112</f>
        <v>0</v>
      </c>
      <c r="E116" s="629">
        <f>E112</f>
        <v>0</v>
      </c>
      <c r="F116" s="629">
        <f>F112</f>
        <v>0</v>
      </c>
      <c r="G116" s="629">
        <f>G112</f>
        <v>0</v>
      </c>
      <c r="H116" s="629">
        <f>H112</f>
        <v>0</v>
      </c>
    </row>
    <row r="117" spans="1:8" x14ac:dyDescent="0.2">
      <c r="A117" s="540">
        <v>112</v>
      </c>
      <c r="B117" s="631" t="s">
        <v>32</v>
      </c>
      <c r="C117" s="624">
        <f t="shared" si="2"/>
        <v>9772612</v>
      </c>
      <c r="D117" s="632">
        <f>D80+D81+D82+D90+D100+D106+D111+D116</f>
        <v>0</v>
      </c>
      <c r="E117" s="633">
        <f>E80+E81+E82+E90+E100+E106+E111+E116</f>
        <v>9772612</v>
      </c>
      <c r="F117" s="633">
        <f>F80+F81+F82+F90+F100+F106+F111+F116</f>
        <v>0</v>
      </c>
      <c r="G117" s="633">
        <f>G80+G81+G82+G90+G100+G106+G111+G116</f>
        <v>0</v>
      </c>
      <c r="H117" s="633">
        <f>H80+H81+H82+H90+H100+H106+H111+H116</f>
        <v>0</v>
      </c>
    </row>
    <row r="118" spans="1:8" ht="25.5" x14ac:dyDescent="0.2">
      <c r="A118" s="540">
        <v>113</v>
      </c>
      <c r="B118" s="623" t="s">
        <v>33</v>
      </c>
      <c r="C118" s="624">
        <f t="shared" si="2"/>
        <v>0</v>
      </c>
      <c r="D118" s="626"/>
      <c r="E118" s="543"/>
      <c r="F118" s="543"/>
      <c r="G118" s="543"/>
      <c r="H118" s="543"/>
    </row>
    <row r="119" spans="1:8" x14ac:dyDescent="0.2">
      <c r="A119" s="540">
        <v>114</v>
      </c>
      <c r="B119" s="623" t="s">
        <v>34</v>
      </c>
      <c r="C119" s="624">
        <f t="shared" si="2"/>
        <v>9772612</v>
      </c>
      <c r="D119" s="626">
        <f>E122</f>
        <v>9772612</v>
      </c>
      <c r="E119" s="543"/>
      <c r="F119" s="543"/>
      <c r="G119" s="543"/>
      <c r="H119" s="543"/>
    </row>
    <row r="120" spans="1:8" x14ac:dyDescent="0.2">
      <c r="A120" s="540">
        <v>115</v>
      </c>
      <c r="B120" s="623" t="s">
        <v>35</v>
      </c>
      <c r="C120" s="624">
        <f t="shared" si="2"/>
        <v>9772612</v>
      </c>
      <c r="D120" s="625">
        <f>SUM(D118:D119)</f>
        <v>9772612</v>
      </c>
      <c r="E120" s="555">
        <f>SUM(E118:E119)</f>
        <v>0</v>
      </c>
      <c r="F120" s="555">
        <f>SUM(F118:F119)</f>
        <v>0</v>
      </c>
      <c r="G120" s="555">
        <f>SUM(G118:G119)</f>
        <v>0</v>
      </c>
      <c r="H120" s="555">
        <f>SUM(H118:H119)</f>
        <v>0</v>
      </c>
    </row>
    <row r="121" spans="1:8" ht="13.5" thickBot="1" x14ac:dyDescent="0.25">
      <c r="A121" s="540">
        <v>116</v>
      </c>
      <c r="B121" s="634" t="s">
        <v>36</v>
      </c>
      <c r="C121" s="624">
        <f t="shared" si="2"/>
        <v>9772612</v>
      </c>
      <c r="D121" s="635">
        <f>D120</f>
        <v>9772612</v>
      </c>
      <c r="E121" s="636">
        <f>E120</f>
        <v>0</v>
      </c>
      <c r="F121" s="636">
        <f>F120</f>
        <v>0</v>
      </c>
      <c r="G121" s="636">
        <f>G120</f>
        <v>0</v>
      </c>
      <c r="H121" s="636">
        <f>H120</f>
        <v>0</v>
      </c>
    </row>
    <row r="122" spans="1:8" ht="14.25" thickTop="1" thickBot="1" x14ac:dyDescent="0.25">
      <c r="A122" s="540">
        <v>117</v>
      </c>
      <c r="B122" s="18" t="s">
        <v>37</v>
      </c>
      <c r="C122" s="624">
        <f t="shared" si="2"/>
        <v>19545224</v>
      </c>
      <c r="D122" s="16">
        <f>D117+D121</f>
        <v>9772612</v>
      </c>
      <c r="E122" s="8">
        <f>E117+E121</f>
        <v>9772612</v>
      </c>
      <c r="F122" s="8">
        <f>F117+F121</f>
        <v>0</v>
      </c>
      <c r="G122" s="8">
        <f>G117+G121</f>
        <v>0</v>
      </c>
      <c r="H122" s="8">
        <f>H117+H121</f>
        <v>0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47"/>
    <col min="2" max="2" width="38.28515625" style="47" customWidth="1"/>
    <col min="3" max="3" width="16.140625" style="47" customWidth="1"/>
    <col min="4" max="4" width="15.42578125" style="47" customWidth="1"/>
    <col min="5" max="5" width="16.28515625" style="47" customWidth="1"/>
    <col min="6" max="6" width="15.5703125" style="47" customWidth="1"/>
    <col min="7" max="16384" width="9.140625" style="47"/>
  </cols>
  <sheetData>
    <row r="1" spans="1:6" x14ac:dyDescent="0.2">
      <c r="B1" s="69" t="s">
        <v>233</v>
      </c>
    </row>
    <row r="2" spans="1:6" x14ac:dyDescent="0.2">
      <c r="A2" s="69"/>
      <c r="B2" s="79" t="s">
        <v>448</v>
      </c>
      <c r="C2" s="69"/>
      <c r="D2" s="69"/>
    </row>
    <row r="3" spans="1:6" ht="15" x14ac:dyDescent="0.25">
      <c r="A3" s="687" t="s">
        <v>268</v>
      </c>
      <c r="B3" s="687"/>
      <c r="C3" s="687"/>
      <c r="D3" s="687"/>
    </row>
    <row r="4" spans="1:6" x14ac:dyDescent="0.2">
      <c r="C4" s="175" t="s">
        <v>269</v>
      </c>
      <c r="D4" s="175"/>
      <c r="E4" s="175"/>
    </row>
    <row r="5" spans="1:6" x14ac:dyDescent="0.2">
      <c r="C5" t="s">
        <v>526</v>
      </c>
    </row>
    <row r="6" spans="1:6" x14ac:dyDescent="0.2">
      <c r="C6" s="39" t="s">
        <v>141</v>
      </c>
    </row>
    <row r="8" spans="1:6" x14ac:dyDescent="0.2">
      <c r="A8" s="47" t="s">
        <v>168</v>
      </c>
      <c r="B8" s="47" t="s">
        <v>142</v>
      </c>
      <c r="C8" s="47" t="s">
        <v>113</v>
      </c>
      <c r="D8" s="47" t="s">
        <v>114</v>
      </c>
      <c r="E8" s="33" t="s">
        <v>170</v>
      </c>
      <c r="F8" s="47" t="s">
        <v>270</v>
      </c>
    </row>
    <row r="9" spans="1:6" x14ac:dyDescent="0.2">
      <c r="A9" s="176" t="s">
        <v>236</v>
      </c>
      <c r="B9" s="177" t="s">
        <v>237</v>
      </c>
      <c r="C9" s="177" t="s">
        <v>431</v>
      </c>
      <c r="D9" s="177" t="s">
        <v>321</v>
      </c>
      <c r="E9" s="177" t="s">
        <v>403</v>
      </c>
      <c r="F9" s="177" t="s">
        <v>432</v>
      </c>
    </row>
    <row r="10" spans="1:6" x14ac:dyDescent="0.2">
      <c r="A10" s="178"/>
      <c r="B10" s="179"/>
      <c r="C10" s="180" t="s">
        <v>271</v>
      </c>
      <c r="D10" s="180" t="s">
        <v>271</v>
      </c>
      <c r="E10" s="180" t="s">
        <v>271</v>
      </c>
      <c r="F10" s="180" t="s">
        <v>271</v>
      </c>
    </row>
    <row r="11" spans="1:6" x14ac:dyDescent="0.2">
      <c r="A11" s="178"/>
      <c r="B11" s="179"/>
      <c r="C11" s="180" t="s">
        <v>150</v>
      </c>
      <c r="D11" s="180" t="s">
        <v>150</v>
      </c>
      <c r="E11" s="180" t="s">
        <v>150</v>
      </c>
      <c r="F11" s="180" t="s">
        <v>150</v>
      </c>
    </row>
    <row r="12" spans="1:6" x14ac:dyDescent="0.2">
      <c r="A12" s="181" t="s">
        <v>242</v>
      </c>
      <c r="B12" s="182" t="s">
        <v>243</v>
      </c>
      <c r="C12" s="182" t="s">
        <v>244</v>
      </c>
      <c r="D12" s="182" t="s">
        <v>245</v>
      </c>
      <c r="E12" s="182" t="s">
        <v>249</v>
      </c>
      <c r="F12" s="182" t="s">
        <v>250</v>
      </c>
    </row>
    <row r="13" spans="1:6" x14ac:dyDescent="0.2">
      <c r="A13" s="183" t="s">
        <v>242</v>
      </c>
      <c r="B13" s="184" t="s">
        <v>272</v>
      </c>
      <c r="C13" s="185">
        <f>'1'!C31</f>
        <v>110500000</v>
      </c>
      <c r="D13" s="185">
        <f>'1'!D31</f>
        <v>110500000</v>
      </c>
      <c r="E13" s="185">
        <v>110500000</v>
      </c>
      <c r="F13" s="185">
        <v>110500000</v>
      </c>
    </row>
    <row r="14" spans="1:6" x14ac:dyDescent="0.2">
      <c r="A14" s="183" t="s">
        <v>243</v>
      </c>
      <c r="B14" s="184" t="s">
        <v>273</v>
      </c>
      <c r="C14" s="185"/>
      <c r="D14" s="185"/>
      <c r="E14" s="185"/>
      <c r="F14" s="185"/>
    </row>
    <row r="15" spans="1:6" x14ac:dyDescent="0.2">
      <c r="A15" s="183" t="s">
        <v>244</v>
      </c>
      <c r="B15" s="184" t="s">
        <v>274</v>
      </c>
      <c r="C15" s="185">
        <f>'1'!C33</f>
        <v>225000000</v>
      </c>
      <c r="D15" s="185">
        <v>225000000</v>
      </c>
      <c r="E15" s="185">
        <v>225000000</v>
      </c>
      <c r="F15" s="185">
        <v>225000000</v>
      </c>
    </row>
    <row r="16" spans="1:6" x14ac:dyDescent="0.2">
      <c r="A16" s="183" t="s">
        <v>245</v>
      </c>
      <c r="B16" s="184" t="s">
        <v>275</v>
      </c>
      <c r="C16" s="185"/>
      <c r="D16" s="185"/>
      <c r="E16" s="185"/>
      <c r="F16" s="185"/>
    </row>
    <row r="17" spans="1:6" x14ac:dyDescent="0.2">
      <c r="A17" s="183" t="s">
        <v>249</v>
      </c>
      <c r="B17" s="184" t="s">
        <v>276</v>
      </c>
      <c r="C17" s="185"/>
      <c r="D17" s="185"/>
      <c r="E17" s="185"/>
      <c r="F17" s="185"/>
    </row>
    <row r="18" spans="1:6" x14ac:dyDescent="0.2">
      <c r="A18" s="183" t="s">
        <v>250</v>
      </c>
      <c r="B18" s="184" t="s">
        <v>277</v>
      </c>
      <c r="C18" s="185"/>
      <c r="D18" s="185"/>
      <c r="E18" s="185"/>
      <c r="F18" s="185"/>
    </row>
    <row r="19" spans="1:6" x14ac:dyDescent="0.2">
      <c r="A19" s="183" t="s">
        <v>251</v>
      </c>
      <c r="B19" s="184" t="s">
        <v>278</v>
      </c>
      <c r="C19" s="185"/>
      <c r="D19" s="185"/>
      <c r="E19" s="185"/>
      <c r="F19" s="185"/>
    </row>
    <row r="20" spans="1:6" x14ac:dyDescent="0.2">
      <c r="A20" s="183" t="s">
        <v>252</v>
      </c>
      <c r="B20" s="184" t="s">
        <v>279</v>
      </c>
      <c r="C20" s="185"/>
      <c r="D20" s="185"/>
      <c r="E20" s="185"/>
      <c r="F20" s="185"/>
    </row>
    <row r="21" spans="1:6" x14ac:dyDescent="0.2">
      <c r="A21" s="183" t="s">
        <v>253</v>
      </c>
      <c r="B21" s="184"/>
      <c r="C21" s="185"/>
      <c r="D21" s="185"/>
      <c r="E21" s="185"/>
      <c r="F21" s="185"/>
    </row>
    <row r="22" spans="1:6" x14ac:dyDescent="0.2">
      <c r="A22" s="186" t="s">
        <v>266</v>
      </c>
      <c r="B22" s="187" t="s">
        <v>132</v>
      </c>
      <c r="C22" s="188">
        <f>SUM(C13:C21)</f>
        <v>335500000</v>
      </c>
      <c r="D22" s="188">
        <f>SUM(D13:D21)</f>
        <v>335500000</v>
      </c>
      <c r="E22" s="188">
        <f>SUM(E13:E21)</f>
        <v>335500000</v>
      </c>
      <c r="F22" s="188">
        <f>SUM(F13:F21)</f>
        <v>335500000</v>
      </c>
    </row>
  </sheetData>
  <mergeCells count="1">
    <mergeCell ref="A3:D3"/>
  </mergeCells>
  <phoneticPr fontId="51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458F-C151-404E-A7C7-77F6C0E23964}">
  <dimension ref="A1:H79"/>
  <sheetViews>
    <sheetView workbookViewId="0">
      <pane ySplit="6" topLeftCell="A34" activePane="bottomLeft" state="frozen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203" t="s">
        <v>326</v>
      </c>
      <c r="F1" t="s">
        <v>567</v>
      </c>
    </row>
    <row r="2" spans="1:8" x14ac:dyDescent="0.2">
      <c r="B2" s="203" t="s">
        <v>428</v>
      </c>
      <c r="F2" t="s">
        <v>529</v>
      </c>
    </row>
    <row r="3" spans="1:8" x14ac:dyDescent="0.2">
      <c r="C3" s="362"/>
      <c r="F3" t="s">
        <v>77</v>
      </c>
    </row>
    <row r="4" spans="1:8" x14ac:dyDescent="0.2">
      <c r="B4" s="205"/>
      <c r="C4" s="363" t="s">
        <v>391</v>
      </c>
    </row>
    <row r="5" spans="1:8" ht="38.25" x14ac:dyDescent="0.2">
      <c r="A5" s="467" t="s">
        <v>1</v>
      </c>
      <c r="B5" s="468" t="s">
        <v>2</v>
      </c>
      <c r="C5" s="469" t="s">
        <v>327</v>
      </c>
      <c r="D5" s="469" t="s">
        <v>39</v>
      </c>
      <c r="E5" s="469" t="s">
        <v>328</v>
      </c>
      <c r="F5" s="469" t="s">
        <v>41</v>
      </c>
      <c r="G5" s="469" t="s">
        <v>120</v>
      </c>
      <c r="H5" s="469" t="s">
        <v>42</v>
      </c>
    </row>
    <row r="6" spans="1:8" ht="25.5" x14ac:dyDescent="0.2">
      <c r="A6" s="463">
        <v>1</v>
      </c>
      <c r="B6" s="464" t="s">
        <v>43</v>
      </c>
      <c r="C6" s="465">
        <f>SUM(D6:H6)</f>
        <v>121805723</v>
      </c>
      <c r="D6" s="466">
        <v>121805723</v>
      </c>
      <c r="E6" s="466"/>
      <c r="F6" s="466"/>
      <c r="G6" s="466"/>
      <c r="H6" s="466"/>
    </row>
    <row r="7" spans="1:8" ht="25.5" x14ac:dyDescent="0.2">
      <c r="A7" s="463">
        <v>2</v>
      </c>
      <c r="B7" s="464" t="s">
        <v>329</v>
      </c>
      <c r="C7" s="465">
        <f t="shared" ref="C7:C70" si="0">SUM(D7:H7)</f>
        <v>146632166</v>
      </c>
      <c r="D7" s="466">
        <v>146632166</v>
      </c>
      <c r="E7" s="466"/>
      <c r="F7" s="466"/>
      <c r="G7" s="466"/>
      <c r="H7" s="466"/>
    </row>
    <row r="8" spans="1:8" ht="25.5" x14ac:dyDescent="0.2">
      <c r="A8" s="463">
        <v>3</v>
      </c>
      <c r="B8" s="464" t="s">
        <v>330</v>
      </c>
      <c r="C8" s="465">
        <f t="shared" si="0"/>
        <v>110689107</v>
      </c>
      <c r="D8" s="466">
        <v>110689107</v>
      </c>
      <c r="E8" s="466"/>
      <c r="F8" s="466"/>
      <c r="G8" s="466"/>
      <c r="H8" s="466"/>
    </row>
    <row r="9" spans="1:8" ht="25.5" x14ac:dyDescent="0.2">
      <c r="A9" s="463">
        <v>4</v>
      </c>
      <c r="B9" s="464" t="s">
        <v>331</v>
      </c>
      <c r="C9" s="465">
        <f t="shared" si="0"/>
        <v>7226120</v>
      </c>
      <c r="D9" s="466">
        <v>7226120</v>
      </c>
      <c r="E9" s="466"/>
      <c r="F9" s="466"/>
      <c r="G9" s="466"/>
      <c r="H9" s="466"/>
    </row>
    <row r="10" spans="1:8" ht="25.5" x14ac:dyDescent="0.2">
      <c r="A10" s="463">
        <v>5</v>
      </c>
      <c r="B10" s="464" t="s">
        <v>332</v>
      </c>
      <c r="C10" s="465">
        <f t="shared" si="0"/>
        <v>0</v>
      </c>
      <c r="D10" s="466"/>
      <c r="E10" s="466"/>
      <c r="F10" s="466"/>
      <c r="G10" s="466"/>
      <c r="H10" s="466"/>
    </row>
    <row r="11" spans="1:8" x14ac:dyDescent="0.2">
      <c r="A11" s="463">
        <v>6</v>
      </c>
      <c r="B11" s="464" t="s">
        <v>333</v>
      </c>
      <c r="C11" s="465">
        <f t="shared" si="0"/>
        <v>0</v>
      </c>
      <c r="D11" s="466"/>
      <c r="E11" s="466"/>
      <c r="F11" s="466"/>
      <c r="G11" s="466"/>
      <c r="H11" s="466"/>
    </row>
    <row r="12" spans="1:8" x14ac:dyDescent="0.2">
      <c r="A12" s="463">
        <v>7</v>
      </c>
      <c r="B12" s="464" t="s">
        <v>44</v>
      </c>
      <c r="C12" s="465">
        <f t="shared" si="0"/>
        <v>386353116</v>
      </c>
      <c r="D12" s="470">
        <f>SUM(D6:D11)</f>
        <v>386353116</v>
      </c>
      <c r="E12" s="470">
        <f>SUM(E6:E11)</f>
        <v>0</v>
      </c>
      <c r="F12" s="470">
        <f>SUM(F6:F11)</f>
        <v>0</v>
      </c>
      <c r="G12" s="470">
        <f>SUM(G6:G11)</f>
        <v>0</v>
      </c>
      <c r="H12" s="470">
        <f>SUM(H6:H11)</f>
        <v>0</v>
      </c>
    </row>
    <row r="13" spans="1:8" s="210" customFormat="1" x14ac:dyDescent="0.2">
      <c r="A13" s="463">
        <v>8</v>
      </c>
      <c r="B13" s="471" t="s">
        <v>334</v>
      </c>
      <c r="C13" s="465">
        <f t="shared" si="0"/>
        <v>0</v>
      </c>
      <c r="D13" s="472"/>
      <c r="E13" s="472"/>
      <c r="F13" s="472"/>
      <c r="G13" s="472"/>
      <c r="H13" s="472"/>
    </row>
    <row r="14" spans="1:8" ht="25.5" x14ac:dyDescent="0.2">
      <c r="A14" s="463">
        <v>9</v>
      </c>
      <c r="B14" s="464" t="s">
        <v>45</v>
      </c>
      <c r="C14" s="465">
        <f t="shared" si="0"/>
        <v>301800579</v>
      </c>
      <c r="D14" s="470">
        <f>SUM(D15:D19)</f>
        <v>262817611</v>
      </c>
      <c r="E14" s="470">
        <f>SUM(E15:E19)</f>
        <v>0</v>
      </c>
      <c r="F14" s="470">
        <f>SUM(F15:F19)</f>
        <v>38982968</v>
      </c>
      <c r="G14" s="470">
        <f>SUM(G15:G19)</f>
        <v>0</v>
      </c>
      <c r="H14" s="470">
        <f>SUM(H15:H19)</f>
        <v>0</v>
      </c>
    </row>
    <row r="15" spans="1:8" x14ac:dyDescent="0.2">
      <c r="A15" s="463">
        <v>10</v>
      </c>
      <c r="B15" s="464" t="s">
        <v>335</v>
      </c>
      <c r="C15" s="465">
        <f t="shared" si="0"/>
        <v>20462596</v>
      </c>
      <c r="D15" s="466">
        <v>20462596</v>
      </c>
      <c r="E15" s="466"/>
      <c r="F15" s="466"/>
      <c r="G15" s="466"/>
      <c r="H15" s="466"/>
    </row>
    <row r="16" spans="1:8" x14ac:dyDescent="0.2">
      <c r="A16" s="463">
        <v>11</v>
      </c>
      <c r="B16" s="464" t="s">
        <v>336</v>
      </c>
      <c r="C16" s="465">
        <f t="shared" si="0"/>
        <v>214984215</v>
      </c>
      <c r="D16" s="466">
        <v>214984215</v>
      </c>
      <c r="E16" s="466"/>
      <c r="F16" s="466"/>
      <c r="G16" s="466"/>
      <c r="H16" s="466"/>
    </row>
    <row r="17" spans="1:8" x14ac:dyDescent="0.2">
      <c r="A17" s="463">
        <v>12</v>
      </c>
      <c r="B17" s="464" t="s">
        <v>337</v>
      </c>
      <c r="C17" s="465">
        <f t="shared" si="0"/>
        <v>27370800</v>
      </c>
      <c r="D17" s="466">
        <v>27370800</v>
      </c>
      <c r="E17" s="466"/>
      <c r="F17" s="466"/>
      <c r="G17" s="466"/>
      <c r="H17" s="466"/>
    </row>
    <row r="18" spans="1:8" x14ac:dyDescent="0.2">
      <c r="A18" s="463">
        <v>13</v>
      </c>
      <c r="B18" s="464" t="s">
        <v>338</v>
      </c>
      <c r="C18" s="465">
        <f t="shared" si="0"/>
        <v>38982968</v>
      </c>
      <c r="D18" s="466"/>
      <c r="E18" s="466"/>
      <c r="F18" s="466">
        <v>38982968</v>
      </c>
      <c r="G18" s="466"/>
      <c r="H18" s="466"/>
    </row>
    <row r="19" spans="1:8" x14ac:dyDescent="0.2">
      <c r="A19" s="463">
        <v>14</v>
      </c>
      <c r="B19" s="464" t="s">
        <v>339</v>
      </c>
      <c r="C19" s="465">
        <f t="shared" si="0"/>
        <v>0</v>
      </c>
      <c r="D19" s="466"/>
      <c r="E19" s="466"/>
      <c r="F19" s="466"/>
      <c r="G19" s="466"/>
      <c r="H19" s="466"/>
    </row>
    <row r="20" spans="1:8" ht="25.5" x14ac:dyDescent="0.2">
      <c r="A20" s="463">
        <v>15</v>
      </c>
      <c r="B20" s="473" t="s">
        <v>46</v>
      </c>
      <c r="C20" s="465">
        <f t="shared" si="0"/>
        <v>688153695</v>
      </c>
      <c r="D20" s="474">
        <f>D12+D14</f>
        <v>649170727</v>
      </c>
      <c r="E20" s="474">
        <f>E12+E14</f>
        <v>0</v>
      </c>
      <c r="F20" s="474">
        <f>F12+F14</f>
        <v>38982968</v>
      </c>
      <c r="G20" s="474">
        <f>G12+G14</f>
        <v>0</v>
      </c>
      <c r="H20" s="474">
        <f>H12+H14</f>
        <v>0</v>
      </c>
    </row>
    <row r="21" spans="1:8" x14ac:dyDescent="0.2">
      <c r="A21" s="463">
        <v>16</v>
      </c>
      <c r="B21" s="464" t="s">
        <v>47</v>
      </c>
      <c r="C21" s="465">
        <f t="shared" si="0"/>
        <v>0</v>
      </c>
      <c r="D21" s="475">
        <f>D22</f>
        <v>0</v>
      </c>
      <c r="E21" s="475">
        <f>E22</f>
        <v>0</v>
      </c>
      <c r="F21" s="475">
        <f>F22</f>
        <v>0</v>
      </c>
      <c r="G21" s="475">
        <f>G22</f>
        <v>0</v>
      </c>
      <c r="H21" s="475">
        <f>H22</f>
        <v>0</v>
      </c>
    </row>
    <row r="22" spans="1:8" x14ac:dyDescent="0.2">
      <c r="A22" s="463">
        <v>17</v>
      </c>
      <c r="B22" s="464" t="s">
        <v>340</v>
      </c>
      <c r="C22" s="465">
        <f t="shared" si="0"/>
        <v>0</v>
      </c>
      <c r="D22" s="476"/>
      <c r="E22" s="476"/>
      <c r="F22" s="476"/>
      <c r="G22" s="476"/>
      <c r="H22" s="476"/>
    </row>
    <row r="23" spans="1:8" x14ac:dyDescent="0.2">
      <c r="A23" s="463">
        <v>18</v>
      </c>
      <c r="B23" s="464" t="s">
        <v>341</v>
      </c>
      <c r="C23" s="465">
        <f t="shared" si="0"/>
        <v>821196970</v>
      </c>
      <c r="D23" s="475">
        <f>SUM(D24:D27)</f>
        <v>821196970</v>
      </c>
      <c r="E23" s="475">
        <f>SUM(E24:E27)</f>
        <v>0</v>
      </c>
      <c r="F23" s="475">
        <f>SUM(F24:F27)</f>
        <v>0</v>
      </c>
      <c r="G23" s="475">
        <f>SUM(G24:G27)</f>
        <v>0</v>
      </c>
      <c r="H23" s="475">
        <f>SUM(H24:H27)</f>
        <v>0</v>
      </c>
    </row>
    <row r="24" spans="1:8" x14ac:dyDescent="0.2">
      <c r="A24" s="463">
        <v>19</v>
      </c>
      <c r="B24" s="464" t="s">
        <v>342</v>
      </c>
      <c r="C24" s="465">
        <f t="shared" si="0"/>
        <v>0</v>
      </c>
      <c r="D24" s="469"/>
      <c r="E24" s="469"/>
      <c r="F24" s="469"/>
      <c r="G24" s="469"/>
      <c r="H24" s="469"/>
    </row>
    <row r="25" spans="1:8" x14ac:dyDescent="0.2">
      <c r="A25" s="463">
        <v>20</v>
      </c>
      <c r="B25" s="464" t="s">
        <v>343</v>
      </c>
      <c r="C25" s="465">
        <f t="shared" si="0"/>
        <v>821196970</v>
      </c>
      <c r="D25" s="466">
        <v>821196970</v>
      </c>
      <c r="E25" s="469"/>
      <c r="F25" s="469"/>
      <c r="G25" s="469"/>
      <c r="H25" s="469"/>
    </row>
    <row r="26" spans="1:8" x14ac:dyDescent="0.2">
      <c r="A26" s="463">
        <v>21</v>
      </c>
      <c r="B26" s="464" t="s">
        <v>344</v>
      </c>
      <c r="C26" s="465">
        <f t="shared" si="0"/>
        <v>0</v>
      </c>
      <c r="D26" s="469"/>
      <c r="E26" s="469"/>
      <c r="F26" s="469"/>
      <c r="G26" s="469"/>
      <c r="H26" s="469"/>
    </row>
    <row r="27" spans="1:8" x14ac:dyDescent="0.2">
      <c r="A27" s="463">
        <v>22</v>
      </c>
      <c r="B27" s="364" t="s">
        <v>345</v>
      </c>
      <c r="C27" s="465">
        <f t="shared" si="0"/>
        <v>0</v>
      </c>
      <c r="D27" s="469"/>
      <c r="E27" s="469"/>
      <c r="F27" s="469"/>
      <c r="G27" s="469"/>
      <c r="H27" s="469"/>
    </row>
    <row r="28" spans="1:8" ht="25.5" x14ac:dyDescent="0.2">
      <c r="A28" s="463">
        <v>23</v>
      </c>
      <c r="B28" s="473" t="s">
        <v>48</v>
      </c>
      <c r="C28" s="465">
        <f t="shared" si="0"/>
        <v>821196970</v>
      </c>
      <c r="D28" s="474">
        <f>D21+D23</f>
        <v>821196970</v>
      </c>
      <c r="E28" s="474">
        <f>E21+E23</f>
        <v>0</v>
      </c>
      <c r="F28" s="474">
        <f>F21+F23</f>
        <v>0</v>
      </c>
      <c r="G28" s="474">
        <f>G21+G23</f>
        <v>0</v>
      </c>
      <c r="H28" s="474">
        <f>H21+H23</f>
        <v>0</v>
      </c>
    </row>
    <row r="29" spans="1:8" x14ac:dyDescent="0.2">
      <c r="A29" s="463">
        <v>24</v>
      </c>
      <c r="B29" s="464" t="s">
        <v>49</v>
      </c>
      <c r="C29" s="465">
        <f t="shared" si="0"/>
        <v>108243000</v>
      </c>
      <c r="D29" s="470">
        <f>SUM(D30:D31)</f>
        <v>108243000</v>
      </c>
      <c r="E29" s="470">
        <f>SUM(E30:E31)</f>
        <v>0</v>
      </c>
      <c r="F29" s="470">
        <f>SUM(F30:F31)</f>
        <v>0</v>
      </c>
      <c r="G29" s="470">
        <f>SUM(G30:G31)</f>
        <v>0</v>
      </c>
      <c r="H29" s="470">
        <f>SUM(H30:H31)</f>
        <v>0</v>
      </c>
    </row>
    <row r="30" spans="1:8" x14ac:dyDescent="0.2">
      <c r="A30" s="463">
        <v>25</v>
      </c>
      <c r="B30" s="464" t="s">
        <v>50</v>
      </c>
      <c r="C30" s="465">
        <f t="shared" si="0"/>
        <v>108243000</v>
      </c>
      <c r="D30" s="466">
        <v>108243000</v>
      </c>
      <c r="E30" s="466"/>
      <c r="F30" s="466"/>
      <c r="G30" s="466"/>
      <c r="H30" s="466"/>
    </row>
    <row r="31" spans="1:8" ht="16.5" customHeight="1" x14ac:dyDescent="0.2">
      <c r="A31" s="463">
        <v>26</v>
      </c>
      <c r="B31" s="464" t="s">
        <v>51</v>
      </c>
      <c r="C31" s="465">
        <f t="shared" si="0"/>
        <v>0</v>
      </c>
      <c r="D31" s="466"/>
      <c r="E31" s="466"/>
      <c r="F31" s="466"/>
      <c r="G31" s="466"/>
      <c r="H31" s="466"/>
    </row>
    <row r="32" spans="1:8" ht="18.75" customHeight="1" x14ac:dyDescent="0.2">
      <c r="A32" s="463">
        <v>27</v>
      </c>
      <c r="B32" s="464" t="s">
        <v>52</v>
      </c>
      <c r="C32" s="465">
        <f t="shared" si="0"/>
        <v>225000000</v>
      </c>
      <c r="D32" s="466">
        <v>225000000</v>
      </c>
      <c r="E32" s="466"/>
      <c r="F32" s="466"/>
      <c r="G32" s="466"/>
      <c r="H32" s="466"/>
    </row>
    <row r="33" spans="1:8" x14ac:dyDescent="0.2">
      <c r="A33" s="463">
        <v>28</v>
      </c>
      <c r="B33" s="464" t="s">
        <v>346</v>
      </c>
      <c r="C33" s="465">
        <f t="shared" si="0"/>
        <v>11900000</v>
      </c>
      <c r="D33" s="466">
        <v>11900000</v>
      </c>
      <c r="E33" s="466"/>
      <c r="F33" s="466"/>
      <c r="G33" s="466"/>
      <c r="H33" s="466"/>
    </row>
    <row r="34" spans="1:8" ht="25.5" x14ac:dyDescent="0.2">
      <c r="A34" s="463">
        <v>29</v>
      </c>
      <c r="B34" s="464" t="s">
        <v>347</v>
      </c>
      <c r="C34" s="465">
        <f t="shared" si="0"/>
        <v>0</v>
      </c>
      <c r="D34" s="466"/>
      <c r="E34" s="466"/>
      <c r="F34" s="466"/>
      <c r="G34" s="466"/>
      <c r="H34" s="466"/>
    </row>
    <row r="35" spans="1:8" x14ac:dyDescent="0.2">
      <c r="A35" s="463">
        <v>30</v>
      </c>
      <c r="B35" s="464" t="s">
        <v>53</v>
      </c>
      <c r="C35" s="465">
        <f t="shared" si="0"/>
        <v>236900000</v>
      </c>
      <c r="D35" s="470">
        <f>SUM(D32:D34)</f>
        <v>236900000</v>
      </c>
      <c r="E35" s="470">
        <f>SUM(E32:E34)</f>
        <v>0</v>
      </c>
      <c r="F35" s="470">
        <f>SUM(F32:F34)</f>
        <v>0</v>
      </c>
      <c r="G35" s="470">
        <f>SUM(G32:G34)</f>
        <v>0</v>
      </c>
      <c r="H35" s="470">
        <f>SUM(H32:H34)</f>
        <v>0</v>
      </c>
    </row>
    <row r="36" spans="1:8" x14ac:dyDescent="0.2">
      <c r="A36" s="463">
        <v>31</v>
      </c>
      <c r="B36" s="464" t="s">
        <v>54</v>
      </c>
      <c r="C36" s="465">
        <f t="shared" si="0"/>
        <v>400000</v>
      </c>
      <c r="D36" s="470">
        <v>400000</v>
      </c>
      <c r="E36" s="470">
        <f>SUM(E37:E38)</f>
        <v>0</v>
      </c>
      <c r="F36" s="470">
        <f>SUM(F37:F38)</f>
        <v>0</v>
      </c>
      <c r="G36" s="470">
        <f>SUM(G37:G38)</f>
        <v>0</v>
      </c>
      <c r="H36" s="470">
        <f>SUM(H37:H38)</f>
        <v>0</v>
      </c>
    </row>
    <row r="37" spans="1:8" ht="51" x14ac:dyDescent="0.2">
      <c r="A37" s="463">
        <v>32</v>
      </c>
      <c r="B37" s="464" t="s">
        <v>348</v>
      </c>
      <c r="C37" s="465">
        <f t="shared" si="0"/>
        <v>50000</v>
      </c>
      <c r="D37" s="466">
        <v>50000</v>
      </c>
      <c r="E37" s="466"/>
      <c r="F37" s="466"/>
      <c r="G37" s="466"/>
      <c r="H37" s="466"/>
    </row>
    <row r="38" spans="1:8" x14ac:dyDescent="0.2">
      <c r="A38" s="463">
        <v>33</v>
      </c>
      <c r="B38" s="464" t="s">
        <v>349</v>
      </c>
      <c r="C38" s="465">
        <f t="shared" si="0"/>
        <v>350000</v>
      </c>
      <c r="D38" s="466">
        <v>350000</v>
      </c>
      <c r="E38" s="466"/>
      <c r="F38" s="466"/>
      <c r="G38" s="466"/>
      <c r="H38" s="466"/>
    </row>
    <row r="39" spans="1:8" x14ac:dyDescent="0.2">
      <c r="A39" s="463">
        <v>34</v>
      </c>
      <c r="B39" s="473" t="s">
        <v>55</v>
      </c>
      <c r="C39" s="465">
        <f t="shared" si="0"/>
        <v>345543000</v>
      </c>
      <c r="D39" s="474">
        <f>D29+D35+D36</f>
        <v>345543000</v>
      </c>
      <c r="E39" s="474">
        <f>E29+E35+E36</f>
        <v>0</v>
      </c>
      <c r="F39" s="474">
        <f>F29+F35+F36</f>
        <v>0</v>
      </c>
      <c r="G39" s="474">
        <f>G29+G35+G36</f>
        <v>0</v>
      </c>
      <c r="H39" s="474">
        <f>H29+H35+H36</f>
        <v>0</v>
      </c>
    </row>
    <row r="40" spans="1:8" x14ac:dyDescent="0.2">
      <c r="A40" s="463">
        <v>35</v>
      </c>
      <c r="B40" s="471" t="s">
        <v>350</v>
      </c>
      <c r="C40" s="465">
        <f t="shared" si="0"/>
        <v>0</v>
      </c>
      <c r="D40" s="477"/>
      <c r="E40" s="477"/>
      <c r="F40" s="477"/>
      <c r="G40" s="477"/>
      <c r="H40" s="477"/>
    </row>
    <row r="41" spans="1:8" x14ac:dyDescent="0.2">
      <c r="A41" s="463">
        <v>36</v>
      </c>
      <c r="B41" s="478" t="s">
        <v>56</v>
      </c>
      <c r="C41" s="465">
        <f t="shared" si="0"/>
        <v>10922980</v>
      </c>
      <c r="D41" s="479">
        <f>SUM(D42:D45)</f>
        <v>0</v>
      </c>
      <c r="E41" s="479">
        <f>SUM(E42:E45)</f>
        <v>370000</v>
      </c>
      <c r="F41" s="479">
        <f>SUM(F42:F45)</f>
        <v>700000</v>
      </c>
      <c r="G41" s="479">
        <f>SUM(G42:G45)</f>
        <v>1360000</v>
      </c>
      <c r="H41" s="479">
        <f>SUM(H42:H45)</f>
        <v>8492980</v>
      </c>
    </row>
    <row r="42" spans="1:8" x14ac:dyDescent="0.2">
      <c r="A42" s="463">
        <v>37</v>
      </c>
      <c r="B42" s="478" t="s">
        <v>351</v>
      </c>
      <c r="C42" s="465">
        <f t="shared" si="0"/>
        <v>1146420</v>
      </c>
      <c r="D42" s="480"/>
      <c r="E42" s="480"/>
      <c r="F42" s="480"/>
      <c r="G42" s="480"/>
      <c r="H42" s="480">
        <v>1146420</v>
      </c>
    </row>
    <row r="43" spans="1:8" x14ac:dyDescent="0.2">
      <c r="A43" s="463">
        <v>38</v>
      </c>
      <c r="B43" s="478" t="s">
        <v>57</v>
      </c>
      <c r="C43" s="465">
        <f t="shared" si="0"/>
        <v>2070000</v>
      </c>
      <c r="D43" s="481"/>
      <c r="E43" s="481">
        <v>70000</v>
      </c>
      <c r="F43" s="481">
        <v>700000</v>
      </c>
      <c r="G43" s="481">
        <v>1300000</v>
      </c>
      <c r="H43" s="481"/>
    </row>
    <row r="44" spans="1:8" x14ac:dyDescent="0.2">
      <c r="A44" s="463">
        <v>39</v>
      </c>
      <c r="B44" s="478" t="s">
        <v>352</v>
      </c>
      <c r="C44" s="465">
        <f t="shared" si="0"/>
        <v>7346560</v>
      </c>
      <c r="D44" s="481"/>
      <c r="E44" s="481"/>
      <c r="F44" s="481"/>
      <c r="G44" s="481"/>
      <c r="H44" s="481">
        <v>7346560</v>
      </c>
    </row>
    <row r="45" spans="1:8" x14ac:dyDescent="0.2">
      <c r="A45" s="463">
        <v>40</v>
      </c>
      <c r="B45" s="478" t="s">
        <v>353</v>
      </c>
      <c r="C45" s="465">
        <f t="shared" si="0"/>
        <v>360000</v>
      </c>
      <c r="D45" s="481"/>
      <c r="E45" s="481">
        <v>300000</v>
      </c>
      <c r="F45" s="481"/>
      <c r="G45" s="481">
        <v>60000</v>
      </c>
      <c r="H45" s="481"/>
    </row>
    <row r="46" spans="1:8" x14ac:dyDescent="0.2">
      <c r="A46" s="463">
        <v>41</v>
      </c>
      <c r="B46" s="464" t="s">
        <v>58</v>
      </c>
      <c r="C46" s="465">
        <f t="shared" si="0"/>
        <v>3575000</v>
      </c>
      <c r="D46" s="479">
        <f>SUM(D47:D48)</f>
        <v>130000</v>
      </c>
      <c r="E46" s="479">
        <f>SUM(E47:E48)</f>
        <v>1300000</v>
      </c>
      <c r="F46" s="479">
        <f>SUM(F47:F48)</f>
        <v>2145000</v>
      </c>
      <c r="G46" s="479">
        <f>SUM(G47:G48)</f>
        <v>0</v>
      </c>
      <c r="H46" s="479">
        <f>SUM(H47:H48)</f>
        <v>0</v>
      </c>
    </row>
    <row r="47" spans="1:8" x14ac:dyDescent="0.2">
      <c r="A47" s="463">
        <v>42</v>
      </c>
      <c r="B47" s="464" t="s">
        <v>59</v>
      </c>
      <c r="C47" s="465">
        <f t="shared" si="0"/>
        <v>1855000</v>
      </c>
      <c r="D47" s="466">
        <v>130000</v>
      </c>
      <c r="E47" s="466">
        <v>1300000</v>
      </c>
      <c r="F47" s="466">
        <v>425000</v>
      </c>
      <c r="G47" s="466"/>
      <c r="H47" s="466"/>
    </row>
    <row r="48" spans="1:8" x14ac:dyDescent="0.2">
      <c r="A48" s="463">
        <v>43</v>
      </c>
      <c r="B48" s="464" t="s">
        <v>60</v>
      </c>
      <c r="C48" s="465">
        <f t="shared" si="0"/>
        <v>1720000</v>
      </c>
      <c r="D48" s="466"/>
      <c r="E48" s="466"/>
      <c r="F48" s="466">
        <v>1720000</v>
      </c>
      <c r="G48" s="466"/>
      <c r="H48" s="466"/>
    </row>
    <row r="49" spans="1:8" x14ac:dyDescent="0.2">
      <c r="A49" s="463">
        <v>44</v>
      </c>
      <c r="B49" s="464" t="s">
        <v>354</v>
      </c>
      <c r="C49" s="465">
        <f t="shared" si="0"/>
        <v>9610000</v>
      </c>
      <c r="D49" s="479">
        <f>SUM(D50:D53)</f>
        <v>9610000</v>
      </c>
      <c r="E49" s="479">
        <f>SUM(E50:E53)</f>
        <v>0</v>
      </c>
      <c r="F49" s="479">
        <f>SUM(F50:F53)</f>
        <v>0</v>
      </c>
      <c r="G49" s="479">
        <f>SUM(G50:G53)</f>
        <v>0</v>
      </c>
      <c r="H49" s="479">
        <f>SUM(H50:H53)</f>
        <v>0</v>
      </c>
    </row>
    <row r="50" spans="1:8" ht="25.5" x14ac:dyDescent="0.2">
      <c r="A50" s="463">
        <v>45</v>
      </c>
      <c r="B50" s="464" t="s">
        <v>355</v>
      </c>
      <c r="C50" s="465">
        <f t="shared" si="0"/>
        <v>0</v>
      </c>
      <c r="D50" s="466"/>
      <c r="E50" s="466"/>
      <c r="F50" s="466"/>
      <c r="G50" s="466"/>
      <c r="H50" s="466"/>
    </row>
    <row r="51" spans="1:8" ht="25.5" x14ac:dyDescent="0.2">
      <c r="A51" s="463">
        <v>46</v>
      </c>
      <c r="B51" s="464" t="s">
        <v>61</v>
      </c>
      <c r="C51" s="465">
        <f t="shared" si="0"/>
        <v>0</v>
      </c>
      <c r="D51" s="466"/>
      <c r="E51" s="466"/>
      <c r="F51" s="466"/>
      <c r="G51" s="466"/>
      <c r="H51" s="466"/>
    </row>
    <row r="52" spans="1:8" x14ac:dyDescent="0.2">
      <c r="A52" s="463">
        <v>47</v>
      </c>
      <c r="B52" s="464" t="s">
        <v>356</v>
      </c>
      <c r="C52" s="465">
        <f t="shared" si="0"/>
        <v>9100000</v>
      </c>
      <c r="D52" s="466">
        <v>9100000</v>
      </c>
      <c r="E52" s="466"/>
      <c r="F52" s="466"/>
      <c r="G52" s="466"/>
      <c r="H52" s="466"/>
    </row>
    <row r="53" spans="1:8" x14ac:dyDescent="0.2">
      <c r="A53" s="463">
        <v>49</v>
      </c>
      <c r="B53" s="464" t="s">
        <v>62</v>
      </c>
      <c r="C53" s="465">
        <f t="shared" si="0"/>
        <v>510000</v>
      </c>
      <c r="D53" s="466">
        <v>510000</v>
      </c>
      <c r="E53" s="466"/>
      <c r="F53" s="466"/>
      <c r="G53" s="466"/>
      <c r="H53" s="466"/>
    </row>
    <row r="54" spans="1:8" x14ac:dyDescent="0.2">
      <c r="A54" s="463">
        <v>50</v>
      </c>
      <c r="B54" s="464" t="s">
        <v>357</v>
      </c>
      <c r="C54" s="465">
        <f t="shared" si="0"/>
        <v>1365455</v>
      </c>
      <c r="D54" s="466"/>
      <c r="E54" s="466"/>
      <c r="F54" s="466"/>
      <c r="G54" s="466"/>
      <c r="H54" s="466">
        <v>1365455</v>
      </c>
    </row>
    <row r="55" spans="1:8" x14ac:dyDescent="0.2">
      <c r="A55" s="463">
        <v>51</v>
      </c>
      <c r="B55" s="464" t="s">
        <v>358</v>
      </c>
      <c r="C55" s="465">
        <f t="shared" si="0"/>
        <v>9650810</v>
      </c>
      <c r="D55" s="480">
        <v>5769983</v>
      </c>
      <c r="E55" s="480">
        <v>450900</v>
      </c>
      <c r="F55" s="480">
        <v>768150</v>
      </c>
      <c r="G55" s="480"/>
      <c r="H55" s="480">
        <v>2661777</v>
      </c>
    </row>
    <row r="56" spans="1:8" x14ac:dyDescent="0.2">
      <c r="A56" s="463">
        <v>52</v>
      </c>
      <c r="B56" s="464" t="s">
        <v>63</v>
      </c>
      <c r="C56" s="465">
        <f t="shared" si="0"/>
        <v>0</v>
      </c>
      <c r="D56" s="466"/>
      <c r="E56" s="466"/>
      <c r="F56" s="466"/>
      <c r="G56" s="466"/>
      <c r="H56" s="466"/>
    </row>
    <row r="57" spans="1:8" ht="25.5" x14ac:dyDescent="0.2">
      <c r="A57" s="463">
        <v>53</v>
      </c>
      <c r="B57" s="464" t="s">
        <v>359</v>
      </c>
      <c r="C57" s="465">
        <f t="shared" si="0"/>
        <v>0</v>
      </c>
      <c r="D57" s="466"/>
      <c r="E57" s="466"/>
      <c r="F57" s="466"/>
      <c r="G57" s="466"/>
      <c r="H57" s="466"/>
    </row>
    <row r="58" spans="1:8" x14ac:dyDescent="0.2">
      <c r="A58" s="463">
        <v>54</v>
      </c>
      <c r="B58" s="464" t="s">
        <v>360</v>
      </c>
      <c r="C58" s="465">
        <f t="shared" si="0"/>
        <v>1000</v>
      </c>
      <c r="D58" s="466"/>
      <c r="E58" s="466"/>
      <c r="F58" s="466">
        <v>1000</v>
      </c>
      <c r="G58" s="466"/>
      <c r="H58" s="466"/>
    </row>
    <row r="59" spans="1:8" x14ac:dyDescent="0.2">
      <c r="A59" s="463">
        <v>55</v>
      </c>
      <c r="B59" s="464" t="s">
        <v>64</v>
      </c>
      <c r="C59" s="465">
        <f t="shared" si="0"/>
        <v>0</v>
      </c>
      <c r="D59" s="466"/>
      <c r="E59" s="466"/>
      <c r="F59" s="466"/>
      <c r="G59" s="466"/>
      <c r="H59" s="466"/>
    </row>
    <row r="60" spans="1:8" x14ac:dyDescent="0.2">
      <c r="A60" s="463">
        <v>56</v>
      </c>
      <c r="B60" s="464" t="s">
        <v>361</v>
      </c>
      <c r="C60" s="465">
        <f t="shared" si="0"/>
        <v>1470500</v>
      </c>
      <c r="D60" s="466">
        <v>1460500</v>
      </c>
      <c r="E60" s="469"/>
      <c r="F60" s="466">
        <v>10000</v>
      </c>
      <c r="G60" s="469"/>
      <c r="H60" s="469"/>
    </row>
    <row r="61" spans="1:8" x14ac:dyDescent="0.2">
      <c r="A61" s="463">
        <v>57</v>
      </c>
      <c r="B61" s="473" t="s">
        <v>65</v>
      </c>
      <c r="C61" s="465">
        <f t="shared" si="0"/>
        <v>36595745</v>
      </c>
      <c r="D61" s="474">
        <f>D40+D41+D46+D49+D54+D55+D56+D57+D58+D59+D60</f>
        <v>16970483</v>
      </c>
      <c r="E61" s="474">
        <f>E40+E41+E46+E49+E54+E55+E56+E57+E58+E59+E60</f>
        <v>2120900</v>
      </c>
      <c r="F61" s="474">
        <f>F40+F41+F46+F49+F54+F55+F56+F57+F58+F59+F60</f>
        <v>3624150</v>
      </c>
      <c r="G61" s="474">
        <f>G40+G41+G46+G49+G54+G55+G56+G57+G58+G59+G60</f>
        <v>1360000</v>
      </c>
      <c r="H61" s="474">
        <f>H40+H41+H46+H49+H54+H55+H56+H57+H58+H59+H60</f>
        <v>12520212</v>
      </c>
    </row>
    <row r="62" spans="1:8" x14ac:dyDescent="0.2">
      <c r="A62" s="463">
        <v>58</v>
      </c>
      <c r="B62" s="464" t="s">
        <v>362</v>
      </c>
      <c r="C62" s="465">
        <f t="shared" si="0"/>
        <v>11630306</v>
      </c>
      <c r="D62" s="466">
        <v>11630306</v>
      </c>
      <c r="E62" s="466"/>
      <c r="F62" s="466"/>
      <c r="G62" s="469"/>
      <c r="H62" s="469"/>
    </row>
    <row r="63" spans="1:8" x14ac:dyDescent="0.2">
      <c r="A63" s="463">
        <v>59</v>
      </c>
      <c r="B63" s="464" t="s">
        <v>363</v>
      </c>
      <c r="C63" s="465">
        <f t="shared" si="0"/>
        <v>0</v>
      </c>
      <c r="D63" s="466"/>
      <c r="E63" s="466"/>
      <c r="F63" s="466"/>
      <c r="G63" s="469"/>
      <c r="H63" s="469"/>
    </row>
    <row r="64" spans="1:8" x14ac:dyDescent="0.2">
      <c r="A64" s="463">
        <v>60</v>
      </c>
      <c r="B64" s="473" t="s">
        <v>66</v>
      </c>
      <c r="C64" s="465">
        <f t="shared" si="0"/>
        <v>11630306</v>
      </c>
      <c r="D64" s="474">
        <f>SUM(D62:D63)</f>
        <v>11630306</v>
      </c>
      <c r="E64" s="474">
        <f>SUM(E62:E63)</f>
        <v>0</v>
      </c>
      <c r="F64" s="474">
        <f>SUM(F62:F63)</f>
        <v>0</v>
      </c>
      <c r="G64" s="474">
        <f>SUM(G62:G63)</f>
        <v>0</v>
      </c>
      <c r="H64" s="474">
        <f>SUM(H62:H63)</f>
        <v>0</v>
      </c>
    </row>
    <row r="65" spans="1:8" x14ac:dyDescent="0.2">
      <c r="A65" s="463">
        <v>61</v>
      </c>
      <c r="B65" s="482" t="s">
        <v>364</v>
      </c>
      <c r="C65" s="465">
        <f t="shared" si="0"/>
        <v>0</v>
      </c>
      <c r="D65" s="480"/>
      <c r="E65" s="480"/>
      <c r="F65" s="480"/>
      <c r="G65" s="480"/>
      <c r="H65" s="480"/>
    </row>
    <row r="66" spans="1:8" x14ac:dyDescent="0.2">
      <c r="A66" s="463">
        <v>62</v>
      </c>
      <c r="B66" s="483" t="s">
        <v>365</v>
      </c>
      <c r="C66" s="465">
        <f t="shared" si="0"/>
        <v>0</v>
      </c>
      <c r="D66" s="474">
        <f>D65</f>
        <v>0</v>
      </c>
      <c r="E66" s="474">
        <f>E65</f>
        <v>0</v>
      </c>
      <c r="F66" s="474">
        <f>F65</f>
        <v>0</v>
      </c>
      <c r="G66" s="474">
        <f>G65</f>
        <v>0</v>
      </c>
      <c r="H66" s="474">
        <f>H65</f>
        <v>0</v>
      </c>
    </row>
    <row r="67" spans="1:8" ht="25.5" x14ac:dyDescent="0.2">
      <c r="A67" s="463">
        <v>63</v>
      </c>
      <c r="B67" s="464" t="s">
        <v>67</v>
      </c>
      <c r="C67" s="465">
        <f t="shared" si="0"/>
        <v>0</v>
      </c>
      <c r="D67" s="466"/>
      <c r="E67" s="466"/>
      <c r="F67" s="466"/>
      <c r="G67" s="466"/>
      <c r="H67" s="466"/>
    </row>
    <row r="68" spans="1:8" x14ac:dyDescent="0.2">
      <c r="A68" s="463">
        <v>64</v>
      </c>
      <c r="B68" s="464" t="s">
        <v>68</v>
      </c>
      <c r="C68" s="465">
        <f t="shared" si="0"/>
        <v>0</v>
      </c>
      <c r="D68" s="466"/>
      <c r="E68" s="466"/>
      <c r="F68" s="466"/>
      <c r="G68" s="466"/>
      <c r="H68" s="466"/>
    </row>
    <row r="69" spans="1:8" x14ac:dyDescent="0.2">
      <c r="A69" s="463">
        <v>65</v>
      </c>
      <c r="B69" s="464" t="s">
        <v>69</v>
      </c>
      <c r="C69" s="465">
        <f t="shared" si="0"/>
        <v>120000</v>
      </c>
      <c r="D69" s="466">
        <v>120000</v>
      </c>
      <c r="E69" s="469"/>
      <c r="F69" s="469"/>
      <c r="G69" s="469"/>
      <c r="H69" s="469"/>
    </row>
    <row r="70" spans="1:8" x14ac:dyDescent="0.2">
      <c r="A70" s="463">
        <v>66</v>
      </c>
      <c r="B70" s="473" t="s">
        <v>70</v>
      </c>
      <c r="C70" s="465">
        <f t="shared" si="0"/>
        <v>120000</v>
      </c>
      <c r="D70" s="484">
        <f>SUM(D67:D69)</f>
        <v>120000</v>
      </c>
      <c r="E70" s="484">
        <f>SUM(E67:E69)</f>
        <v>0</v>
      </c>
      <c r="F70" s="484">
        <f>SUM(F67:F69)</f>
        <v>0</v>
      </c>
      <c r="G70" s="484">
        <f>SUM(G67:G69)</f>
        <v>0</v>
      </c>
      <c r="H70" s="484">
        <f>SUM(H67:H69)</f>
        <v>0</v>
      </c>
    </row>
    <row r="71" spans="1:8" x14ac:dyDescent="0.2">
      <c r="A71" s="463">
        <v>67</v>
      </c>
      <c r="B71" s="485" t="s">
        <v>71</v>
      </c>
      <c r="C71" s="465">
        <f t="shared" ref="C71:C78" si="1">SUM(D71:H71)</f>
        <v>1903239716</v>
      </c>
      <c r="D71" s="486">
        <f>D20+D28+D39+D61+D64+D66+D70</f>
        <v>1844631486</v>
      </c>
      <c r="E71" s="486">
        <f>E20+E28+E39+E61+E64+E66+E70</f>
        <v>2120900</v>
      </c>
      <c r="F71" s="486">
        <f>F20+F28+F39+F61+F64+F66+F70</f>
        <v>42607118</v>
      </c>
      <c r="G71" s="486">
        <f>G20+G28+G39+G61+G64+G66+G70</f>
        <v>1360000</v>
      </c>
      <c r="H71" s="486">
        <f>H20+H28+H39+H61+H64+H66+H70</f>
        <v>12520212</v>
      </c>
    </row>
    <row r="72" spans="1:8" ht="25.5" x14ac:dyDescent="0.2">
      <c r="A72" s="463">
        <v>68</v>
      </c>
      <c r="B72" s="471" t="s">
        <v>366</v>
      </c>
      <c r="C72" s="465">
        <f t="shared" si="1"/>
        <v>0</v>
      </c>
      <c r="D72" s="480"/>
      <c r="E72" s="480"/>
      <c r="F72" s="480"/>
      <c r="G72" s="480"/>
      <c r="H72" s="480"/>
    </row>
    <row r="73" spans="1:8" ht="25.5" x14ac:dyDescent="0.2">
      <c r="A73" s="463">
        <v>69</v>
      </c>
      <c r="B73" s="464" t="s">
        <v>367</v>
      </c>
      <c r="C73" s="465">
        <f t="shared" si="1"/>
        <v>581687302</v>
      </c>
      <c r="D73" s="466">
        <v>563539602</v>
      </c>
      <c r="E73" s="466"/>
      <c r="F73" s="466">
        <v>8053000</v>
      </c>
      <c r="G73" s="466">
        <v>10094700</v>
      </c>
      <c r="H73" s="466"/>
    </row>
    <row r="74" spans="1:8" x14ac:dyDescent="0.2">
      <c r="A74" s="463">
        <v>70</v>
      </c>
      <c r="B74" s="464" t="s">
        <v>72</v>
      </c>
      <c r="C74" s="465">
        <f t="shared" si="1"/>
        <v>0</v>
      </c>
      <c r="D74" s="466"/>
      <c r="E74" s="466"/>
      <c r="F74" s="466"/>
      <c r="G74" s="466"/>
      <c r="H74" s="466"/>
    </row>
    <row r="75" spans="1:8" x14ac:dyDescent="0.2">
      <c r="A75" s="463">
        <v>71</v>
      </c>
      <c r="B75" s="464" t="s">
        <v>368</v>
      </c>
      <c r="C75" s="465">
        <f t="shared" si="1"/>
        <v>529712635</v>
      </c>
      <c r="D75" s="466"/>
      <c r="E75" s="466">
        <v>207178554</v>
      </c>
      <c r="F75" s="466">
        <v>126410626</v>
      </c>
      <c r="G75" s="466">
        <v>62241198</v>
      </c>
      <c r="H75" s="466">
        <v>133882257</v>
      </c>
    </row>
    <row r="76" spans="1:8" x14ac:dyDescent="0.2">
      <c r="A76" s="463">
        <v>72</v>
      </c>
      <c r="B76" s="464" t="s">
        <v>73</v>
      </c>
      <c r="C76" s="465">
        <f t="shared" si="1"/>
        <v>1111399937</v>
      </c>
      <c r="D76" s="475">
        <f>SUM(D72:D75)</f>
        <v>563539602</v>
      </c>
      <c r="E76" s="475">
        <f>SUM(E72:E75)</f>
        <v>207178554</v>
      </c>
      <c r="F76" s="475">
        <f>SUM(F72:F75)</f>
        <v>134463626</v>
      </c>
      <c r="G76" s="475">
        <f>SUM(G72:G75)</f>
        <v>72335898</v>
      </c>
      <c r="H76" s="475">
        <f>SUM(H72:H75)</f>
        <v>133882257</v>
      </c>
    </row>
    <row r="77" spans="1:8" ht="13.5" thickBot="1" x14ac:dyDescent="0.25">
      <c r="A77" s="463">
        <v>73</v>
      </c>
      <c r="B77" s="487" t="s">
        <v>74</v>
      </c>
      <c r="C77" s="465">
        <f t="shared" si="1"/>
        <v>1111399937</v>
      </c>
      <c r="D77" s="488">
        <f>D76</f>
        <v>563539602</v>
      </c>
      <c r="E77" s="488">
        <f>E76</f>
        <v>207178554</v>
      </c>
      <c r="F77" s="488">
        <f>F76</f>
        <v>134463626</v>
      </c>
      <c r="G77" s="488">
        <f>G76</f>
        <v>72335898</v>
      </c>
      <c r="H77" s="488">
        <f>H76</f>
        <v>133882257</v>
      </c>
    </row>
    <row r="78" spans="1:8" ht="14.25" thickTop="1" thickBot="1" x14ac:dyDescent="0.25">
      <c r="A78" s="463">
        <v>74</v>
      </c>
      <c r="B78" s="220" t="s">
        <v>37</v>
      </c>
      <c r="C78" s="465">
        <f t="shared" si="1"/>
        <v>3014639653</v>
      </c>
      <c r="D78" s="221">
        <f>D71+D77</f>
        <v>2408171088</v>
      </c>
      <c r="E78" s="221">
        <f>E71+E77</f>
        <v>209299454</v>
      </c>
      <c r="F78" s="221">
        <f>F71+F77</f>
        <v>177070744</v>
      </c>
      <c r="G78" s="221">
        <f>G71+G77</f>
        <v>73695898</v>
      </c>
      <c r="H78" s="221">
        <f>H71+H77</f>
        <v>146402469</v>
      </c>
    </row>
    <row r="79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8C4E-13D6-4CA2-8874-F82B6525C2D9}">
  <dimension ref="A1:H50"/>
  <sheetViews>
    <sheetView workbookViewId="0">
      <pane ySplit="5" topLeftCell="A6" activePane="bottomLeft" state="frozen"/>
      <selection pane="bottomLeft"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203" t="s">
        <v>326</v>
      </c>
      <c r="E1" t="s">
        <v>566</v>
      </c>
    </row>
    <row r="2" spans="1:8" x14ac:dyDescent="0.2">
      <c r="B2" s="203" t="s">
        <v>428</v>
      </c>
      <c r="E2" t="s">
        <v>528</v>
      </c>
    </row>
    <row r="3" spans="1:8" x14ac:dyDescent="0.2">
      <c r="B3" s="203"/>
      <c r="C3" s="203" t="s">
        <v>392</v>
      </c>
      <c r="E3" t="s">
        <v>77</v>
      </c>
    </row>
    <row r="4" spans="1:8" ht="13.5" thickBot="1" x14ac:dyDescent="0.25">
      <c r="B4" s="203"/>
    </row>
    <row r="5" spans="1:8" ht="38.25" x14ac:dyDescent="0.2">
      <c r="A5" s="467" t="s">
        <v>1</v>
      </c>
      <c r="B5" s="489" t="s">
        <v>382</v>
      </c>
      <c r="C5" s="233" t="s">
        <v>327</v>
      </c>
      <c r="D5" s="490" t="s">
        <v>39</v>
      </c>
      <c r="E5" s="491" t="s">
        <v>328</v>
      </c>
      <c r="F5" s="491" t="s">
        <v>41</v>
      </c>
      <c r="G5" s="491" t="s">
        <v>120</v>
      </c>
      <c r="H5" s="491" t="s">
        <v>42</v>
      </c>
    </row>
    <row r="6" spans="1:8" x14ac:dyDescent="0.2">
      <c r="A6" s="463">
        <v>27</v>
      </c>
      <c r="B6" s="492" t="s">
        <v>3</v>
      </c>
      <c r="C6" s="465">
        <f t="shared" ref="C6:C37" si="0">SUM(D6:H6)</f>
        <v>380862666</v>
      </c>
      <c r="D6" s="493">
        <v>40882056</v>
      </c>
      <c r="E6" s="493">
        <v>141170324</v>
      </c>
      <c r="F6" s="493">
        <v>90434440</v>
      </c>
      <c r="G6" s="493">
        <v>22626952</v>
      </c>
      <c r="H6" s="493">
        <v>85748894</v>
      </c>
    </row>
    <row r="7" spans="1:8" ht="25.5" x14ac:dyDescent="0.2">
      <c r="A7" s="463">
        <v>28</v>
      </c>
      <c r="B7" s="492" t="s">
        <v>4</v>
      </c>
      <c r="C7" s="465">
        <f t="shared" si="0"/>
        <v>73316459</v>
      </c>
      <c r="D7" s="493">
        <v>8669381</v>
      </c>
      <c r="E7" s="493">
        <v>28404284</v>
      </c>
      <c r="F7" s="493">
        <v>13174994</v>
      </c>
      <c r="G7" s="493">
        <v>4456746</v>
      </c>
      <c r="H7" s="493">
        <v>18611054</v>
      </c>
    </row>
    <row r="8" spans="1:8" x14ac:dyDescent="0.2">
      <c r="A8" s="463">
        <v>87</v>
      </c>
      <c r="B8" s="492" t="s">
        <v>5</v>
      </c>
      <c r="C8" s="465">
        <f t="shared" si="0"/>
        <v>460366483</v>
      </c>
      <c r="D8" s="493">
        <v>279675327</v>
      </c>
      <c r="E8" s="493">
        <v>34390846</v>
      </c>
      <c r="F8" s="493">
        <v>68919710</v>
      </c>
      <c r="G8" s="493">
        <v>36241176</v>
      </c>
      <c r="H8" s="493">
        <v>41139424</v>
      </c>
    </row>
    <row r="9" spans="1:8" x14ac:dyDescent="0.2">
      <c r="A9" s="463">
        <v>88</v>
      </c>
      <c r="B9" s="494" t="s">
        <v>6</v>
      </c>
      <c r="C9" s="495">
        <f t="shared" si="0"/>
        <v>0</v>
      </c>
      <c r="D9" s="496">
        <f>D10</f>
        <v>0</v>
      </c>
      <c r="E9" s="481">
        <f>E10</f>
        <v>0</v>
      </c>
      <c r="F9" s="481">
        <f>F10</f>
        <v>0</v>
      </c>
      <c r="G9" s="481">
        <f>G10</f>
        <v>0</v>
      </c>
      <c r="H9" s="481">
        <f>H10</f>
        <v>0</v>
      </c>
    </row>
    <row r="10" spans="1:8" ht="25.5" x14ac:dyDescent="0.2">
      <c r="A10" s="463">
        <v>89</v>
      </c>
      <c r="B10" s="494" t="s">
        <v>7</v>
      </c>
      <c r="C10" s="495">
        <f t="shared" si="0"/>
        <v>0</v>
      </c>
      <c r="D10" s="497"/>
      <c r="E10" s="466"/>
      <c r="F10" s="466"/>
      <c r="G10" s="466"/>
      <c r="H10" s="466"/>
    </row>
    <row r="11" spans="1:8" x14ac:dyDescent="0.2">
      <c r="A11" s="463">
        <v>90</v>
      </c>
      <c r="B11" s="494" t="s">
        <v>8</v>
      </c>
      <c r="C11" s="495">
        <f t="shared" si="0"/>
        <v>800000</v>
      </c>
      <c r="D11" s="496">
        <f>D12</f>
        <v>800000</v>
      </c>
      <c r="E11" s="481">
        <f>E12</f>
        <v>0</v>
      </c>
      <c r="F11" s="481">
        <f>F12</f>
        <v>0</v>
      </c>
      <c r="G11" s="481">
        <f>G12</f>
        <v>0</v>
      </c>
      <c r="H11" s="481">
        <f>H12</f>
        <v>0</v>
      </c>
    </row>
    <row r="12" spans="1:8" ht="25.5" x14ac:dyDescent="0.2">
      <c r="A12" s="463">
        <v>91</v>
      </c>
      <c r="B12" s="494" t="s">
        <v>9</v>
      </c>
      <c r="C12" s="495">
        <f t="shared" si="0"/>
        <v>800000</v>
      </c>
      <c r="D12" s="496">
        <v>800000</v>
      </c>
      <c r="E12" s="481"/>
      <c r="F12" s="481"/>
      <c r="G12" s="481"/>
      <c r="H12" s="481"/>
    </row>
    <row r="13" spans="1:8" x14ac:dyDescent="0.2">
      <c r="A13" s="463">
        <v>92</v>
      </c>
      <c r="B13" s="494" t="s">
        <v>10</v>
      </c>
      <c r="C13" s="495">
        <f t="shared" si="0"/>
        <v>11000000</v>
      </c>
      <c r="D13" s="496">
        <f>SUM(D14:D15)</f>
        <v>11000000</v>
      </c>
      <c r="E13" s="481">
        <f>SUM(E14:E15)</f>
        <v>0</v>
      </c>
      <c r="F13" s="481">
        <f>SUM(F14:F15)</f>
        <v>0</v>
      </c>
      <c r="G13" s="481">
        <f>SUM(G14:G15)</f>
        <v>0</v>
      </c>
      <c r="H13" s="481">
        <f>SUM(H14:H15)</f>
        <v>0</v>
      </c>
    </row>
    <row r="14" spans="1:8" x14ac:dyDescent="0.2">
      <c r="A14" s="463">
        <v>93</v>
      </c>
      <c r="B14" s="494" t="s">
        <v>11</v>
      </c>
      <c r="C14" s="495">
        <f t="shared" si="0"/>
        <v>1000000</v>
      </c>
      <c r="D14" s="497">
        <v>1000000</v>
      </c>
      <c r="E14" s="466"/>
      <c r="F14" s="466"/>
      <c r="G14" s="466"/>
      <c r="H14" s="466"/>
    </row>
    <row r="15" spans="1:8" x14ac:dyDescent="0.2">
      <c r="A15" s="463">
        <v>94</v>
      </c>
      <c r="B15" s="494" t="s">
        <v>12</v>
      </c>
      <c r="C15" s="495">
        <f t="shared" si="0"/>
        <v>10000000</v>
      </c>
      <c r="D15" s="497">
        <v>10000000</v>
      </c>
      <c r="E15" s="466"/>
      <c r="F15" s="466"/>
      <c r="G15" s="466"/>
      <c r="H15" s="466"/>
    </row>
    <row r="16" spans="1:8" x14ac:dyDescent="0.2">
      <c r="A16" s="463">
        <v>96</v>
      </c>
      <c r="B16" s="498" t="s">
        <v>13</v>
      </c>
      <c r="C16" s="495">
        <f t="shared" si="0"/>
        <v>11800000</v>
      </c>
      <c r="D16" s="499">
        <f>D9+D11+D13</f>
        <v>11800000</v>
      </c>
      <c r="E16" s="500">
        <f>E9+E11+E13</f>
        <v>0</v>
      </c>
      <c r="F16" s="500">
        <f>F9+F11+F13</f>
        <v>0</v>
      </c>
      <c r="G16" s="500">
        <f>G9+G11+G13</f>
        <v>0</v>
      </c>
      <c r="H16" s="500">
        <f>H9+H11+H13</f>
        <v>0</v>
      </c>
    </row>
    <row r="17" spans="1:8" ht="18.75" customHeight="1" x14ac:dyDescent="0.2">
      <c r="A17" s="463">
        <v>97</v>
      </c>
      <c r="B17" s="494" t="s">
        <v>14</v>
      </c>
      <c r="C17" s="495">
        <f t="shared" si="0"/>
        <v>0</v>
      </c>
      <c r="D17" s="497"/>
      <c r="E17" s="466"/>
      <c r="F17" s="466"/>
      <c r="G17" s="466"/>
      <c r="H17" s="466"/>
    </row>
    <row r="18" spans="1:8" ht="25.5" x14ac:dyDescent="0.2">
      <c r="A18" s="463">
        <v>98</v>
      </c>
      <c r="B18" s="494" t="s">
        <v>15</v>
      </c>
      <c r="C18" s="495">
        <f t="shared" si="0"/>
        <v>174487534</v>
      </c>
      <c r="D18" s="501">
        <f>SUM(D19:D22)</f>
        <v>174487534</v>
      </c>
      <c r="E18" s="474">
        <f>SUM(E19:E22)</f>
        <v>0</v>
      </c>
      <c r="F18" s="474">
        <f>SUM(F19:F22)</f>
        <v>0</v>
      </c>
      <c r="G18" s="474">
        <f>SUM(G19:G22)</f>
        <v>0</v>
      </c>
      <c r="H18" s="474">
        <f>SUM(H19:H22)</f>
        <v>0</v>
      </c>
    </row>
    <row r="19" spans="1:8" x14ac:dyDescent="0.2">
      <c r="A19" s="463">
        <v>99</v>
      </c>
      <c r="B19" s="494" t="s">
        <v>383</v>
      </c>
      <c r="C19" s="495">
        <f t="shared" si="0"/>
        <v>3500000</v>
      </c>
      <c r="D19" s="497">
        <v>3500000</v>
      </c>
      <c r="E19" s="466"/>
      <c r="F19" s="466"/>
      <c r="G19" s="466"/>
      <c r="H19" s="466"/>
    </row>
    <row r="20" spans="1:8" x14ac:dyDescent="0.2">
      <c r="A20" s="463">
        <v>100</v>
      </c>
      <c r="B20" s="494" t="s">
        <v>16</v>
      </c>
      <c r="C20" s="495">
        <f t="shared" si="0"/>
        <v>0</v>
      </c>
      <c r="D20" s="497"/>
      <c r="E20" s="466"/>
      <c r="F20" s="466"/>
      <c r="G20" s="466"/>
      <c r="H20" s="466"/>
    </row>
    <row r="21" spans="1:8" ht="25.5" x14ac:dyDescent="0.2">
      <c r="A21" s="463">
        <v>101</v>
      </c>
      <c r="B21" s="494" t="s">
        <v>17</v>
      </c>
      <c r="C21" s="495">
        <f t="shared" si="0"/>
        <v>0</v>
      </c>
      <c r="D21" s="497"/>
      <c r="E21" s="466"/>
      <c r="F21" s="466"/>
      <c r="G21" s="466"/>
      <c r="H21" s="466"/>
    </row>
    <row r="22" spans="1:8" x14ac:dyDescent="0.2">
      <c r="A22" s="463">
        <v>102</v>
      </c>
      <c r="B22" s="494" t="s">
        <v>18</v>
      </c>
      <c r="C22" s="495">
        <f t="shared" si="0"/>
        <v>170987534</v>
      </c>
      <c r="D22" s="497">
        <v>170987534</v>
      </c>
      <c r="E22" s="466"/>
      <c r="F22" s="466"/>
      <c r="G22" s="466"/>
      <c r="H22" s="466"/>
    </row>
    <row r="23" spans="1:8" ht="25.5" x14ac:dyDescent="0.2">
      <c r="A23" s="463">
        <v>103</v>
      </c>
      <c r="B23" s="494" t="s">
        <v>438</v>
      </c>
      <c r="C23" s="495">
        <f t="shared" si="0"/>
        <v>17019600</v>
      </c>
      <c r="D23" s="497">
        <v>17019600</v>
      </c>
      <c r="E23" s="466"/>
      <c r="F23" s="466"/>
      <c r="G23" s="466"/>
      <c r="H23" s="466"/>
    </row>
    <row r="24" spans="1:8" ht="16.5" customHeight="1" x14ac:dyDescent="0.2">
      <c r="A24" s="463"/>
      <c r="B24" s="494" t="s">
        <v>385</v>
      </c>
      <c r="C24" s="495">
        <f t="shared" si="0"/>
        <v>0</v>
      </c>
      <c r="D24" s="497"/>
      <c r="E24" s="466"/>
      <c r="F24" s="466"/>
      <c r="G24" s="466"/>
      <c r="H24" s="466"/>
    </row>
    <row r="25" spans="1:8" ht="16.5" customHeight="1" x14ac:dyDescent="0.2">
      <c r="A25" s="463">
        <v>104</v>
      </c>
      <c r="B25" s="494" t="s">
        <v>19</v>
      </c>
      <c r="C25" s="495">
        <f t="shared" si="0"/>
        <v>98212784</v>
      </c>
      <c r="D25" s="497">
        <v>98212784</v>
      </c>
      <c r="E25" s="466"/>
      <c r="F25" s="466"/>
      <c r="G25" s="466"/>
      <c r="H25" s="466"/>
    </row>
    <row r="26" spans="1:8" ht="18" customHeight="1" x14ac:dyDescent="0.2">
      <c r="A26" s="463">
        <v>105</v>
      </c>
      <c r="B26" s="498" t="s">
        <v>20</v>
      </c>
      <c r="C26" s="495">
        <f t="shared" si="0"/>
        <v>289719918</v>
      </c>
      <c r="D26" s="499">
        <f>D17+D18+D23+D24+D25</f>
        <v>289719918</v>
      </c>
      <c r="E26" s="500">
        <f>E17+E18+E23+E24+E25</f>
        <v>0</v>
      </c>
      <c r="F26" s="500">
        <f>F17+F18+F23+F24+F25</f>
        <v>0</v>
      </c>
      <c r="G26" s="500">
        <f>G17+G18+G23+G24+G25</f>
        <v>0</v>
      </c>
      <c r="H26" s="500">
        <f>H17+H18+H23+H24+H25</f>
        <v>0</v>
      </c>
    </row>
    <row r="27" spans="1:8" x14ac:dyDescent="0.2">
      <c r="A27" s="463">
        <v>106</v>
      </c>
      <c r="B27" s="494" t="s">
        <v>21</v>
      </c>
      <c r="C27" s="495">
        <f t="shared" si="0"/>
        <v>6200</v>
      </c>
      <c r="D27" s="497"/>
      <c r="E27" s="466"/>
      <c r="F27" s="466"/>
      <c r="G27" s="466">
        <v>6200</v>
      </c>
      <c r="H27" s="466"/>
    </row>
    <row r="28" spans="1:8" x14ac:dyDescent="0.2">
      <c r="A28" s="463">
        <v>107</v>
      </c>
      <c r="B28" s="494" t="s">
        <v>22</v>
      </c>
      <c r="C28" s="495">
        <f t="shared" si="0"/>
        <v>817794559</v>
      </c>
      <c r="D28" s="497">
        <v>817794559</v>
      </c>
      <c r="E28" s="466"/>
      <c r="F28" s="466"/>
      <c r="G28" s="466"/>
      <c r="H28" s="466"/>
    </row>
    <row r="29" spans="1:8" x14ac:dyDescent="0.2">
      <c r="A29" s="463">
        <v>108</v>
      </c>
      <c r="B29" s="494" t="s">
        <v>23</v>
      </c>
      <c r="C29" s="495">
        <f t="shared" si="0"/>
        <v>1020000</v>
      </c>
      <c r="D29" s="497"/>
      <c r="E29" s="466">
        <v>1000000</v>
      </c>
      <c r="F29" s="466">
        <v>20000</v>
      </c>
      <c r="G29" s="466"/>
      <c r="H29" s="466"/>
    </row>
    <row r="30" spans="1:8" x14ac:dyDescent="0.2">
      <c r="A30" s="463">
        <v>109</v>
      </c>
      <c r="B30" s="494" t="s">
        <v>24</v>
      </c>
      <c r="C30" s="495">
        <f t="shared" si="0"/>
        <v>30278515</v>
      </c>
      <c r="D30" s="497">
        <v>16018494</v>
      </c>
      <c r="E30" s="466">
        <v>3000000</v>
      </c>
      <c r="F30" s="466">
        <v>2280000</v>
      </c>
      <c r="G30" s="466">
        <v>8268921</v>
      </c>
      <c r="H30" s="466">
        <v>711100</v>
      </c>
    </row>
    <row r="31" spans="1:8" ht="25.5" x14ac:dyDescent="0.2">
      <c r="A31" s="463">
        <v>110</v>
      </c>
      <c r="B31" s="494" t="s">
        <v>25</v>
      </c>
      <c r="C31" s="495">
        <f t="shared" si="0"/>
        <v>229118426</v>
      </c>
      <c r="D31" s="497">
        <v>225129526</v>
      </c>
      <c r="E31" s="466">
        <v>1080000</v>
      </c>
      <c r="F31" s="466">
        <v>621000</v>
      </c>
      <c r="G31" s="466">
        <v>2095903</v>
      </c>
      <c r="H31" s="466">
        <v>191997</v>
      </c>
    </row>
    <row r="32" spans="1:8" x14ac:dyDescent="0.2">
      <c r="A32" s="463">
        <v>111</v>
      </c>
      <c r="B32" s="498" t="s">
        <v>26</v>
      </c>
      <c r="C32" s="495">
        <f t="shared" si="0"/>
        <v>1078217700</v>
      </c>
      <c r="D32" s="499">
        <f>SUM(D27:D31)</f>
        <v>1058942579</v>
      </c>
      <c r="E32" s="500">
        <f>SUM(E27:E31)</f>
        <v>5080000</v>
      </c>
      <c r="F32" s="500">
        <f>SUM(F27:F31)</f>
        <v>2921000</v>
      </c>
      <c r="G32" s="500">
        <f>SUM(G27:G31)</f>
        <v>10371024</v>
      </c>
      <c r="H32" s="500">
        <f>SUM(H27:H31)</f>
        <v>903097</v>
      </c>
    </row>
    <row r="33" spans="1:8" x14ac:dyDescent="0.2">
      <c r="A33" s="463">
        <v>112</v>
      </c>
      <c r="B33" s="494" t="s">
        <v>27</v>
      </c>
      <c r="C33" s="495">
        <f t="shared" si="0"/>
        <v>125300957</v>
      </c>
      <c r="D33" s="497">
        <v>125300957</v>
      </c>
      <c r="E33" s="466"/>
      <c r="F33" s="466"/>
      <c r="G33" s="466"/>
      <c r="H33" s="466"/>
    </row>
    <row r="34" spans="1:8" x14ac:dyDescent="0.2">
      <c r="A34" s="463"/>
      <c r="B34" s="494" t="s">
        <v>386</v>
      </c>
      <c r="C34" s="495">
        <f t="shared" si="0"/>
        <v>200000</v>
      </c>
      <c r="D34" s="497"/>
      <c r="E34" s="466">
        <v>200000</v>
      </c>
      <c r="F34" s="466"/>
      <c r="G34" s="466"/>
      <c r="H34" s="466"/>
    </row>
    <row r="35" spans="1:8" x14ac:dyDescent="0.2">
      <c r="A35" s="463">
        <v>113</v>
      </c>
      <c r="B35" s="494" t="s">
        <v>28</v>
      </c>
      <c r="C35" s="495">
        <f t="shared" si="0"/>
        <v>2235723</v>
      </c>
      <c r="D35" s="497">
        <v>959660</v>
      </c>
      <c r="E35" s="466"/>
      <c r="F35" s="466">
        <v>1276063</v>
      </c>
      <c r="G35" s="466"/>
      <c r="H35" s="466"/>
    </row>
    <row r="36" spans="1:8" ht="25.5" x14ac:dyDescent="0.2">
      <c r="A36" s="463">
        <v>114</v>
      </c>
      <c r="B36" s="494" t="s">
        <v>29</v>
      </c>
      <c r="C36" s="495">
        <f t="shared" si="0"/>
        <v>34488902</v>
      </c>
      <c r="D36" s="497">
        <v>34090365</v>
      </c>
      <c r="E36" s="466">
        <v>54000</v>
      </c>
      <c r="F36" s="466">
        <v>344537</v>
      </c>
      <c r="G36" s="466"/>
      <c r="H36" s="466"/>
    </row>
    <row r="37" spans="1:8" x14ac:dyDescent="0.2">
      <c r="A37" s="463">
        <v>115</v>
      </c>
      <c r="B37" s="498" t="s">
        <v>30</v>
      </c>
      <c r="C37" s="495">
        <f t="shared" si="0"/>
        <v>162225582</v>
      </c>
      <c r="D37" s="499">
        <f>SUM(D33:D36)</f>
        <v>160350982</v>
      </c>
      <c r="E37" s="500">
        <f>SUM(E33:E36)</f>
        <v>254000</v>
      </c>
      <c r="F37" s="500">
        <f>SUM(F33:F36)</f>
        <v>1620600</v>
      </c>
      <c r="G37" s="500">
        <f>SUM(G33:G36)</f>
        <v>0</v>
      </c>
      <c r="H37" s="500">
        <f>SUM(H33:H36)</f>
        <v>0</v>
      </c>
    </row>
    <row r="38" spans="1:8" ht="25.5" x14ac:dyDescent="0.2">
      <c r="A38" s="463">
        <v>116</v>
      </c>
      <c r="B38" s="494" t="s">
        <v>439</v>
      </c>
      <c r="C38" s="495">
        <f>SUM(D38:H38)</f>
        <v>7516495</v>
      </c>
      <c r="D38" s="496">
        <v>7516495</v>
      </c>
      <c r="E38" s="481">
        <f>SUM(E39:E41)</f>
        <v>0</v>
      </c>
      <c r="F38" s="481">
        <f>SUM(F39:F41)</f>
        <v>0</v>
      </c>
      <c r="G38" s="481">
        <f>SUM(G39:G41)</f>
        <v>0</v>
      </c>
      <c r="H38" s="481">
        <f>SUM(H39:H41)</f>
        <v>0</v>
      </c>
    </row>
    <row r="39" spans="1:8" ht="25.5" x14ac:dyDescent="0.2">
      <c r="A39" s="463">
        <v>119</v>
      </c>
      <c r="B39" s="494" t="s">
        <v>440</v>
      </c>
      <c r="C39" s="495">
        <f t="shared" ref="C39:C48" si="1">SUM(D39:H39)</f>
        <v>7500000</v>
      </c>
      <c r="D39" s="497">
        <f>SUM(D40:D41)</f>
        <v>7500000</v>
      </c>
      <c r="E39" s="466"/>
      <c r="F39" s="466"/>
      <c r="G39" s="466"/>
      <c r="H39" s="466"/>
    </row>
    <row r="40" spans="1:8" ht="25.5" x14ac:dyDescent="0.2">
      <c r="A40" s="463">
        <v>118</v>
      </c>
      <c r="B40" s="494" t="s">
        <v>387</v>
      </c>
      <c r="C40" s="495">
        <f t="shared" si="1"/>
        <v>7500000</v>
      </c>
      <c r="D40" s="497">
        <v>7500000</v>
      </c>
      <c r="E40" s="466"/>
      <c r="F40" s="466"/>
      <c r="G40" s="466"/>
      <c r="H40" s="466"/>
    </row>
    <row r="41" spans="1:8" x14ac:dyDescent="0.2">
      <c r="A41" s="463">
        <v>117</v>
      </c>
      <c r="B41" s="494" t="s">
        <v>388</v>
      </c>
      <c r="C41" s="495">
        <f t="shared" si="1"/>
        <v>0</v>
      </c>
      <c r="D41" s="497"/>
      <c r="E41" s="466"/>
      <c r="F41" s="466"/>
      <c r="G41" s="466"/>
      <c r="H41" s="466"/>
    </row>
    <row r="42" spans="1:8" x14ac:dyDescent="0.2">
      <c r="A42" s="463">
        <v>120</v>
      </c>
      <c r="B42" s="498" t="s">
        <v>31</v>
      </c>
      <c r="C42" s="495">
        <f t="shared" si="1"/>
        <v>15016495</v>
      </c>
      <c r="D42" s="499">
        <f>D38+D39</f>
        <v>15016495</v>
      </c>
      <c r="E42" s="499">
        <f t="shared" ref="E42:H42" si="2">E38+E39</f>
        <v>0</v>
      </c>
      <c r="F42" s="499">
        <f t="shared" si="2"/>
        <v>0</v>
      </c>
      <c r="G42" s="499">
        <f t="shared" si="2"/>
        <v>0</v>
      </c>
      <c r="H42" s="499">
        <f t="shared" si="2"/>
        <v>0</v>
      </c>
    </row>
    <row r="43" spans="1:8" x14ac:dyDescent="0.2">
      <c r="A43" s="463">
        <v>121</v>
      </c>
      <c r="B43" s="502" t="s">
        <v>32</v>
      </c>
      <c r="C43" s="495">
        <f t="shared" si="1"/>
        <v>2471525303</v>
      </c>
      <c r="D43" s="503">
        <f>D6+D7+D8+D16+D26+D32+D37+D42</f>
        <v>1865056738</v>
      </c>
      <c r="E43" s="504">
        <f>E6+E7+E8+E16+E26+E32+E37+E42</f>
        <v>209299454</v>
      </c>
      <c r="F43" s="504">
        <f>F6+F7+F8+F16+F26+F32+F37+F42</f>
        <v>177070744</v>
      </c>
      <c r="G43" s="504">
        <f>G6+G7+G8+G16+G26+G32+G37+G42</f>
        <v>73695898</v>
      </c>
      <c r="H43" s="504">
        <f>H6+H7+H8+H16+H26+H32+H37+H42</f>
        <v>146402469</v>
      </c>
    </row>
    <row r="44" spans="1:8" ht="25.5" x14ac:dyDescent="0.2">
      <c r="A44" s="463">
        <v>122</v>
      </c>
      <c r="B44" s="494" t="s">
        <v>33</v>
      </c>
      <c r="C44" s="495">
        <f t="shared" si="1"/>
        <v>13401715</v>
      </c>
      <c r="D44" s="497">
        <v>13401715</v>
      </c>
      <c r="E44" s="466"/>
      <c r="F44" s="466"/>
      <c r="G44" s="466"/>
      <c r="H44" s="466"/>
    </row>
    <row r="45" spans="1:8" ht="25.5" x14ac:dyDescent="0.2">
      <c r="A45" s="463">
        <v>123</v>
      </c>
      <c r="B45" s="494" t="s">
        <v>34</v>
      </c>
      <c r="C45" s="495">
        <f>SUM(D45:H45)</f>
        <v>529712635</v>
      </c>
      <c r="D45" s="359">
        <v>529712635</v>
      </c>
      <c r="E45" s="466"/>
      <c r="F45" s="466"/>
      <c r="G45" s="466"/>
      <c r="H45" s="466"/>
    </row>
    <row r="46" spans="1:8" x14ac:dyDescent="0.2">
      <c r="A46" s="463">
        <v>124</v>
      </c>
      <c r="B46" s="494" t="s">
        <v>35</v>
      </c>
      <c r="C46" s="495">
        <f t="shared" si="1"/>
        <v>543114350</v>
      </c>
      <c r="D46" s="496">
        <f>SUM(D44:D45)</f>
        <v>543114350</v>
      </c>
      <c r="E46" s="481">
        <f>SUM(E44:E45)</f>
        <v>0</v>
      </c>
      <c r="F46" s="481">
        <f>SUM(F44:F45)</f>
        <v>0</v>
      </c>
      <c r="G46" s="481">
        <f>SUM(G44:G45)</f>
        <v>0</v>
      </c>
      <c r="H46" s="481">
        <f>SUM(H44:H45)</f>
        <v>0</v>
      </c>
    </row>
    <row r="47" spans="1:8" ht="13.5" thickBot="1" x14ac:dyDescent="0.25">
      <c r="A47" s="463">
        <v>125</v>
      </c>
      <c r="B47" s="505" t="s">
        <v>36</v>
      </c>
      <c r="C47" s="495">
        <f t="shared" si="1"/>
        <v>543114350</v>
      </c>
      <c r="D47" s="506">
        <f>D46</f>
        <v>543114350</v>
      </c>
      <c r="E47" s="507">
        <f>E46</f>
        <v>0</v>
      </c>
      <c r="F47" s="507">
        <f>F46</f>
        <v>0</v>
      </c>
      <c r="G47" s="507">
        <f>G46</f>
        <v>0</v>
      </c>
      <c r="H47" s="507">
        <f>H46</f>
        <v>0</v>
      </c>
    </row>
    <row r="48" spans="1:8" ht="14.25" thickTop="1" thickBot="1" x14ac:dyDescent="0.25">
      <c r="A48" s="463">
        <v>126</v>
      </c>
      <c r="B48" s="18" t="s">
        <v>37</v>
      </c>
      <c r="C48" s="495">
        <f t="shared" si="1"/>
        <v>3014639653</v>
      </c>
      <c r="D48" s="16">
        <f>D43+D47</f>
        <v>2408171088</v>
      </c>
      <c r="E48" s="8">
        <f>E43+E47</f>
        <v>209299454</v>
      </c>
      <c r="F48" s="8">
        <f>F43+F47</f>
        <v>177070744</v>
      </c>
      <c r="G48" s="8">
        <f>G43+G47</f>
        <v>73695898</v>
      </c>
      <c r="H48" s="8">
        <f>H43+H47</f>
        <v>146402469</v>
      </c>
    </row>
    <row r="49" spans="3:8" ht="13.5" thickTop="1" x14ac:dyDescent="0.2">
      <c r="C49" s="201">
        <f>'[2]1'!C78</f>
        <v>3014639653</v>
      </c>
      <c r="D49" s="201">
        <f>D48-'[2]1'!D78</f>
        <v>0</v>
      </c>
      <c r="E49" s="201">
        <f>E48-'[2]1'!E78</f>
        <v>0</v>
      </c>
      <c r="F49" s="201">
        <f>F48-'[2]1'!F78</f>
        <v>0</v>
      </c>
      <c r="G49" s="201">
        <f>G48-'[2]1'!G78</f>
        <v>0</v>
      </c>
      <c r="H49" s="201">
        <f>H48-'[2]1'!H78</f>
        <v>0</v>
      </c>
    </row>
    <row r="50" spans="3:8" x14ac:dyDescent="0.2">
      <c r="C50" s="201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35"/>
  <sheetViews>
    <sheetView topLeftCell="C1" workbookViewId="0">
      <selection activeCell="G2" sqref="G2"/>
    </sheetView>
  </sheetViews>
  <sheetFormatPr defaultRowHeight="12.75" x14ac:dyDescent="0.2"/>
  <cols>
    <col min="1" max="1" width="4.140625" style="47" customWidth="1"/>
    <col min="2" max="2" width="51.140625" style="47" customWidth="1"/>
    <col min="3" max="3" width="14.140625" style="47" customWidth="1"/>
    <col min="4" max="15" width="12.7109375" style="94" customWidth="1"/>
    <col min="16" max="16" width="12.5703125" style="47" customWidth="1"/>
    <col min="17" max="16384" width="9.140625" style="47"/>
  </cols>
  <sheetData>
    <row r="1" spans="1:16" x14ac:dyDescent="0.2">
      <c r="B1" s="97"/>
      <c r="C1" s="69" t="s">
        <v>233</v>
      </c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</row>
    <row r="2" spans="1:16" x14ac:dyDescent="0.2">
      <c r="B2" s="189"/>
      <c r="C2" s="79" t="s">
        <v>448</v>
      </c>
      <c r="D2" s="196"/>
      <c r="E2" s="196"/>
      <c r="F2" s="196"/>
      <c r="G2"/>
      <c r="H2" s="196"/>
      <c r="I2" s="196"/>
      <c r="J2" s="196"/>
      <c r="K2" s="196"/>
      <c r="L2" s="196"/>
      <c r="M2" s="196"/>
      <c r="N2" s="196"/>
      <c r="O2" s="196"/>
    </row>
    <row r="3" spans="1:16" x14ac:dyDescent="0.2">
      <c r="B3" s="189"/>
      <c r="C3" s="69" t="s">
        <v>280</v>
      </c>
      <c r="D3" s="196"/>
      <c r="E3" s="196"/>
      <c r="F3" s="196"/>
      <c r="G3" t="s">
        <v>565</v>
      </c>
      <c r="H3" s="196"/>
      <c r="I3" s="196"/>
      <c r="J3" s="196"/>
      <c r="K3" s="196"/>
      <c r="L3" s="196"/>
      <c r="M3" s="196"/>
      <c r="N3" s="196"/>
      <c r="O3" s="196"/>
    </row>
    <row r="4" spans="1:16" x14ac:dyDescent="0.2">
      <c r="B4" s="97"/>
      <c r="C4" s="97"/>
      <c r="D4" s="196"/>
      <c r="E4" s="196"/>
      <c r="F4" s="196"/>
      <c r="G4" s="197" t="s">
        <v>228</v>
      </c>
      <c r="H4" s="196"/>
      <c r="I4" s="196"/>
      <c r="J4" s="196"/>
      <c r="K4" s="196"/>
      <c r="L4" s="196"/>
      <c r="M4" s="196"/>
      <c r="N4" s="196"/>
      <c r="O4" s="196"/>
    </row>
    <row r="5" spans="1:16" x14ac:dyDescent="0.2">
      <c r="B5" s="97"/>
      <c r="C5" s="97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</row>
    <row r="6" spans="1:16" x14ac:dyDescent="0.2">
      <c r="A6" s="51">
        <v>1</v>
      </c>
      <c r="B6" s="646" t="s">
        <v>281</v>
      </c>
      <c r="C6" s="646" t="s">
        <v>38</v>
      </c>
      <c r="D6" s="647" t="s">
        <v>282</v>
      </c>
      <c r="E6" s="647" t="s">
        <v>283</v>
      </c>
      <c r="F6" s="647" t="s">
        <v>284</v>
      </c>
      <c r="G6" s="647" t="s">
        <v>285</v>
      </c>
      <c r="H6" s="647" t="s">
        <v>286</v>
      </c>
      <c r="I6" s="647" t="s">
        <v>287</v>
      </c>
      <c r="J6" s="647" t="s">
        <v>288</v>
      </c>
      <c r="K6" s="647" t="s">
        <v>289</v>
      </c>
      <c r="L6" s="647" t="s">
        <v>290</v>
      </c>
      <c r="M6" s="647" t="s">
        <v>291</v>
      </c>
      <c r="N6" s="647" t="s">
        <v>292</v>
      </c>
      <c r="O6" s="647" t="s">
        <v>293</v>
      </c>
      <c r="P6" s="190" t="s">
        <v>294</v>
      </c>
    </row>
    <row r="7" spans="1:16" x14ac:dyDescent="0.2">
      <c r="A7" s="51">
        <v>2</v>
      </c>
      <c r="B7" s="648" t="s">
        <v>178</v>
      </c>
      <c r="C7" s="649">
        <f>'[1]7'!C6</f>
        <v>411199541</v>
      </c>
      <c r="D7" s="650">
        <f t="shared" ref="D7:D13" si="0">C7/12</f>
        <v>34266628.416666664</v>
      </c>
      <c r="E7" s="650">
        <f t="shared" ref="E7:E13" si="1">C7/12</f>
        <v>34266628.416666664</v>
      </c>
      <c r="F7" s="650">
        <f t="shared" ref="F7:F13" si="2">C7/12</f>
        <v>34266628.416666664</v>
      </c>
      <c r="G7" s="650">
        <f t="shared" ref="G7:G13" si="3">C7/12</f>
        <v>34266628.416666664</v>
      </c>
      <c r="H7" s="650">
        <f t="shared" ref="H7:H13" si="4">C7/12</f>
        <v>34266628.416666664</v>
      </c>
      <c r="I7" s="650">
        <f t="shared" ref="I7:I13" si="5">C7/12</f>
        <v>34266628.416666664</v>
      </c>
      <c r="J7" s="650">
        <f t="shared" ref="J7:J13" si="6">C7/12</f>
        <v>34266628.416666664</v>
      </c>
      <c r="K7" s="650">
        <f t="shared" ref="K7:K13" si="7">C7/12</f>
        <v>34266628.416666664</v>
      </c>
      <c r="L7" s="650">
        <f t="shared" ref="L7:L13" si="8">C7/12</f>
        <v>34266628.416666664</v>
      </c>
      <c r="M7" s="650">
        <f t="shared" ref="M7:M13" si="9">C7/12</f>
        <v>34266628.416666664</v>
      </c>
      <c r="N7" s="650">
        <f t="shared" ref="N7:N13" si="10">C7/12</f>
        <v>34266628.416666664</v>
      </c>
      <c r="O7" s="650">
        <f t="shared" ref="O7:O13" si="11">C7/12</f>
        <v>34266628.416666664</v>
      </c>
      <c r="P7" s="191">
        <f t="shared" ref="P7:P31" si="12">SUM(D7:O7)</f>
        <v>411199541.00000006</v>
      </c>
    </row>
    <row r="8" spans="1:16" x14ac:dyDescent="0.2">
      <c r="A8" s="51">
        <v>3</v>
      </c>
      <c r="B8" s="648" t="s">
        <v>295</v>
      </c>
      <c r="C8" s="649">
        <f>'[1]7'!C7</f>
        <v>72304994</v>
      </c>
      <c r="D8" s="650">
        <f t="shared" si="0"/>
        <v>6025416.166666667</v>
      </c>
      <c r="E8" s="650">
        <f t="shared" si="1"/>
        <v>6025416.166666667</v>
      </c>
      <c r="F8" s="650">
        <f t="shared" si="2"/>
        <v>6025416.166666667</v>
      </c>
      <c r="G8" s="650">
        <f t="shared" si="3"/>
        <v>6025416.166666667</v>
      </c>
      <c r="H8" s="650">
        <f t="shared" si="4"/>
        <v>6025416.166666667</v>
      </c>
      <c r="I8" s="650">
        <f t="shared" si="5"/>
        <v>6025416.166666667</v>
      </c>
      <c r="J8" s="650">
        <f t="shared" si="6"/>
        <v>6025416.166666667</v>
      </c>
      <c r="K8" s="650">
        <f t="shared" si="7"/>
        <v>6025416.166666667</v>
      </c>
      <c r="L8" s="650">
        <f t="shared" si="8"/>
        <v>6025416.166666667</v>
      </c>
      <c r="M8" s="650">
        <f t="shared" si="9"/>
        <v>6025416.166666667</v>
      </c>
      <c r="N8" s="650">
        <f t="shared" si="10"/>
        <v>6025416.166666667</v>
      </c>
      <c r="O8" s="650">
        <f t="shared" si="11"/>
        <v>6025416.166666667</v>
      </c>
      <c r="P8" s="191">
        <f t="shared" si="12"/>
        <v>72304993.999999985</v>
      </c>
    </row>
    <row r="9" spans="1:16" x14ac:dyDescent="0.2">
      <c r="A9" s="51">
        <v>4</v>
      </c>
      <c r="B9" s="648" t="s">
        <v>296</v>
      </c>
      <c r="C9" s="649">
        <f>'[1]7'!C8</f>
        <v>505114265</v>
      </c>
      <c r="D9" s="650">
        <f t="shared" si="0"/>
        <v>42092855.416666664</v>
      </c>
      <c r="E9" s="650">
        <f t="shared" si="1"/>
        <v>42092855.416666664</v>
      </c>
      <c r="F9" s="650">
        <f t="shared" si="2"/>
        <v>42092855.416666664</v>
      </c>
      <c r="G9" s="650">
        <f t="shared" si="3"/>
        <v>42092855.416666664</v>
      </c>
      <c r="H9" s="650">
        <f t="shared" si="4"/>
        <v>42092855.416666664</v>
      </c>
      <c r="I9" s="650">
        <f t="shared" si="5"/>
        <v>42092855.416666664</v>
      </c>
      <c r="J9" s="650">
        <f t="shared" si="6"/>
        <v>42092855.416666664</v>
      </c>
      <c r="K9" s="650">
        <f t="shared" si="7"/>
        <v>42092855.416666664</v>
      </c>
      <c r="L9" s="650">
        <f t="shared" si="8"/>
        <v>42092855.416666664</v>
      </c>
      <c r="M9" s="650">
        <f t="shared" si="9"/>
        <v>42092855.416666664</v>
      </c>
      <c r="N9" s="650">
        <f t="shared" si="10"/>
        <v>42092855.416666664</v>
      </c>
      <c r="O9" s="650">
        <f t="shared" si="11"/>
        <v>42092855.416666664</v>
      </c>
      <c r="P9" s="191">
        <f t="shared" si="12"/>
        <v>505114265.00000006</v>
      </c>
    </row>
    <row r="10" spans="1:16" x14ac:dyDescent="0.2">
      <c r="A10" s="51">
        <v>5</v>
      </c>
      <c r="B10" s="648" t="s">
        <v>297</v>
      </c>
      <c r="C10" s="649">
        <f>'[1]7'!C16</f>
        <v>11500000</v>
      </c>
      <c r="D10" s="650">
        <f t="shared" si="0"/>
        <v>958333.33333333337</v>
      </c>
      <c r="E10" s="650">
        <f t="shared" si="1"/>
        <v>958333.33333333337</v>
      </c>
      <c r="F10" s="650">
        <f t="shared" si="2"/>
        <v>958333.33333333337</v>
      </c>
      <c r="G10" s="650">
        <f t="shared" si="3"/>
        <v>958333.33333333337</v>
      </c>
      <c r="H10" s="650">
        <f t="shared" si="4"/>
        <v>958333.33333333337</v>
      </c>
      <c r="I10" s="650">
        <f t="shared" si="5"/>
        <v>958333.33333333337</v>
      </c>
      <c r="J10" s="650">
        <f t="shared" si="6"/>
        <v>958333.33333333337</v>
      </c>
      <c r="K10" s="650">
        <f t="shared" si="7"/>
        <v>958333.33333333337</v>
      </c>
      <c r="L10" s="650">
        <f t="shared" si="8"/>
        <v>958333.33333333337</v>
      </c>
      <c r="M10" s="650">
        <f t="shared" si="9"/>
        <v>958333.33333333337</v>
      </c>
      <c r="N10" s="650">
        <f t="shared" si="10"/>
        <v>958333.33333333337</v>
      </c>
      <c r="O10" s="650">
        <f t="shared" si="11"/>
        <v>958333.33333333337</v>
      </c>
      <c r="P10" s="191">
        <f t="shared" si="12"/>
        <v>11500000.000000002</v>
      </c>
    </row>
    <row r="11" spans="1:16" x14ac:dyDescent="0.2">
      <c r="A11" s="51">
        <v>7</v>
      </c>
      <c r="B11" s="648" t="s">
        <v>298</v>
      </c>
      <c r="C11" s="651">
        <f>'[1]7'!C26</f>
        <v>266071659</v>
      </c>
      <c r="D11" s="650">
        <f t="shared" si="0"/>
        <v>22172638.25</v>
      </c>
      <c r="E11" s="650">
        <f t="shared" si="1"/>
        <v>22172638.25</v>
      </c>
      <c r="F11" s="650">
        <f t="shared" si="2"/>
        <v>22172638.25</v>
      </c>
      <c r="G11" s="650">
        <f t="shared" si="3"/>
        <v>22172638.25</v>
      </c>
      <c r="H11" s="650">
        <f t="shared" si="4"/>
        <v>22172638.25</v>
      </c>
      <c r="I11" s="650">
        <f t="shared" si="5"/>
        <v>22172638.25</v>
      </c>
      <c r="J11" s="650">
        <f t="shared" si="6"/>
        <v>22172638.25</v>
      </c>
      <c r="K11" s="650">
        <f t="shared" si="7"/>
        <v>22172638.25</v>
      </c>
      <c r="L11" s="650">
        <f t="shared" si="8"/>
        <v>22172638.25</v>
      </c>
      <c r="M11" s="650">
        <f t="shared" si="9"/>
        <v>22172638.25</v>
      </c>
      <c r="N11" s="650">
        <f t="shared" si="10"/>
        <v>22172638.25</v>
      </c>
      <c r="O11" s="650">
        <f t="shared" si="11"/>
        <v>22172638.25</v>
      </c>
      <c r="P11" s="191">
        <f t="shared" si="12"/>
        <v>266071659</v>
      </c>
    </row>
    <row r="12" spans="1:16" x14ac:dyDescent="0.2">
      <c r="A12" s="51">
        <v>16</v>
      </c>
      <c r="B12" s="648" t="s">
        <v>299</v>
      </c>
      <c r="C12" s="651">
        <f>'[1]7'!C32</f>
        <v>1050385570</v>
      </c>
      <c r="D12" s="650">
        <f t="shared" si="0"/>
        <v>87532130.833333328</v>
      </c>
      <c r="E12" s="650">
        <f t="shared" si="1"/>
        <v>87532130.833333328</v>
      </c>
      <c r="F12" s="650">
        <f t="shared" si="2"/>
        <v>87532130.833333328</v>
      </c>
      <c r="G12" s="650">
        <f t="shared" si="3"/>
        <v>87532130.833333328</v>
      </c>
      <c r="H12" s="650">
        <f t="shared" si="4"/>
        <v>87532130.833333328</v>
      </c>
      <c r="I12" s="650">
        <f t="shared" si="5"/>
        <v>87532130.833333328</v>
      </c>
      <c r="J12" s="650">
        <f t="shared" si="6"/>
        <v>87532130.833333328</v>
      </c>
      <c r="K12" s="650">
        <f t="shared" si="7"/>
        <v>87532130.833333328</v>
      </c>
      <c r="L12" s="650">
        <f t="shared" si="8"/>
        <v>87532130.833333328</v>
      </c>
      <c r="M12" s="650">
        <f t="shared" si="9"/>
        <v>87532130.833333328</v>
      </c>
      <c r="N12" s="650">
        <f t="shared" si="10"/>
        <v>87532130.833333328</v>
      </c>
      <c r="O12" s="650">
        <f t="shared" si="11"/>
        <v>87532130.833333328</v>
      </c>
      <c r="P12" s="191">
        <f t="shared" si="12"/>
        <v>1050385570.0000001</v>
      </c>
    </row>
    <row r="13" spans="1:16" x14ac:dyDescent="0.2">
      <c r="A13" s="51">
        <v>17</v>
      </c>
      <c r="B13" s="648" t="s">
        <v>133</v>
      </c>
      <c r="C13" s="651">
        <f>'[1]7'!C37</f>
        <v>186718854</v>
      </c>
      <c r="D13" s="650">
        <f t="shared" si="0"/>
        <v>15559904.5</v>
      </c>
      <c r="E13" s="650">
        <f t="shared" si="1"/>
        <v>15559904.5</v>
      </c>
      <c r="F13" s="650">
        <f t="shared" si="2"/>
        <v>15559904.5</v>
      </c>
      <c r="G13" s="650">
        <f t="shared" si="3"/>
        <v>15559904.5</v>
      </c>
      <c r="H13" s="650">
        <f t="shared" si="4"/>
        <v>15559904.5</v>
      </c>
      <c r="I13" s="650">
        <f t="shared" si="5"/>
        <v>15559904.5</v>
      </c>
      <c r="J13" s="650">
        <f t="shared" si="6"/>
        <v>15559904.5</v>
      </c>
      <c r="K13" s="650">
        <f t="shared" si="7"/>
        <v>15559904.5</v>
      </c>
      <c r="L13" s="650">
        <f t="shared" si="8"/>
        <v>15559904.5</v>
      </c>
      <c r="M13" s="650">
        <f t="shared" si="9"/>
        <v>15559904.5</v>
      </c>
      <c r="N13" s="650">
        <f t="shared" si="10"/>
        <v>15559904.5</v>
      </c>
      <c r="O13" s="650">
        <f t="shared" si="11"/>
        <v>15559904.5</v>
      </c>
      <c r="P13" s="191">
        <f t="shared" si="12"/>
        <v>186718854</v>
      </c>
    </row>
    <row r="14" spans="1:16" x14ac:dyDescent="0.2">
      <c r="A14" s="51">
        <v>19</v>
      </c>
      <c r="B14" s="648" t="s">
        <v>300</v>
      </c>
      <c r="C14" s="649">
        <f>'[1]7'!C42</f>
        <v>12016495</v>
      </c>
      <c r="D14" s="650"/>
      <c r="E14" s="650"/>
      <c r="F14" s="650">
        <v>4500000</v>
      </c>
      <c r="G14" s="650"/>
      <c r="H14" s="650"/>
      <c r="I14" s="650"/>
      <c r="J14" s="650"/>
      <c r="K14" s="650">
        <v>7516495</v>
      </c>
      <c r="L14" s="650"/>
      <c r="M14" s="650"/>
      <c r="N14" s="650"/>
      <c r="O14" s="650"/>
      <c r="P14" s="191">
        <f t="shared" si="12"/>
        <v>12016495</v>
      </c>
    </row>
    <row r="15" spans="1:16" x14ac:dyDescent="0.2">
      <c r="A15" s="51">
        <v>20</v>
      </c>
      <c r="B15" s="652" t="s">
        <v>301</v>
      </c>
      <c r="C15" s="653">
        <f t="shared" ref="C15:O15" si="13">SUM(C7:C14)</f>
        <v>2515311378</v>
      </c>
      <c r="D15" s="654">
        <f t="shared" si="13"/>
        <v>208607906.91666666</v>
      </c>
      <c r="E15" s="654">
        <f t="shared" si="13"/>
        <v>208607906.91666666</v>
      </c>
      <c r="F15" s="654">
        <f t="shared" si="13"/>
        <v>213107906.91666666</v>
      </c>
      <c r="G15" s="654">
        <f t="shared" si="13"/>
        <v>208607906.91666666</v>
      </c>
      <c r="H15" s="654">
        <f t="shared" si="13"/>
        <v>208607906.91666666</v>
      </c>
      <c r="I15" s="654">
        <f t="shared" si="13"/>
        <v>208607906.91666666</v>
      </c>
      <c r="J15" s="654">
        <f t="shared" si="13"/>
        <v>208607906.91666666</v>
      </c>
      <c r="K15" s="654">
        <f t="shared" si="13"/>
        <v>216124401.91666666</v>
      </c>
      <c r="L15" s="654">
        <f t="shared" si="13"/>
        <v>208607906.91666666</v>
      </c>
      <c r="M15" s="654">
        <f t="shared" si="13"/>
        <v>208607906.91666666</v>
      </c>
      <c r="N15" s="654">
        <f t="shared" si="13"/>
        <v>208607906.91666666</v>
      </c>
      <c r="O15" s="654">
        <f t="shared" si="13"/>
        <v>208607906.91666666</v>
      </c>
      <c r="P15" s="191">
        <f t="shared" si="12"/>
        <v>2515311378</v>
      </c>
    </row>
    <row r="16" spans="1:16" x14ac:dyDescent="0.2">
      <c r="A16" s="51">
        <v>27</v>
      </c>
      <c r="B16" s="655" t="s">
        <v>302</v>
      </c>
      <c r="C16" s="656">
        <f>C17+C18</f>
        <v>576864676</v>
      </c>
      <c r="D16" s="657">
        <f t="shared" ref="D16:O16" si="14">D17+D18</f>
        <v>62761769.833333336</v>
      </c>
      <c r="E16" s="657">
        <f t="shared" si="14"/>
        <v>50042527.833333336</v>
      </c>
      <c r="F16" s="657">
        <f t="shared" si="14"/>
        <v>46406037.833333336</v>
      </c>
      <c r="G16" s="657">
        <f t="shared" si="14"/>
        <v>46406037.833333336</v>
      </c>
      <c r="H16" s="657">
        <f t="shared" si="14"/>
        <v>46406037.833333336</v>
      </c>
      <c r="I16" s="657">
        <f t="shared" si="14"/>
        <v>46406037.833333336</v>
      </c>
      <c r="J16" s="657">
        <f t="shared" si="14"/>
        <v>46406037.833333336</v>
      </c>
      <c r="K16" s="657">
        <f t="shared" si="14"/>
        <v>46406037.833333336</v>
      </c>
      <c r="L16" s="657">
        <f t="shared" si="14"/>
        <v>46406037.833333336</v>
      </c>
      <c r="M16" s="657">
        <f t="shared" si="14"/>
        <v>46406037.833333336</v>
      </c>
      <c r="N16" s="657">
        <f t="shared" si="14"/>
        <v>46406037.833333336</v>
      </c>
      <c r="O16" s="657">
        <f t="shared" si="14"/>
        <v>46406037.833333336</v>
      </c>
      <c r="P16" s="191">
        <f t="shared" si="12"/>
        <v>576864675.99999988</v>
      </c>
    </row>
    <row r="17" spans="1:16" s="662" customFormat="1" x14ac:dyDescent="0.2">
      <c r="A17" s="658"/>
      <c r="B17" s="659" t="s">
        <v>303</v>
      </c>
      <c r="C17" s="660">
        <f>SUM(D17:O17)</f>
        <v>19992222</v>
      </c>
      <c r="D17" s="661">
        <v>16355732</v>
      </c>
      <c r="E17" s="661">
        <v>3636490</v>
      </c>
      <c r="F17" s="661"/>
      <c r="G17" s="661"/>
      <c r="H17" s="661"/>
      <c r="I17" s="661"/>
      <c r="J17" s="661"/>
      <c r="K17" s="661"/>
      <c r="L17" s="661"/>
      <c r="M17" s="661"/>
      <c r="N17" s="661"/>
      <c r="O17" s="661"/>
      <c r="P17" s="191">
        <f t="shared" si="12"/>
        <v>19992222</v>
      </c>
    </row>
    <row r="18" spans="1:16" x14ac:dyDescent="0.2">
      <c r="A18" s="51">
        <v>29</v>
      </c>
      <c r="B18" s="663" t="s">
        <v>304</v>
      </c>
      <c r="C18" s="664">
        <f>'[1]7'!C45</f>
        <v>556872454</v>
      </c>
      <c r="D18" s="650">
        <f>C18/12</f>
        <v>46406037.833333336</v>
      </c>
      <c r="E18" s="650">
        <f>C18/12</f>
        <v>46406037.833333336</v>
      </c>
      <c r="F18" s="650">
        <f>C18/12</f>
        <v>46406037.833333336</v>
      </c>
      <c r="G18" s="650">
        <f>C18/12</f>
        <v>46406037.833333336</v>
      </c>
      <c r="H18" s="650">
        <f>C18/12</f>
        <v>46406037.833333336</v>
      </c>
      <c r="I18" s="650">
        <f>C18/12</f>
        <v>46406037.833333336</v>
      </c>
      <c r="J18" s="650">
        <f>C18/12</f>
        <v>46406037.833333336</v>
      </c>
      <c r="K18" s="650">
        <f>C18/12</f>
        <v>46406037.833333336</v>
      </c>
      <c r="L18" s="650">
        <f>C18/12</f>
        <v>46406037.833333336</v>
      </c>
      <c r="M18" s="650">
        <f>C18/12</f>
        <v>46406037.833333336</v>
      </c>
      <c r="N18" s="650">
        <f>C18/12</f>
        <v>46406037.833333336</v>
      </c>
      <c r="O18" s="650">
        <f>C18/12</f>
        <v>46406037.833333336</v>
      </c>
      <c r="P18" s="191">
        <f t="shared" si="12"/>
        <v>556872453.99999988</v>
      </c>
    </row>
    <row r="19" spans="1:16" ht="21.75" customHeight="1" x14ac:dyDescent="0.2">
      <c r="A19" s="51">
        <v>30</v>
      </c>
      <c r="B19" s="665" t="s">
        <v>305</v>
      </c>
      <c r="C19" s="666">
        <f>C15+C16</f>
        <v>3092176054</v>
      </c>
      <c r="D19" s="667">
        <f t="shared" ref="D19:O19" si="15">D15+D16</f>
        <v>271369676.75</v>
      </c>
      <c r="E19" s="667">
        <f t="shared" si="15"/>
        <v>258650434.75</v>
      </c>
      <c r="F19" s="667">
        <f t="shared" si="15"/>
        <v>259513944.75</v>
      </c>
      <c r="G19" s="667">
        <f t="shared" si="15"/>
        <v>255013944.75</v>
      </c>
      <c r="H19" s="667">
        <f t="shared" si="15"/>
        <v>255013944.75</v>
      </c>
      <c r="I19" s="667">
        <f t="shared" si="15"/>
        <v>255013944.75</v>
      </c>
      <c r="J19" s="667">
        <f t="shared" si="15"/>
        <v>255013944.75</v>
      </c>
      <c r="K19" s="667">
        <f t="shared" si="15"/>
        <v>262530439.75</v>
      </c>
      <c r="L19" s="667">
        <f t="shared" si="15"/>
        <v>255013944.75</v>
      </c>
      <c r="M19" s="667">
        <f t="shared" si="15"/>
        <v>255013944.75</v>
      </c>
      <c r="N19" s="667">
        <f t="shared" si="15"/>
        <v>255013944.75</v>
      </c>
      <c r="O19" s="667">
        <f t="shared" si="15"/>
        <v>255013944.75</v>
      </c>
      <c r="P19" s="191">
        <f t="shared" si="12"/>
        <v>3092176054</v>
      </c>
    </row>
    <row r="20" spans="1:16" x14ac:dyDescent="0.2">
      <c r="A20" s="51">
        <v>33</v>
      </c>
      <c r="B20" s="663" t="s">
        <v>306</v>
      </c>
      <c r="C20" s="649">
        <f>'[1]2'!C21</f>
        <v>662311084</v>
      </c>
      <c r="D20" s="650">
        <f t="shared" ref="D20:D26" si="16">C20/12</f>
        <v>55192590.333333336</v>
      </c>
      <c r="E20" s="650">
        <f t="shared" ref="E20:E26" si="17">C20/12</f>
        <v>55192590.333333336</v>
      </c>
      <c r="F20" s="650">
        <f t="shared" ref="F20:F26" si="18">C20/12</f>
        <v>55192590.333333336</v>
      </c>
      <c r="G20" s="650">
        <f t="shared" ref="G20:G26" si="19">C20/12</f>
        <v>55192590.333333336</v>
      </c>
      <c r="H20" s="650">
        <f t="shared" ref="H20:H26" si="20">C20/12</f>
        <v>55192590.333333336</v>
      </c>
      <c r="I20" s="650">
        <f t="shared" ref="I20:I26" si="21">C20/12</f>
        <v>55192590.333333336</v>
      </c>
      <c r="J20" s="650">
        <f t="shared" ref="J20:J26" si="22">C20/12</f>
        <v>55192590.333333336</v>
      </c>
      <c r="K20" s="650">
        <f t="shared" ref="K20:K26" si="23">C20/12</f>
        <v>55192590.333333336</v>
      </c>
      <c r="L20" s="650">
        <f t="shared" ref="L20:L26" si="24">C20/12</f>
        <v>55192590.333333336</v>
      </c>
      <c r="M20" s="650">
        <f t="shared" ref="M20:M26" si="25">C20/12</f>
        <v>55192590.333333336</v>
      </c>
      <c r="N20" s="650">
        <f t="shared" ref="N20:N26" si="26">C20/12</f>
        <v>55192590.333333336</v>
      </c>
      <c r="O20" s="650">
        <f t="shared" ref="O20:O26" si="27">C20/12</f>
        <v>55192590.333333336</v>
      </c>
      <c r="P20" s="191">
        <f t="shared" si="12"/>
        <v>662311084</v>
      </c>
    </row>
    <row r="21" spans="1:16" x14ac:dyDescent="0.2">
      <c r="A21" s="51">
        <v>34</v>
      </c>
      <c r="B21" s="663" t="s">
        <v>307</v>
      </c>
      <c r="C21" s="649">
        <f>'[1]2'!C29</f>
        <v>850533503</v>
      </c>
      <c r="D21" s="650">
        <f t="shared" si="16"/>
        <v>70877791.916666672</v>
      </c>
      <c r="E21" s="650">
        <f t="shared" si="17"/>
        <v>70877791.916666672</v>
      </c>
      <c r="F21" s="650">
        <f t="shared" si="18"/>
        <v>70877791.916666672</v>
      </c>
      <c r="G21" s="650">
        <f t="shared" si="19"/>
        <v>70877791.916666672</v>
      </c>
      <c r="H21" s="650">
        <f t="shared" si="20"/>
        <v>70877791.916666672</v>
      </c>
      <c r="I21" s="650">
        <f t="shared" si="21"/>
        <v>70877791.916666672</v>
      </c>
      <c r="J21" s="650">
        <f t="shared" si="22"/>
        <v>70877791.916666672</v>
      </c>
      <c r="K21" s="650">
        <f t="shared" si="23"/>
        <v>70877791.916666672</v>
      </c>
      <c r="L21" s="650">
        <f t="shared" si="24"/>
        <v>70877791.916666672</v>
      </c>
      <c r="M21" s="650">
        <f t="shared" si="25"/>
        <v>70877791.916666672</v>
      </c>
      <c r="N21" s="650">
        <f t="shared" si="26"/>
        <v>70877791.916666672</v>
      </c>
      <c r="O21" s="650">
        <f t="shared" si="27"/>
        <v>70877791.916666672</v>
      </c>
      <c r="P21" s="191">
        <f t="shared" si="12"/>
        <v>850533502.99999988</v>
      </c>
    </row>
    <row r="22" spans="1:16" x14ac:dyDescent="0.2">
      <c r="A22" s="51">
        <v>35</v>
      </c>
      <c r="B22" s="663" t="s">
        <v>180</v>
      </c>
      <c r="C22" s="651">
        <f>'[1]2'!C40</f>
        <v>335946610</v>
      </c>
      <c r="D22" s="650">
        <f t="shared" si="16"/>
        <v>27995550.833333332</v>
      </c>
      <c r="E22" s="650">
        <f t="shared" si="17"/>
        <v>27995550.833333332</v>
      </c>
      <c r="F22" s="650">
        <f t="shared" si="18"/>
        <v>27995550.833333332</v>
      </c>
      <c r="G22" s="650">
        <f t="shared" si="19"/>
        <v>27995550.833333332</v>
      </c>
      <c r="H22" s="650">
        <f t="shared" si="20"/>
        <v>27995550.833333332</v>
      </c>
      <c r="I22" s="650">
        <f t="shared" si="21"/>
        <v>27995550.833333332</v>
      </c>
      <c r="J22" s="650">
        <f t="shared" si="22"/>
        <v>27995550.833333332</v>
      </c>
      <c r="K22" s="650">
        <f t="shared" si="23"/>
        <v>27995550.833333332</v>
      </c>
      <c r="L22" s="650">
        <f t="shared" si="24"/>
        <v>27995550.833333332</v>
      </c>
      <c r="M22" s="650">
        <f t="shared" si="25"/>
        <v>27995550.833333332</v>
      </c>
      <c r="N22" s="650">
        <f t="shared" si="26"/>
        <v>27995550.833333332</v>
      </c>
      <c r="O22" s="650">
        <f t="shared" si="27"/>
        <v>27995550.833333332</v>
      </c>
      <c r="P22" s="191">
        <f t="shared" si="12"/>
        <v>335946610</v>
      </c>
    </row>
    <row r="23" spans="1:16" x14ac:dyDescent="0.2">
      <c r="A23" s="51">
        <v>36</v>
      </c>
      <c r="B23" s="668" t="s">
        <v>183</v>
      </c>
      <c r="C23" s="669">
        <f>'[1]2'!C62</f>
        <v>35885928</v>
      </c>
      <c r="D23" s="650">
        <f t="shared" si="16"/>
        <v>2990494</v>
      </c>
      <c r="E23" s="650">
        <f t="shared" si="17"/>
        <v>2990494</v>
      </c>
      <c r="F23" s="650">
        <f t="shared" si="18"/>
        <v>2990494</v>
      </c>
      <c r="G23" s="650">
        <f t="shared" si="19"/>
        <v>2990494</v>
      </c>
      <c r="H23" s="650">
        <f t="shared" si="20"/>
        <v>2990494</v>
      </c>
      <c r="I23" s="650">
        <f t="shared" si="21"/>
        <v>2990494</v>
      </c>
      <c r="J23" s="650">
        <f t="shared" si="22"/>
        <v>2990494</v>
      </c>
      <c r="K23" s="650">
        <f t="shared" si="23"/>
        <v>2990494</v>
      </c>
      <c r="L23" s="650">
        <f t="shared" si="24"/>
        <v>2990494</v>
      </c>
      <c r="M23" s="650">
        <f t="shared" si="25"/>
        <v>2990494</v>
      </c>
      <c r="N23" s="650">
        <f t="shared" si="26"/>
        <v>2990494</v>
      </c>
      <c r="O23" s="650">
        <f t="shared" si="27"/>
        <v>2990494</v>
      </c>
      <c r="P23" s="191">
        <f t="shared" si="12"/>
        <v>35885928</v>
      </c>
    </row>
    <row r="24" spans="1:16" x14ac:dyDescent="0.2">
      <c r="A24" s="51">
        <v>37</v>
      </c>
      <c r="B24" s="668" t="s">
        <v>202</v>
      </c>
      <c r="C24" s="669">
        <f>'[1]2'!C65</f>
        <v>3000000</v>
      </c>
      <c r="D24" s="650">
        <f t="shared" si="16"/>
        <v>250000</v>
      </c>
      <c r="E24" s="650">
        <f t="shared" si="17"/>
        <v>250000</v>
      </c>
      <c r="F24" s="650">
        <f t="shared" si="18"/>
        <v>250000</v>
      </c>
      <c r="G24" s="650">
        <f t="shared" si="19"/>
        <v>250000</v>
      </c>
      <c r="H24" s="650">
        <f t="shared" si="20"/>
        <v>250000</v>
      </c>
      <c r="I24" s="650">
        <f t="shared" si="21"/>
        <v>250000</v>
      </c>
      <c r="J24" s="650">
        <f t="shared" si="22"/>
        <v>250000</v>
      </c>
      <c r="K24" s="650">
        <f t="shared" si="23"/>
        <v>250000</v>
      </c>
      <c r="L24" s="650">
        <f t="shared" si="24"/>
        <v>250000</v>
      </c>
      <c r="M24" s="650">
        <f t="shared" si="25"/>
        <v>250000</v>
      </c>
      <c r="N24" s="650">
        <f t="shared" si="26"/>
        <v>250000</v>
      </c>
      <c r="O24" s="650">
        <f t="shared" si="27"/>
        <v>250000</v>
      </c>
      <c r="P24" s="191">
        <f t="shared" si="12"/>
        <v>3000000</v>
      </c>
    </row>
    <row r="25" spans="1:16" x14ac:dyDescent="0.2">
      <c r="A25" s="51"/>
      <c r="B25" s="668" t="s">
        <v>308</v>
      </c>
      <c r="C25" s="669">
        <f>'[1]2'!C67</f>
        <v>0</v>
      </c>
      <c r="D25" s="650">
        <f t="shared" si="16"/>
        <v>0</v>
      </c>
      <c r="E25" s="650">
        <f t="shared" si="17"/>
        <v>0</v>
      </c>
      <c r="F25" s="650">
        <f t="shared" si="18"/>
        <v>0</v>
      </c>
      <c r="G25" s="650">
        <f t="shared" si="19"/>
        <v>0</v>
      </c>
      <c r="H25" s="650">
        <f t="shared" si="20"/>
        <v>0</v>
      </c>
      <c r="I25" s="650">
        <f t="shared" si="21"/>
        <v>0</v>
      </c>
      <c r="J25" s="650">
        <f t="shared" si="22"/>
        <v>0</v>
      </c>
      <c r="K25" s="650">
        <f t="shared" si="23"/>
        <v>0</v>
      </c>
      <c r="L25" s="650">
        <f t="shared" si="24"/>
        <v>0</v>
      </c>
      <c r="M25" s="650">
        <f t="shared" si="25"/>
        <v>0</v>
      </c>
      <c r="N25" s="650">
        <f t="shared" si="26"/>
        <v>0</v>
      </c>
      <c r="O25" s="650">
        <f t="shared" si="27"/>
        <v>0</v>
      </c>
      <c r="P25" s="191">
        <f t="shared" si="12"/>
        <v>0</v>
      </c>
    </row>
    <row r="26" spans="1:16" x14ac:dyDescent="0.2">
      <c r="A26" s="51">
        <v>38</v>
      </c>
      <c r="B26" s="668" t="s">
        <v>309</v>
      </c>
      <c r="C26" s="669">
        <f>'[1]2'!C71</f>
        <v>1255000</v>
      </c>
      <c r="D26" s="650">
        <f t="shared" si="16"/>
        <v>104583.33333333333</v>
      </c>
      <c r="E26" s="650">
        <f t="shared" si="17"/>
        <v>104583.33333333333</v>
      </c>
      <c r="F26" s="650">
        <f t="shared" si="18"/>
        <v>104583.33333333333</v>
      </c>
      <c r="G26" s="650">
        <f t="shared" si="19"/>
        <v>104583.33333333333</v>
      </c>
      <c r="H26" s="650">
        <f t="shared" si="20"/>
        <v>104583.33333333333</v>
      </c>
      <c r="I26" s="650">
        <f t="shared" si="21"/>
        <v>104583.33333333333</v>
      </c>
      <c r="J26" s="650">
        <f t="shared" si="22"/>
        <v>104583.33333333333</v>
      </c>
      <c r="K26" s="650">
        <f t="shared" si="23"/>
        <v>104583.33333333333</v>
      </c>
      <c r="L26" s="650">
        <f t="shared" si="24"/>
        <v>104583.33333333333</v>
      </c>
      <c r="M26" s="650">
        <f t="shared" si="25"/>
        <v>104583.33333333333</v>
      </c>
      <c r="N26" s="650">
        <f t="shared" si="26"/>
        <v>104583.33333333333</v>
      </c>
      <c r="O26" s="650">
        <f t="shared" si="27"/>
        <v>104583.33333333333</v>
      </c>
      <c r="P26" s="191">
        <f t="shared" si="12"/>
        <v>1255000</v>
      </c>
    </row>
    <row r="27" spans="1:16" s="69" customFormat="1" x14ac:dyDescent="0.2">
      <c r="A27" s="52">
        <v>39</v>
      </c>
      <c r="B27" s="670" t="s">
        <v>310</v>
      </c>
      <c r="C27" s="671">
        <f t="shared" ref="C27:O27" si="28">SUM(C20:C26)</f>
        <v>1888932125</v>
      </c>
      <c r="D27" s="672">
        <f t="shared" si="28"/>
        <v>157411010.41666669</v>
      </c>
      <c r="E27" s="672">
        <f t="shared" si="28"/>
        <v>157411010.41666669</v>
      </c>
      <c r="F27" s="672">
        <f t="shared" si="28"/>
        <v>157411010.41666669</v>
      </c>
      <c r="G27" s="672">
        <f t="shared" si="28"/>
        <v>157411010.41666669</v>
      </c>
      <c r="H27" s="672">
        <f t="shared" si="28"/>
        <v>157411010.41666669</v>
      </c>
      <c r="I27" s="672">
        <f t="shared" si="28"/>
        <v>157411010.41666669</v>
      </c>
      <c r="J27" s="672">
        <f t="shared" si="28"/>
        <v>157411010.41666669</v>
      </c>
      <c r="K27" s="672">
        <f t="shared" si="28"/>
        <v>157411010.41666669</v>
      </c>
      <c r="L27" s="672">
        <f t="shared" si="28"/>
        <v>157411010.41666669</v>
      </c>
      <c r="M27" s="672">
        <f t="shared" si="28"/>
        <v>157411010.41666669</v>
      </c>
      <c r="N27" s="672">
        <f t="shared" si="28"/>
        <v>157411010.41666669</v>
      </c>
      <c r="O27" s="672">
        <f t="shared" si="28"/>
        <v>157411010.41666669</v>
      </c>
      <c r="P27" s="192">
        <f t="shared" si="12"/>
        <v>1888932125.0000007</v>
      </c>
    </row>
    <row r="28" spans="1:16" ht="16.5" customHeight="1" x14ac:dyDescent="0.2">
      <c r="A28" s="51">
        <v>55</v>
      </c>
      <c r="B28" s="655" t="s">
        <v>311</v>
      </c>
      <c r="C28" s="656">
        <f t="shared" ref="C28:O28" si="29">SUM(C29:C32)</f>
        <v>1203243929</v>
      </c>
      <c r="D28" s="657">
        <f t="shared" si="29"/>
        <v>629141022.83333337</v>
      </c>
      <c r="E28" s="657">
        <f t="shared" si="29"/>
        <v>50042527.833333336</v>
      </c>
      <c r="F28" s="657">
        <f t="shared" si="29"/>
        <v>106406037.83333334</v>
      </c>
      <c r="G28" s="657">
        <f t="shared" si="29"/>
        <v>46406037.833333336</v>
      </c>
      <c r="H28" s="657">
        <f t="shared" si="29"/>
        <v>46406037.833333336</v>
      </c>
      <c r="I28" s="657">
        <f t="shared" si="29"/>
        <v>46406037.833333336</v>
      </c>
      <c r="J28" s="657">
        <f t="shared" si="29"/>
        <v>46406037.833333336</v>
      </c>
      <c r="K28" s="657">
        <f t="shared" si="29"/>
        <v>46406037.833333336</v>
      </c>
      <c r="L28" s="657">
        <f t="shared" si="29"/>
        <v>46406037.833333336</v>
      </c>
      <c r="M28" s="657">
        <f t="shared" si="29"/>
        <v>46406037.833333336</v>
      </c>
      <c r="N28" s="657">
        <f t="shared" si="29"/>
        <v>46406037.833333336</v>
      </c>
      <c r="O28" s="657">
        <f t="shared" si="29"/>
        <v>46406037.833333336</v>
      </c>
      <c r="P28" s="191">
        <f t="shared" si="12"/>
        <v>1203243929.0000002</v>
      </c>
    </row>
    <row r="29" spans="1:16" ht="16.5" customHeight="1" x14ac:dyDescent="0.2">
      <c r="A29" s="51"/>
      <c r="B29" s="668" t="s">
        <v>312</v>
      </c>
      <c r="C29" s="660">
        <f>'[1]2'!C74</f>
        <v>582734985</v>
      </c>
      <c r="D29" s="650">
        <f>'[1]2'!C74</f>
        <v>582734985</v>
      </c>
      <c r="E29" s="650"/>
      <c r="F29" s="650"/>
      <c r="G29" s="650"/>
      <c r="H29" s="650"/>
      <c r="I29" s="650"/>
      <c r="J29" s="650"/>
      <c r="K29" s="650"/>
      <c r="L29" s="650"/>
      <c r="M29" s="650"/>
      <c r="N29" s="650"/>
      <c r="O29" s="650"/>
      <c r="P29" s="191">
        <f t="shared" si="12"/>
        <v>582734985</v>
      </c>
    </row>
    <row r="30" spans="1:16" ht="16.5" customHeight="1" x14ac:dyDescent="0.2">
      <c r="A30" s="51"/>
      <c r="B30" s="668" t="s">
        <v>558</v>
      </c>
      <c r="C30" s="660">
        <f>'[1]2'!C75</f>
        <v>3636490</v>
      </c>
      <c r="D30" s="650"/>
      <c r="E30" s="650">
        <v>3636490</v>
      </c>
      <c r="F30" s="650"/>
      <c r="G30" s="650"/>
      <c r="H30" s="650"/>
      <c r="I30" s="650"/>
      <c r="J30" s="650"/>
      <c r="K30" s="650"/>
      <c r="L30" s="650"/>
      <c r="M30" s="650"/>
      <c r="N30" s="650"/>
      <c r="O30" s="650"/>
      <c r="P30" s="191">
        <f t="shared" si="12"/>
        <v>3636490</v>
      </c>
    </row>
    <row r="31" spans="1:16" x14ac:dyDescent="0.2">
      <c r="A31" s="51"/>
      <c r="B31" s="668" t="s">
        <v>511</v>
      </c>
      <c r="C31" s="660">
        <v>60000000</v>
      </c>
      <c r="D31" s="650"/>
      <c r="E31" s="650"/>
      <c r="F31" s="650">
        <v>60000000</v>
      </c>
      <c r="G31" s="650"/>
      <c r="H31" s="650"/>
      <c r="I31" s="650"/>
      <c r="J31" s="650"/>
      <c r="K31" s="650"/>
      <c r="L31" s="650"/>
      <c r="M31" s="650"/>
      <c r="N31" s="650"/>
      <c r="O31" s="650"/>
      <c r="P31" s="191">
        <f t="shared" si="12"/>
        <v>60000000</v>
      </c>
    </row>
    <row r="32" spans="1:16" ht="18" customHeight="1" x14ac:dyDescent="0.2">
      <c r="A32" s="51">
        <v>56</v>
      </c>
      <c r="B32" s="663" t="s">
        <v>304</v>
      </c>
      <c r="C32" s="673">
        <f>'[1]2'!C76</f>
        <v>556872454</v>
      </c>
      <c r="D32" s="650">
        <f>C32/12</f>
        <v>46406037.833333336</v>
      </c>
      <c r="E32" s="650">
        <f>C32/12</f>
        <v>46406037.833333336</v>
      </c>
      <c r="F32" s="650">
        <f>C32/12</f>
        <v>46406037.833333336</v>
      </c>
      <c r="G32" s="650">
        <f>C32/12</f>
        <v>46406037.833333336</v>
      </c>
      <c r="H32" s="650">
        <f>C32/12</f>
        <v>46406037.833333336</v>
      </c>
      <c r="I32" s="650">
        <f>C32/12</f>
        <v>46406037.833333336</v>
      </c>
      <c r="J32" s="650">
        <f>C32/12</f>
        <v>46406037.833333336</v>
      </c>
      <c r="K32" s="650">
        <f>C32/12</f>
        <v>46406037.833333336</v>
      </c>
      <c r="L32" s="650">
        <f>C32/12</f>
        <v>46406037.833333336</v>
      </c>
      <c r="M32" s="650">
        <f>C32/12</f>
        <v>46406037.833333336</v>
      </c>
      <c r="N32" s="650">
        <f>C32/12</f>
        <v>46406037.833333336</v>
      </c>
      <c r="O32" s="650">
        <f>C32/12</f>
        <v>46406037.833333336</v>
      </c>
      <c r="P32" s="191">
        <f>SUM(D32:O32)</f>
        <v>556872453.99999988</v>
      </c>
    </row>
    <row r="33" spans="1:16" x14ac:dyDescent="0.2">
      <c r="A33" s="51">
        <v>58</v>
      </c>
      <c r="B33" s="674" t="s">
        <v>313</v>
      </c>
      <c r="C33" s="675">
        <f t="shared" ref="C33:O33" si="30">C27+C28</f>
        <v>3092176054</v>
      </c>
      <c r="D33" s="676">
        <f t="shared" si="30"/>
        <v>786552033.25</v>
      </c>
      <c r="E33" s="676">
        <f t="shared" si="30"/>
        <v>207453538.25000003</v>
      </c>
      <c r="F33" s="676">
        <f t="shared" si="30"/>
        <v>263817048.25000003</v>
      </c>
      <c r="G33" s="676">
        <f t="shared" si="30"/>
        <v>203817048.25000003</v>
      </c>
      <c r="H33" s="676">
        <f t="shared" si="30"/>
        <v>203817048.25000003</v>
      </c>
      <c r="I33" s="676">
        <f t="shared" si="30"/>
        <v>203817048.25000003</v>
      </c>
      <c r="J33" s="676">
        <f t="shared" si="30"/>
        <v>203817048.25000003</v>
      </c>
      <c r="K33" s="676">
        <f t="shared" si="30"/>
        <v>203817048.25000003</v>
      </c>
      <c r="L33" s="676">
        <f t="shared" si="30"/>
        <v>203817048.25000003</v>
      </c>
      <c r="M33" s="676">
        <f t="shared" si="30"/>
        <v>203817048.25000003</v>
      </c>
      <c r="N33" s="676">
        <f t="shared" si="30"/>
        <v>203817048.25000003</v>
      </c>
      <c r="O33" s="676">
        <f t="shared" si="30"/>
        <v>203817048.25000003</v>
      </c>
      <c r="P33" s="191">
        <f>SUM(D33:O33)</f>
        <v>3092176054</v>
      </c>
    </row>
    <row r="34" spans="1:16" x14ac:dyDescent="0.2">
      <c r="B34" s="97"/>
      <c r="C34" s="97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</row>
    <row r="35" spans="1:16" x14ac:dyDescent="0.2">
      <c r="B35" s="97"/>
      <c r="C35" s="97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</row>
  </sheetData>
  <phoneticPr fontId="51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6"/>
  <sheetViews>
    <sheetView workbookViewId="0">
      <selection activeCell="F2" sqref="F2"/>
    </sheetView>
  </sheetViews>
  <sheetFormatPr defaultColWidth="9.140625" defaultRowHeight="12.75" x14ac:dyDescent="0.2"/>
  <cols>
    <col min="1" max="1" width="9.140625" style="47"/>
    <col min="2" max="2" width="45.28515625" style="47" customWidth="1"/>
    <col min="3" max="3" width="16.5703125" style="47" customWidth="1"/>
    <col min="4" max="4" width="13.7109375" style="47" customWidth="1"/>
    <col min="5" max="5" width="16.28515625" style="47" customWidth="1"/>
    <col min="6" max="6" width="15.85546875" style="47" customWidth="1"/>
    <col min="7" max="7" width="14" style="47" customWidth="1"/>
    <col min="8" max="8" width="13.7109375" style="47" bestFit="1" customWidth="1"/>
    <col min="9" max="9" width="14.7109375" style="47" bestFit="1" customWidth="1"/>
    <col min="10" max="10" width="17.42578125" style="47" customWidth="1"/>
    <col min="11" max="16384" width="9.140625" style="47"/>
  </cols>
  <sheetData>
    <row r="1" spans="1:10" x14ac:dyDescent="0.2">
      <c r="B1" s="69" t="s">
        <v>233</v>
      </c>
      <c r="F1" s="175" t="s">
        <v>314</v>
      </c>
    </row>
    <row r="2" spans="1:10" x14ac:dyDescent="0.2">
      <c r="A2" s="69"/>
      <c r="B2" s="79" t="s">
        <v>448</v>
      </c>
      <c r="D2" s="69"/>
      <c r="F2" t="s">
        <v>527</v>
      </c>
    </row>
    <row r="3" spans="1:10" x14ac:dyDescent="0.2">
      <c r="A3" s="69"/>
      <c r="B3" s="69"/>
      <c r="D3" s="69"/>
      <c r="F3" s="39" t="s">
        <v>138</v>
      </c>
    </row>
    <row r="4" spans="1:10" ht="36" customHeight="1" x14ac:dyDescent="0.25">
      <c r="A4" s="688" t="s">
        <v>315</v>
      </c>
      <c r="B4" s="688"/>
      <c r="C4" s="688"/>
      <c r="D4" s="688"/>
    </row>
    <row r="6" spans="1:10" x14ac:dyDescent="0.2">
      <c r="A6" s="47" t="s">
        <v>168</v>
      </c>
      <c r="B6" s="47" t="s">
        <v>142</v>
      </c>
      <c r="C6" s="47" t="s">
        <v>113</v>
      </c>
      <c r="D6" s="47" t="s">
        <v>114</v>
      </c>
      <c r="E6" s="33" t="s">
        <v>170</v>
      </c>
      <c r="F6" s="47" t="s">
        <v>270</v>
      </c>
    </row>
    <row r="7" spans="1:10" ht="24" x14ac:dyDescent="0.2">
      <c r="A7" s="178" t="s">
        <v>316</v>
      </c>
      <c r="B7" s="177" t="s">
        <v>317</v>
      </c>
      <c r="C7" s="193" t="s">
        <v>318</v>
      </c>
      <c r="D7" s="194" t="s">
        <v>319</v>
      </c>
      <c r="E7" s="276" t="s">
        <v>320</v>
      </c>
      <c r="F7" s="277" t="s">
        <v>405</v>
      </c>
      <c r="G7" s="278" t="s">
        <v>406</v>
      </c>
      <c r="H7" s="279" t="s">
        <v>165</v>
      </c>
      <c r="I7" s="279" t="s">
        <v>231</v>
      </c>
      <c r="J7" s="279" t="s">
        <v>407</v>
      </c>
    </row>
    <row r="8" spans="1:10" x14ac:dyDescent="0.2">
      <c r="A8" s="183">
        <v>1</v>
      </c>
      <c r="B8" s="195" t="s">
        <v>404</v>
      </c>
      <c r="C8" s="185">
        <v>259822948</v>
      </c>
      <c r="D8" s="185">
        <v>39716294</v>
      </c>
      <c r="E8" s="274">
        <f>C8+D8</f>
        <v>299539242</v>
      </c>
      <c r="F8" s="274">
        <f t="shared" ref="F8:F16" si="0">SUM(G8:J8)</f>
        <v>299539242</v>
      </c>
      <c r="G8" s="111">
        <v>2450209</v>
      </c>
      <c r="H8" s="111">
        <v>477791</v>
      </c>
      <c r="I8" s="111">
        <v>8590000</v>
      </c>
      <c r="J8" s="111">
        <v>288021242</v>
      </c>
    </row>
    <row r="9" spans="1:10" x14ac:dyDescent="0.2">
      <c r="A9" s="183">
        <v>2</v>
      </c>
      <c r="B9" s="184" t="s">
        <v>408</v>
      </c>
      <c r="C9" s="185">
        <v>993981370</v>
      </c>
      <c r="D9" s="185"/>
      <c r="E9" s="274">
        <f t="shared" ref="E9:E15" si="1">C9+D9</f>
        <v>993981370</v>
      </c>
      <c r="F9" s="274">
        <f t="shared" si="0"/>
        <v>993981365</v>
      </c>
      <c r="G9" s="111"/>
      <c r="H9" s="111"/>
      <c r="I9" s="111">
        <v>214984215</v>
      </c>
      <c r="J9" s="111">
        <v>778997150</v>
      </c>
    </row>
    <row r="10" spans="1:10" x14ac:dyDescent="0.2">
      <c r="A10" s="183">
        <v>3</v>
      </c>
      <c r="B10" s="381" t="s">
        <v>437</v>
      </c>
      <c r="C10" s="397">
        <v>28461065</v>
      </c>
      <c r="D10" s="185">
        <f>F10-C10</f>
        <v>5488315</v>
      </c>
      <c r="E10" s="274">
        <f t="shared" si="1"/>
        <v>33949380</v>
      </c>
      <c r="F10" s="274">
        <f t="shared" si="0"/>
        <v>33949380</v>
      </c>
      <c r="G10" s="398"/>
      <c r="H10" s="398"/>
      <c r="I10" s="398"/>
      <c r="J10" s="368">
        <v>33949380</v>
      </c>
    </row>
    <row r="11" spans="1:10" ht="24" x14ac:dyDescent="0.2">
      <c r="A11" s="183">
        <v>4</v>
      </c>
      <c r="B11" s="371" t="s">
        <v>415</v>
      </c>
      <c r="C11" s="185">
        <v>14249204</v>
      </c>
      <c r="D11" s="185">
        <f>F11-C11</f>
        <v>4676284</v>
      </c>
      <c r="E11" s="274">
        <f t="shared" ref="E11:E14" si="2">C11+D11</f>
        <v>18925488</v>
      </c>
      <c r="F11" s="274">
        <f t="shared" ref="F11:F15" si="3">SUM(G11:J11)</f>
        <v>18925488</v>
      </c>
      <c r="G11" s="111"/>
      <c r="H11" s="111"/>
      <c r="I11" s="111"/>
      <c r="J11" s="368">
        <v>18925488</v>
      </c>
    </row>
    <row r="12" spans="1:10" x14ac:dyDescent="0.2">
      <c r="A12" s="183">
        <v>5</v>
      </c>
      <c r="B12" s="518" t="s">
        <v>512</v>
      </c>
      <c r="C12" s="397">
        <v>274069715</v>
      </c>
      <c r="D12" s="397"/>
      <c r="E12" s="274">
        <f t="shared" si="2"/>
        <v>274069715</v>
      </c>
      <c r="F12" s="274">
        <f t="shared" si="3"/>
        <v>274069715</v>
      </c>
      <c r="G12" s="398">
        <v>6476596</v>
      </c>
      <c r="H12" s="398">
        <v>1133404</v>
      </c>
      <c r="I12" s="398">
        <v>53612575</v>
      </c>
      <c r="J12" s="534">
        <v>212847140</v>
      </c>
    </row>
    <row r="13" spans="1:10" x14ac:dyDescent="0.2">
      <c r="A13" s="183">
        <v>6</v>
      </c>
      <c r="B13" s="518" t="s">
        <v>515</v>
      </c>
      <c r="C13" s="535">
        <v>10178722</v>
      </c>
      <c r="D13" s="397">
        <v>3399440</v>
      </c>
      <c r="E13" s="274">
        <f t="shared" si="2"/>
        <v>13578162</v>
      </c>
      <c r="F13" s="274">
        <f t="shared" si="3"/>
        <v>13578162</v>
      </c>
      <c r="G13" s="398"/>
      <c r="H13" s="398"/>
      <c r="I13" s="398"/>
      <c r="J13" s="534">
        <v>13578162</v>
      </c>
    </row>
    <row r="14" spans="1:10" x14ac:dyDescent="0.2">
      <c r="A14" s="183">
        <v>7</v>
      </c>
      <c r="B14" s="518"/>
      <c r="C14" s="397"/>
      <c r="D14" s="397"/>
      <c r="E14" s="274">
        <f t="shared" si="2"/>
        <v>0</v>
      </c>
      <c r="F14" s="274">
        <f t="shared" si="3"/>
        <v>0</v>
      </c>
      <c r="G14" s="398"/>
      <c r="H14" s="398"/>
      <c r="I14" s="398"/>
      <c r="J14" s="534"/>
    </row>
    <row r="15" spans="1:10" x14ac:dyDescent="0.2">
      <c r="A15" s="183">
        <v>8</v>
      </c>
      <c r="B15" s="371"/>
      <c r="C15" s="185"/>
      <c r="D15" s="185"/>
      <c r="E15" s="274">
        <f t="shared" si="1"/>
        <v>0</v>
      </c>
      <c r="F15" s="274">
        <f t="shared" si="3"/>
        <v>0</v>
      </c>
      <c r="G15" s="111"/>
      <c r="H15" s="111"/>
      <c r="I15" s="111"/>
      <c r="J15" s="368"/>
    </row>
    <row r="16" spans="1:10" x14ac:dyDescent="0.2">
      <c r="A16" s="183">
        <v>9</v>
      </c>
      <c r="B16" s="187" t="s">
        <v>132</v>
      </c>
      <c r="C16" s="188">
        <f>SUM(C8:C15)</f>
        <v>1580763024</v>
      </c>
      <c r="D16" s="188">
        <f>SUM(D8:D15)</f>
        <v>53280333</v>
      </c>
      <c r="E16" s="275">
        <f>SUM(E8:E15)</f>
        <v>1634043357</v>
      </c>
      <c r="F16" s="274">
        <f t="shared" si="0"/>
        <v>1634043352</v>
      </c>
      <c r="G16" s="280">
        <f>SUM(G8:G15)</f>
        <v>8926805</v>
      </c>
      <c r="H16" s="280">
        <f>SUM(H8:H15)</f>
        <v>1611195</v>
      </c>
      <c r="I16" s="280">
        <f>SUM(I8:I15)</f>
        <v>277186790</v>
      </c>
      <c r="J16" s="280">
        <f>SUM(J8:J15)</f>
        <v>1346318562</v>
      </c>
    </row>
  </sheetData>
  <mergeCells count="1">
    <mergeCell ref="A4:D4"/>
  </mergeCells>
  <phoneticPr fontId="51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1</vt:i4>
      </vt:variant>
    </vt:vector>
  </HeadingPairs>
  <TitlesOfParts>
    <vt:vector size="25" baseType="lpstr">
      <vt:lpstr>1</vt:lpstr>
      <vt:lpstr>1a</vt:lpstr>
      <vt:lpstr>1b</vt:lpstr>
      <vt:lpstr>1c</vt:lpstr>
      <vt:lpstr>2</vt:lpstr>
      <vt:lpstr>2a</vt:lpstr>
      <vt:lpstr>2b</vt:lpstr>
      <vt:lpstr>2-c</vt:lpstr>
      <vt:lpstr>2d</vt:lpstr>
      <vt:lpstr>2e</vt:lpstr>
      <vt:lpstr>3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</vt:lpstr>
      <vt:lpstr>12</vt:lpstr>
      <vt:lpstr>13. mell</vt:lpstr>
      <vt:lpstr>14 mell</vt:lpstr>
      <vt:lpstr>'13. mell'!Nyomtatási_terület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2020-02-19T08:35:48Z</cp:lastPrinted>
  <dcterms:created xsi:type="dcterms:W3CDTF">2017-02-09T14:59:06Z</dcterms:created>
  <dcterms:modified xsi:type="dcterms:W3CDTF">2020-05-14T12:53:35Z</dcterms:modified>
</cp:coreProperties>
</file>