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05" yWindow="315" windowWidth="20730" windowHeight="9030" tabRatio="935" activeTab="13"/>
  </bookViews>
  <sheets>
    <sheet name="Összefoglaló " sheetId="134" r:id="rId1"/>
    <sheet name="1.Onbe" sheetId="113" r:id="rId2"/>
    <sheet name="2.Onki" sheetId="115" r:id="rId3"/>
    <sheet name="3.Inbe" sheetId="102" r:id="rId4"/>
    <sheet name="4.Inbe" sheetId="137" r:id="rId5"/>
    <sheet name="5.Inki" sheetId="104" r:id="rId6"/>
    <sheet name="6.Önk.műk." sheetId="105" r:id="rId7"/>
    <sheet name="6.A Alapítv" sheetId="106" r:id="rId8"/>
    <sheet name="7.Beruh." sheetId="121" r:id="rId9"/>
    <sheet name="8.Felúj." sheetId="122" r:id="rId10"/>
    <sheet name="9.Mérleg" sheetId="109" r:id="rId11"/>
    <sheet name="10.Létszám" sheetId="138" r:id="rId12"/>
    <sheet name="11.Projekt" sheetId="139" r:id="rId13"/>
    <sheet name="12.Képvis." sheetId="135" r:id="rId14"/>
  </sheets>
  <definedNames>
    <definedName name="_4._sz._sor_részletezése" localSheetId="1">#REF!</definedName>
    <definedName name="_4._sz._sor_részletezése" localSheetId="12">#REF!</definedName>
    <definedName name="_4._sz._sor_részletezése" localSheetId="13">#REF!</definedName>
    <definedName name="_4._sz._sor_részletezése" localSheetId="7">#REF!</definedName>
    <definedName name="_4._sz._sor_részletezése">#REF!</definedName>
    <definedName name="_xlnm.Print_Titles" localSheetId="1">'1.Onbe'!$4:$6</definedName>
    <definedName name="_xlnm.Print_Titles" localSheetId="11">'10.Létszám'!$5:$5</definedName>
    <definedName name="_xlnm.Print_Titles" localSheetId="13">'12.Képvis.'!$4:$7</definedName>
    <definedName name="_xlnm.Print_Titles" localSheetId="2">'2.Onki'!$4:$6</definedName>
    <definedName name="_xlnm.Print_Titles" localSheetId="3">'3.Inbe'!$4:$7</definedName>
    <definedName name="_xlnm.Print_Titles" localSheetId="5">'5.Inki'!$4:$7</definedName>
    <definedName name="_xlnm.Print_Titles" localSheetId="7">'6.A Alapítv'!$5:$8</definedName>
    <definedName name="_xlnm.Print_Titles" localSheetId="6">'6.Önk.műk.'!$4:$7</definedName>
    <definedName name="_xlnm.Print_Titles" localSheetId="8">'7.Beruh.'!$4:$6</definedName>
    <definedName name="_xlnm.Print_Titles" localSheetId="9">'8.Felúj.'!$4:$6</definedName>
    <definedName name="_xlnm.Print_Area" localSheetId="1">'1.Onbe'!$A$1:$M$64</definedName>
    <definedName name="_xlnm.Print_Area" localSheetId="11">'10.Létszám'!$A$1:$G$40</definedName>
    <definedName name="_xlnm.Print_Area" localSheetId="12">'11.Projekt'!$A$1:$P$35</definedName>
    <definedName name="_xlnm.Print_Area" localSheetId="2">'2.Onki'!$A$1:$M$39</definedName>
    <definedName name="_xlnm.Print_Area" localSheetId="3">'3.Inbe'!$A$1:$N$195</definedName>
    <definedName name="_xlnm.Print_Area" localSheetId="5">'5.Inki'!$A$1:$Q$304</definedName>
    <definedName name="_xlnm.Print_Area" localSheetId="7">'6.A Alapítv'!$A$1:$C$284</definedName>
    <definedName name="_xlnm.Print_Area" localSheetId="6">'6.Önk.műk.'!$A$1:$N$1208</definedName>
    <definedName name="_xlnm.Print_Area" localSheetId="8">'7.Beruh.'!$A$1:$M$346</definedName>
    <definedName name="_xlnm.Print_Area" localSheetId="10">'9.Mérleg'!$A$1:$I$38</definedName>
    <definedName name="_xlnm.Print_Area" localSheetId="0">'Összefoglaló '!$A$1:$E$276</definedName>
  </definedNames>
  <calcPr calcId="145621"/>
</workbook>
</file>

<file path=xl/calcChain.xml><?xml version="1.0" encoding="utf-8"?>
<calcChain xmlns="http://schemas.openxmlformats.org/spreadsheetml/2006/main">
  <c r="F36" i="102" l="1"/>
  <c r="G36" i="102"/>
  <c r="H36" i="102"/>
  <c r="I36" i="102"/>
  <c r="J36" i="102"/>
  <c r="K36" i="102"/>
  <c r="E36" i="102"/>
  <c r="N36" i="102"/>
  <c r="M36" i="102"/>
  <c r="L36" i="102"/>
  <c r="E275" i="134"/>
  <c r="E125" i="134"/>
  <c r="L98" i="121"/>
  <c r="F98" i="121" s="1"/>
  <c r="L10" i="121" l="1"/>
  <c r="L9" i="121"/>
  <c r="L8" i="121"/>
  <c r="J343" i="121" l="1"/>
  <c r="I985" i="105"/>
  <c r="N14" i="102"/>
  <c r="F166" i="102" l="1"/>
  <c r="F167" i="102"/>
  <c r="F84" i="102"/>
  <c r="I21" i="104"/>
  <c r="E256" i="134"/>
  <c r="E133" i="134"/>
  <c r="K75" i="122"/>
  <c r="F75" i="122" s="1"/>
  <c r="K1198" i="105"/>
  <c r="L1198" i="105"/>
  <c r="M1198" i="105"/>
  <c r="N1198" i="105"/>
  <c r="J1198" i="105"/>
  <c r="K1193" i="105"/>
  <c r="L1193" i="105"/>
  <c r="M1193" i="105"/>
  <c r="N1193" i="105"/>
  <c r="J1193" i="105"/>
  <c r="K1188" i="105"/>
  <c r="L1188" i="105"/>
  <c r="M1188" i="105"/>
  <c r="N1188" i="105"/>
  <c r="J1188" i="105"/>
  <c r="K288" i="104"/>
  <c r="L288" i="104"/>
  <c r="M288" i="104"/>
  <c r="N288" i="104"/>
  <c r="O288" i="104"/>
  <c r="P288" i="104"/>
  <c r="Q288" i="104"/>
  <c r="J288" i="104"/>
  <c r="K277" i="104"/>
  <c r="L277" i="104"/>
  <c r="M277" i="104"/>
  <c r="N277" i="104"/>
  <c r="O277" i="104"/>
  <c r="P277" i="104"/>
  <c r="Q277" i="104"/>
  <c r="J277" i="104"/>
  <c r="K93" i="104"/>
  <c r="L93" i="104"/>
  <c r="M93" i="104"/>
  <c r="N93" i="104"/>
  <c r="O93" i="104"/>
  <c r="P93" i="104"/>
  <c r="Q93" i="104"/>
  <c r="J93" i="104"/>
  <c r="K168" i="104"/>
  <c r="M168" i="104"/>
  <c r="N168" i="104"/>
  <c r="O168" i="104"/>
  <c r="P168" i="104"/>
  <c r="Q168" i="104"/>
  <c r="F156" i="102"/>
  <c r="G156" i="102"/>
  <c r="H156" i="102"/>
  <c r="I156" i="102"/>
  <c r="J156" i="102"/>
  <c r="K156" i="102"/>
  <c r="L156" i="102"/>
  <c r="M156" i="102"/>
  <c r="N156" i="102"/>
  <c r="E156" i="102"/>
  <c r="E121" i="102"/>
  <c r="I435" i="105" l="1"/>
  <c r="I443" i="105"/>
  <c r="I449" i="105"/>
  <c r="N440" i="105"/>
  <c r="I439" i="105"/>
  <c r="N42" i="135"/>
  <c r="E261" i="134"/>
  <c r="G189" i="102" l="1"/>
  <c r="H189" i="102"/>
  <c r="I189" i="102"/>
  <c r="J189" i="102"/>
  <c r="K189" i="102"/>
  <c r="L189" i="102"/>
  <c r="M189" i="102"/>
  <c r="E189" i="102"/>
  <c r="F189" i="102"/>
  <c r="L176" i="102"/>
  <c r="M176" i="102"/>
  <c r="K176" i="102"/>
  <c r="N175" i="102"/>
  <c r="I258" i="104"/>
  <c r="K73" i="104"/>
  <c r="L73" i="104"/>
  <c r="O73" i="104"/>
  <c r="J73" i="104"/>
  <c r="I72" i="104"/>
  <c r="G84" i="102"/>
  <c r="H84" i="102"/>
  <c r="I84" i="102"/>
  <c r="J84" i="102"/>
  <c r="K84" i="102"/>
  <c r="L84" i="102"/>
  <c r="M84" i="102"/>
  <c r="E84" i="102"/>
  <c r="F69" i="102"/>
  <c r="G69" i="102"/>
  <c r="H69" i="102"/>
  <c r="I69" i="102"/>
  <c r="J69" i="102"/>
  <c r="K69" i="102"/>
  <c r="M69" i="102"/>
  <c r="L69" i="102"/>
  <c r="N68" i="102"/>
  <c r="K62" i="104"/>
  <c r="L62" i="104"/>
  <c r="M62" i="104"/>
  <c r="N62" i="104"/>
  <c r="O62" i="104"/>
  <c r="P62" i="104"/>
  <c r="Q62" i="104"/>
  <c r="J62" i="104"/>
  <c r="L38" i="104"/>
  <c r="O38" i="104"/>
  <c r="K38" i="104"/>
  <c r="J38" i="104"/>
  <c r="I37" i="104"/>
  <c r="F58" i="102"/>
  <c r="G58" i="102"/>
  <c r="H58" i="102"/>
  <c r="I58" i="102"/>
  <c r="J58" i="102"/>
  <c r="K58" i="102"/>
  <c r="L58" i="102"/>
  <c r="M58" i="102"/>
  <c r="E58" i="102"/>
  <c r="N35" i="102"/>
  <c r="E94" i="134"/>
  <c r="F94" i="102"/>
  <c r="G94" i="102"/>
  <c r="H94" i="102"/>
  <c r="I94" i="102"/>
  <c r="J94" i="102"/>
  <c r="K94" i="102"/>
  <c r="L94" i="102"/>
  <c r="M94" i="102"/>
  <c r="E94" i="102"/>
  <c r="N93" i="102"/>
  <c r="E103" i="134"/>
  <c r="C247" i="106"/>
  <c r="C224" i="106"/>
  <c r="E60" i="134"/>
  <c r="I991" i="105" l="1"/>
  <c r="L992" i="105"/>
  <c r="E14" i="134" l="1"/>
  <c r="N105" i="105"/>
  <c r="L985" i="105" l="1"/>
  <c r="I984" i="105"/>
  <c r="E39" i="134"/>
  <c r="E22" i="134"/>
  <c r="E119" i="134" l="1"/>
  <c r="K71" i="121"/>
  <c r="E109" i="134"/>
  <c r="K103" i="121"/>
  <c r="N174" i="102" l="1"/>
  <c r="K294" i="104" l="1"/>
  <c r="L294" i="104"/>
  <c r="M294" i="104"/>
  <c r="N294" i="104"/>
  <c r="O294" i="104"/>
  <c r="P294" i="104"/>
  <c r="Q294" i="104"/>
  <c r="J294" i="104"/>
  <c r="K266" i="104"/>
  <c r="J266" i="104"/>
  <c r="I265" i="104"/>
  <c r="I266" i="104" s="1"/>
  <c r="L946" i="105"/>
  <c r="I945" i="105"/>
  <c r="I946" i="105" s="1"/>
  <c r="N21" i="139"/>
  <c r="K14" i="139"/>
  <c r="P14" i="139"/>
  <c r="F14" i="139" l="1"/>
  <c r="K164" i="104"/>
  <c r="L164" i="104"/>
  <c r="N164" i="104"/>
  <c r="O164" i="104"/>
  <c r="J164" i="104"/>
  <c r="I163" i="104"/>
  <c r="N151" i="102"/>
  <c r="F152" i="102"/>
  <c r="G152" i="102"/>
  <c r="H152" i="102"/>
  <c r="I152" i="102"/>
  <c r="J152" i="102"/>
  <c r="K152" i="102"/>
  <c r="L152" i="102"/>
  <c r="M152" i="102"/>
  <c r="E152" i="102"/>
  <c r="L147" i="104"/>
  <c r="K147" i="104"/>
  <c r="J147" i="104"/>
  <c r="N147" i="104"/>
  <c r="O147" i="104"/>
  <c r="I146" i="104"/>
  <c r="E114" i="134" l="1"/>
  <c r="K130" i="121"/>
  <c r="J156" i="121"/>
  <c r="L154" i="121"/>
  <c r="F154" i="121" s="1"/>
  <c r="E213" i="134" l="1"/>
  <c r="L1031" i="105"/>
  <c r="I1030" i="105"/>
  <c r="I1031" i="105" s="1"/>
  <c r="J104" i="104"/>
  <c r="K46" i="104"/>
  <c r="L46" i="104"/>
  <c r="O46" i="104"/>
  <c r="J46" i="104"/>
  <c r="I45" i="104"/>
  <c r="I36" i="104"/>
  <c r="O29" i="104"/>
  <c r="L29" i="104"/>
  <c r="J29" i="104"/>
  <c r="K21" i="104"/>
  <c r="L21" i="104"/>
  <c r="O21" i="104"/>
  <c r="J21" i="104"/>
  <c r="I20" i="104"/>
  <c r="F163" i="102"/>
  <c r="G163" i="102"/>
  <c r="H163" i="102"/>
  <c r="I163" i="102"/>
  <c r="J163" i="102"/>
  <c r="K163" i="102"/>
  <c r="L163" i="102"/>
  <c r="M163" i="102"/>
  <c r="E163" i="102"/>
  <c r="N162" i="102"/>
  <c r="F136" i="102"/>
  <c r="G136" i="102"/>
  <c r="H136" i="102"/>
  <c r="I136" i="102"/>
  <c r="J136" i="102"/>
  <c r="K136" i="102"/>
  <c r="L136" i="102"/>
  <c r="M136" i="102"/>
  <c r="E136" i="102"/>
  <c r="N135" i="102"/>
  <c r="E69" i="102"/>
  <c r="N67" i="102"/>
  <c r="F43" i="102"/>
  <c r="G43" i="102"/>
  <c r="H43" i="102"/>
  <c r="I43" i="102"/>
  <c r="J43" i="102"/>
  <c r="K43" i="102"/>
  <c r="L43" i="102"/>
  <c r="M43" i="102"/>
  <c r="N42" i="102"/>
  <c r="F28" i="102"/>
  <c r="G28" i="102"/>
  <c r="H28" i="102"/>
  <c r="I28" i="102"/>
  <c r="J28" i="102"/>
  <c r="K28" i="102"/>
  <c r="L28" i="102"/>
  <c r="M28" i="102"/>
  <c r="E21" i="102"/>
  <c r="N27" i="102"/>
  <c r="F21" i="102"/>
  <c r="G21" i="102"/>
  <c r="H21" i="102"/>
  <c r="I21" i="102"/>
  <c r="J21" i="102"/>
  <c r="K21" i="102"/>
  <c r="L21" i="102"/>
  <c r="M21" i="102"/>
  <c r="N20" i="102"/>
  <c r="F14" i="102"/>
  <c r="G14" i="102"/>
  <c r="H14" i="102"/>
  <c r="I14" i="102"/>
  <c r="J14" i="102"/>
  <c r="K14" i="102"/>
  <c r="L14" i="102"/>
  <c r="M14" i="102"/>
  <c r="E14" i="102"/>
  <c r="N13" i="102"/>
  <c r="E27" i="134"/>
  <c r="J118" i="104"/>
  <c r="J168" i="104" s="1"/>
  <c r="K53" i="104"/>
  <c r="L53" i="104"/>
  <c r="O53" i="104"/>
  <c r="J53" i="104"/>
  <c r="I52" i="104"/>
  <c r="E239" i="134"/>
  <c r="E235" i="134"/>
  <c r="E233" i="134"/>
  <c r="E231" i="134"/>
  <c r="E229" i="134"/>
  <c r="L264" i="121"/>
  <c r="F264" i="121" s="1"/>
  <c r="L258" i="121"/>
  <c r="F258" i="121" s="1"/>
  <c r="L255" i="121"/>
  <c r="F255" i="121" s="1"/>
  <c r="L252" i="121"/>
  <c r="F252" i="121" s="1"/>
  <c r="L249" i="121"/>
  <c r="F249" i="121" s="1"/>
  <c r="N65" i="102"/>
  <c r="I69" i="104"/>
  <c r="I70" i="104"/>
  <c r="M167" i="102" l="1"/>
  <c r="K167" i="102"/>
  <c r="I167" i="102"/>
  <c r="G167" i="102"/>
  <c r="E167" i="102"/>
  <c r="L167" i="102"/>
  <c r="J167" i="102"/>
  <c r="H167" i="102"/>
  <c r="J121" i="104"/>
  <c r="L212" i="121"/>
  <c r="F212" i="121" s="1"/>
  <c r="L213" i="121"/>
  <c r="F213" i="121" s="1"/>
  <c r="L214" i="121"/>
  <c r="F214" i="121" s="1"/>
  <c r="L215" i="121"/>
  <c r="F215" i="121" s="1"/>
  <c r="L200" i="121"/>
  <c r="F200" i="121" s="1"/>
  <c r="L201" i="121"/>
  <c r="F201" i="121" s="1"/>
  <c r="K29" i="104"/>
  <c r="I27" i="104"/>
  <c r="L274" i="121" l="1"/>
  <c r="L275" i="121"/>
  <c r="F274" i="121"/>
  <c r="F275" i="121"/>
  <c r="L101" i="104"/>
  <c r="K104" i="104"/>
  <c r="I102" i="104"/>
  <c r="J111" i="104"/>
  <c r="K111" i="104"/>
  <c r="L111" i="104"/>
  <c r="N111" i="104"/>
  <c r="O111" i="104"/>
  <c r="I110" i="104"/>
  <c r="N100" i="102"/>
  <c r="F101" i="102"/>
  <c r="G101" i="102"/>
  <c r="H101" i="102"/>
  <c r="I101" i="102"/>
  <c r="J101" i="102"/>
  <c r="K101" i="102"/>
  <c r="L101" i="102"/>
  <c r="M101" i="102"/>
  <c r="E101" i="102"/>
  <c r="L168" i="104" l="1"/>
  <c r="I101" i="104"/>
  <c r="I168" i="104"/>
  <c r="L219" i="121"/>
  <c r="F219" i="121" s="1"/>
  <c r="L220" i="121"/>
  <c r="F220" i="121" s="1"/>
  <c r="L333" i="121"/>
  <c r="F333" i="121" s="1"/>
  <c r="K336" i="121"/>
  <c r="K180" i="104"/>
  <c r="M180" i="104"/>
  <c r="N180" i="104"/>
  <c r="P180" i="104"/>
  <c r="Q180" i="104"/>
  <c r="J180" i="104"/>
  <c r="K176" i="104"/>
  <c r="L176" i="104"/>
  <c r="O176" i="104"/>
  <c r="J176" i="104"/>
  <c r="I174" i="104"/>
  <c r="I175" i="104"/>
  <c r="M33" i="139" l="1"/>
  <c r="L33" i="139"/>
  <c r="J33" i="139"/>
  <c r="H33" i="139"/>
  <c r="G33" i="139"/>
  <c r="P32" i="139"/>
  <c r="K32" i="139"/>
  <c r="P31" i="139"/>
  <c r="K31" i="139"/>
  <c r="P30" i="139"/>
  <c r="K30" i="139"/>
  <c r="P29" i="139"/>
  <c r="K29" i="139"/>
  <c r="P28" i="139"/>
  <c r="K28" i="139"/>
  <c r="N27" i="139"/>
  <c r="P27" i="139" s="1"/>
  <c r="K27" i="139"/>
  <c r="P26" i="139"/>
  <c r="K26" i="139"/>
  <c r="P25" i="139"/>
  <c r="K25" i="139"/>
  <c r="P24" i="139"/>
  <c r="K24" i="139"/>
  <c r="P23" i="139"/>
  <c r="K23" i="139"/>
  <c r="P22" i="139"/>
  <c r="K22" i="139"/>
  <c r="P21" i="139"/>
  <c r="K21" i="139"/>
  <c r="O20" i="139"/>
  <c r="P20" i="139" s="1"/>
  <c r="K20" i="139"/>
  <c r="P19" i="139"/>
  <c r="I19" i="139"/>
  <c r="K19" i="139" s="1"/>
  <c r="N18" i="139"/>
  <c r="P18" i="139" s="1"/>
  <c r="I18" i="139"/>
  <c r="K18" i="139" s="1"/>
  <c r="N17" i="139"/>
  <c r="P17" i="139" s="1"/>
  <c r="K17" i="139"/>
  <c r="P16" i="139"/>
  <c r="K16" i="139"/>
  <c r="P15" i="139"/>
  <c r="K15" i="139"/>
  <c r="N13" i="139"/>
  <c r="P13" i="139" s="1"/>
  <c r="K13" i="139"/>
  <c r="P12" i="139"/>
  <c r="K12" i="139"/>
  <c r="O11" i="139"/>
  <c r="P11" i="139" s="1"/>
  <c r="K11" i="139"/>
  <c r="N10" i="139"/>
  <c r="N33" i="139" s="1"/>
  <c r="I10" i="139"/>
  <c r="K10" i="139" s="1"/>
  <c r="E40" i="138"/>
  <c r="D40" i="138"/>
  <c r="F37" i="138"/>
  <c r="F36" i="138"/>
  <c r="F34" i="138"/>
  <c r="E33" i="138"/>
  <c r="E38" i="138" s="1"/>
  <c r="D33" i="138"/>
  <c r="D38" i="138" s="1"/>
  <c r="F32" i="138"/>
  <c r="F31" i="138"/>
  <c r="F30" i="138"/>
  <c r="F29" i="138"/>
  <c r="F28" i="138"/>
  <c r="F27" i="138"/>
  <c r="F26" i="138"/>
  <c r="F25" i="138"/>
  <c r="F24" i="138"/>
  <c r="F23" i="138"/>
  <c r="F22" i="138"/>
  <c r="F21" i="138"/>
  <c r="F20" i="138"/>
  <c r="F19" i="138"/>
  <c r="F18" i="138"/>
  <c r="F17" i="138"/>
  <c r="F16" i="138"/>
  <c r="F15" i="138"/>
  <c r="F14" i="138"/>
  <c r="F13" i="138"/>
  <c r="F12" i="138"/>
  <c r="F11" i="138"/>
  <c r="F10" i="138"/>
  <c r="F9" i="138"/>
  <c r="F8" i="138"/>
  <c r="F7" i="138"/>
  <c r="F6" i="138"/>
  <c r="F11" i="139" l="1"/>
  <c r="F32" i="139"/>
  <c r="F16" i="139"/>
  <c r="F23" i="139"/>
  <c r="F25" i="139"/>
  <c r="F26" i="139"/>
  <c r="F28" i="139"/>
  <c r="F30" i="139"/>
  <c r="F31" i="139"/>
  <c r="F19" i="139"/>
  <c r="F20" i="139"/>
  <c r="F12" i="139"/>
  <c r="F21" i="139"/>
  <c r="F22" i="139"/>
  <c r="F33" i="138"/>
  <c r="F38" i="138" s="1"/>
  <c r="F40" i="138"/>
  <c r="F13" i="139"/>
  <c r="F17" i="139"/>
  <c r="K33" i="139"/>
  <c r="F15" i="139"/>
  <c r="F24" i="139"/>
  <c r="F27" i="139"/>
  <c r="F29" i="139"/>
  <c r="F18" i="139"/>
  <c r="I33" i="139"/>
  <c r="O33" i="139"/>
  <c r="P10" i="139"/>
  <c r="P33" i="139" l="1"/>
  <c r="F10" i="139"/>
  <c r="F33" i="139" s="1"/>
  <c r="I145" i="104" l="1"/>
  <c r="I144" i="104"/>
  <c r="I186" i="104"/>
  <c r="I161" i="104"/>
  <c r="I162" i="104"/>
  <c r="I160" i="104"/>
  <c r="I173" i="104"/>
  <c r="I176" i="104" s="1"/>
  <c r="I130" i="104"/>
  <c r="I129" i="104"/>
  <c r="I116" i="104"/>
  <c r="I117" i="104"/>
  <c r="I118" i="104"/>
  <c r="I119" i="104"/>
  <c r="I120" i="104"/>
  <c r="I115" i="104"/>
  <c r="I109" i="104"/>
  <c r="I108" i="104"/>
  <c r="I99" i="104"/>
  <c r="I100" i="104"/>
  <c r="I103" i="104"/>
  <c r="I98" i="104"/>
  <c r="I83" i="104"/>
  <c r="I82" i="104"/>
  <c r="I77" i="104"/>
  <c r="I68" i="104"/>
  <c r="I71" i="104"/>
  <c r="I67" i="104"/>
  <c r="I35" i="104"/>
  <c r="I34" i="104"/>
  <c r="I44" i="104"/>
  <c r="I28" i="104"/>
  <c r="I19" i="104"/>
  <c r="I13" i="104"/>
  <c r="I38" i="104" l="1"/>
  <c r="I73" i="104"/>
  <c r="I164" i="104"/>
  <c r="I147" i="104"/>
  <c r="I104" i="104"/>
  <c r="I111" i="104"/>
  <c r="I121" i="104"/>
  <c r="K1197" i="105" l="1"/>
  <c r="L1197" i="105"/>
  <c r="M1197" i="105"/>
  <c r="N1197" i="105"/>
  <c r="J1197" i="105"/>
  <c r="K1187" i="105"/>
  <c r="M1187" i="105"/>
  <c r="J1187" i="105"/>
  <c r="I1108" i="105"/>
  <c r="I1107" i="105"/>
  <c r="L1109" i="105"/>
  <c r="I1026" i="105"/>
  <c r="N1028" i="105"/>
  <c r="N1024" i="105"/>
  <c r="I1022" i="105"/>
  <c r="N982" i="105"/>
  <c r="L982" i="105"/>
  <c r="J911" i="105"/>
  <c r="K911" i="105"/>
  <c r="J235" i="105" l="1"/>
  <c r="N235" i="105"/>
  <c r="L235" i="105"/>
  <c r="K235" i="105"/>
  <c r="N245" i="105"/>
  <c r="N136" i="104" l="1"/>
  <c r="I909" i="105" l="1"/>
  <c r="K723" i="105"/>
  <c r="L723" i="105"/>
  <c r="J723" i="105"/>
  <c r="I508" i="105"/>
  <c r="I507" i="105"/>
  <c r="I187" i="104"/>
  <c r="I131" i="104"/>
  <c r="K121" i="104"/>
  <c r="L121" i="104"/>
  <c r="O121" i="104"/>
  <c r="L111" i="102"/>
  <c r="M111" i="102"/>
  <c r="I84" i="104" l="1"/>
  <c r="K78" i="104"/>
  <c r="J78" i="104"/>
  <c r="L15" i="115"/>
  <c r="K15" i="115"/>
  <c r="J187" i="104"/>
  <c r="J300" i="104"/>
  <c r="K187" i="104"/>
  <c r="L187" i="104"/>
  <c r="M15" i="115" l="1"/>
  <c r="C22" i="106" l="1"/>
  <c r="N150" i="102" l="1"/>
  <c r="M194" i="102" l="1"/>
  <c r="I1027" i="105"/>
  <c r="I1028" i="105" s="1"/>
  <c r="I1023" i="105"/>
  <c r="I1024" i="105" s="1"/>
  <c r="E128" i="134"/>
  <c r="L151" i="121"/>
  <c r="F151" i="121" s="1"/>
  <c r="L152" i="121" l="1"/>
  <c r="F152" i="121" s="1"/>
  <c r="E263" i="134"/>
  <c r="K38" i="122"/>
  <c r="F38" i="122" s="1"/>
  <c r="C37" i="106"/>
  <c r="L169" i="121"/>
  <c r="F169" i="121" s="1"/>
  <c r="I721" i="105" l="1"/>
  <c r="L170" i="121"/>
  <c r="F170" i="121" s="1"/>
  <c r="M83" i="102" l="1"/>
  <c r="F83" i="102"/>
  <c r="G83" i="102"/>
  <c r="H83" i="102"/>
  <c r="I83" i="102"/>
  <c r="J83" i="102"/>
  <c r="K83" i="102"/>
  <c r="L83" i="102"/>
  <c r="E83" i="102"/>
  <c r="L153" i="121"/>
  <c r="F153" i="121" s="1"/>
  <c r="F111" i="102"/>
  <c r="G111" i="102"/>
  <c r="H111" i="102"/>
  <c r="I111" i="102"/>
  <c r="J111" i="102"/>
  <c r="K111" i="102"/>
  <c r="E111" i="102"/>
  <c r="N110" i="102"/>
  <c r="E74" i="134"/>
  <c r="K156" i="121"/>
  <c r="L155" i="121"/>
  <c r="F155" i="121" s="1"/>
  <c r="L171" i="121"/>
  <c r="F171" i="121" s="1"/>
  <c r="M172" i="121"/>
  <c r="K172" i="121"/>
  <c r="J172" i="121"/>
  <c r="I172" i="121"/>
  <c r="H172" i="121"/>
  <c r="G172" i="121"/>
  <c r="N83" i="102" l="1"/>
  <c r="P14" i="104"/>
  <c r="O14" i="104"/>
  <c r="L14" i="104"/>
  <c r="K14" i="104"/>
  <c r="J14" i="104"/>
  <c r="N98" i="102"/>
  <c r="O180" i="104" l="1"/>
  <c r="L180" i="104"/>
  <c r="L210" i="121"/>
  <c r="F210" i="121" s="1"/>
  <c r="L211" i="121"/>
  <c r="F211" i="121" s="1"/>
  <c r="L197" i="121"/>
  <c r="F197" i="121" s="1"/>
  <c r="I262" i="104" l="1"/>
  <c r="I254" i="104"/>
  <c r="I139" i="104"/>
  <c r="I135" i="104"/>
  <c r="I88" i="104"/>
  <c r="I12" i="104"/>
  <c r="I14" i="104" s="1"/>
  <c r="I26" i="104"/>
  <c r="I29" i="104" s="1"/>
  <c r="I43" i="104"/>
  <c r="I46" i="104" s="1"/>
  <c r="E252" i="134"/>
  <c r="E253" i="134" s="1"/>
  <c r="M1192" i="105" l="1"/>
  <c r="K1192" i="105" l="1"/>
  <c r="J1192" i="105"/>
  <c r="K672" i="105"/>
  <c r="L19" i="121"/>
  <c r="L939" i="105"/>
  <c r="I1197" i="105"/>
  <c r="N1117" i="105"/>
  <c r="I929" i="105"/>
  <c r="N931" i="105"/>
  <c r="L703" i="105"/>
  <c r="L1012" i="105"/>
  <c r="N1125" i="105" l="1"/>
  <c r="I1123" i="105"/>
  <c r="L1088" i="105"/>
  <c r="I1086" i="105"/>
  <c r="L1084" i="105"/>
  <c r="I1082" i="105"/>
  <c r="L1016" i="105"/>
  <c r="N1016" i="105"/>
  <c r="I1014" i="105"/>
  <c r="I1010" i="105"/>
  <c r="L989" i="105" l="1"/>
  <c r="I987" i="105"/>
  <c r="I980" i="105"/>
  <c r="I937" i="105"/>
  <c r="I933" i="105"/>
  <c r="L895" i="105"/>
  <c r="L891" i="105"/>
  <c r="I893" i="105"/>
  <c r="I889" i="105"/>
  <c r="I313" i="105"/>
  <c r="I314" i="105" s="1"/>
  <c r="I26" i="105"/>
  <c r="I94" i="105"/>
  <c r="I95" i="105" s="1"/>
  <c r="I104" i="105"/>
  <c r="I264" i="105"/>
  <c r="I265" i="105" s="1"/>
  <c r="K276" i="104" l="1"/>
  <c r="L276" i="104"/>
  <c r="M276" i="104"/>
  <c r="N276" i="104"/>
  <c r="O276" i="104"/>
  <c r="P276" i="104"/>
  <c r="Q276" i="104"/>
  <c r="J276" i="104"/>
  <c r="K263" i="104"/>
  <c r="J263" i="104"/>
  <c r="I263" i="104"/>
  <c r="K259" i="104"/>
  <c r="J259" i="104"/>
  <c r="I259" i="104"/>
  <c r="K167" i="104"/>
  <c r="L167" i="104"/>
  <c r="M167" i="104"/>
  <c r="N167" i="104"/>
  <c r="O167" i="104"/>
  <c r="P167" i="104"/>
  <c r="Q167" i="104"/>
  <c r="J167" i="104"/>
  <c r="K140" i="104"/>
  <c r="L140" i="104"/>
  <c r="O140" i="104"/>
  <c r="J140" i="104"/>
  <c r="J92" i="104"/>
  <c r="K92" i="104"/>
  <c r="L92" i="104"/>
  <c r="M92" i="104"/>
  <c r="N92" i="104"/>
  <c r="O92" i="104"/>
  <c r="P92" i="104"/>
  <c r="Q92" i="104"/>
  <c r="I92" i="104"/>
  <c r="L89" i="104"/>
  <c r="M89" i="104"/>
  <c r="N89" i="104"/>
  <c r="O89" i="104"/>
  <c r="P89" i="104"/>
  <c r="Q89" i="104"/>
  <c r="J61" i="104"/>
  <c r="K61" i="104"/>
  <c r="L61" i="104"/>
  <c r="M61" i="104"/>
  <c r="N61" i="104"/>
  <c r="O61" i="104"/>
  <c r="P61" i="104"/>
  <c r="Q61" i="104"/>
  <c r="I10" i="104"/>
  <c r="F188" i="102"/>
  <c r="G188" i="102"/>
  <c r="H188" i="102"/>
  <c r="I188" i="102"/>
  <c r="J188" i="102"/>
  <c r="K188" i="102"/>
  <c r="L188" i="102"/>
  <c r="M188" i="102"/>
  <c r="E188" i="102"/>
  <c r="N183" i="102"/>
  <c r="N171" i="102"/>
  <c r="E155" i="102"/>
  <c r="N160" i="102"/>
  <c r="G155" i="102"/>
  <c r="H155" i="102"/>
  <c r="I155" i="102"/>
  <c r="J155" i="102"/>
  <c r="K155" i="102"/>
  <c r="L155" i="102"/>
  <c r="M155" i="102"/>
  <c r="F155" i="102"/>
  <c r="N148" i="102"/>
  <c r="N143" i="102"/>
  <c r="N133" i="102"/>
  <c r="N128" i="102"/>
  <c r="N124" i="102"/>
  <c r="N118" i="102"/>
  <c r="N104" i="102"/>
  <c r="N97" i="102"/>
  <c r="N88" i="102"/>
  <c r="N78" i="102"/>
  <c r="N72" i="102"/>
  <c r="N62" i="102"/>
  <c r="N32" i="102"/>
  <c r="N18" i="102"/>
  <c r="N11" i="102"/>
  <c r="Q287" i="104" l="1"/>
  <c r="O287" i="104"/>
  <c r="M287" i="104"/>
  <c r="K287" i="104"/>
  <c r="K179" i="104"/>
  <c r="P287" i="104"/>
  <c r="N287" i="104"/>
  <c r="L287" i="104"/>
  <c r="J287" i="104"/>
  <c r="I167" i="104"/>
  <c r="N155" i="102"/>
  <c r="N188" i="102"/>
  <c r="N103" i="102"/>
  <c r="G130" i="102"/>
  <c r="H130" i="102"/>
  <c r="I130" i="102"/>
  <c r="J130" i="102"/>
  <c r="K130" i="102"/>
  <c r="L130" i="102"/>
  <c r="M130" i="102"/>
  <c r="F130" i="102"/>
  <c r="K9" i="115" l="1"/>
  <c r="K7" i="115" s="1"/>
  <c r="K33" i="115"/>
  <c r="K25" i="115"/>
  <c r="K60" i="113"/>
  <c r="K56" i="113"/>
  <c r="L52" i="113"/>
  <c r="K52" i="113"/>
  <c r="J52" i="113"/>
  <c r="K39" i="113"/>
  <c r="K35" i="113"/>
  <c r="K34" i="113" s="1"/>
  <c r="K25" i="113"/>
  <c r="K16" i="113"/>
  <c r="K15" i="113" s="1"/>
  <c r="K9" i="113"/>
  <c r="K8" i="113" s="1"/>
  <c r="K51" i="113" l="1"/>
  <c r="K49" i="113" s="1"/>
  <c r="K33" i="113"/>
  <c r="K7" i="113"/>
  <c r="K47" i="113" l="1"/>
  <c r="K64" i="113" s="1"/>
  <c r="D58" i="135" l="1"/>
  <c r="N875" i="105"/>
  <c r="L875" i="105"/>
  <c r="E99" i="134" l="1"/>
  <c r="M19" i="115" l="1"/>
  <c r="M38" i="113"/>
  <c r="M42" i="113"/>
  <c r="M43" i="113"/>
  <c r="E157" i="102" l="1"/>
  <c r="C48" i="106"/>
  <c r="C46" i="106"/>
  <c r="C43" i="106"/>
  <c r="L672" i="105"/>
  <c r="L510" i="105"/>
  <c r="L95" i="105"/>
  <c r="K95" i="105"/>
  <c r="J95" i="105"/>
  <c r="L149" i="121"/>
  <c r="F149" i="121" s="1"/>
  <c r="L116" i="121" l="1"/>
  <c r="L117" i="121"/>
  <c r="F116" i="121"/>
  <c r="F117" i="121"/>
  <c r="F85" i="102"/>
  <c r="G85" i="102"/>
  <c r="E85" i="102"/>
  <c r="C279" i="106"/>
  <c r="C280" i="106"/>
  <c r="C246" i="106"/>
  <c r="C190" i="106"/>
  <c r="I981" i="105" l="1"/>
  <c r="I982" i="105" s="1"/>
  <c r="I938" i="105"/>
  <c r="I939" i="105" s="1"/>
  <c r="M30" i="113" l="1"/>
  <c r="E28" i="134" l="1"/>
  <c r="E40" i="134" s="1"/>
  <c r="F185" i="102"/>
  <c r="K255" i="104"/>
  <c r="L255" i="104"/>
  <c r="J255" i="104"/>
  <c r="N173" i="102"/>
  <c r="I894" i="105"/>
  <c r="I895" i="105" s="1"/>
  <c r="I1087" i="105" l="1"/>
  <c r="I1088" i="105" s="1"/>
  <c r="I1083" i="105"/>
  <c r="I1084" i="105" s="1"/>
  <c r="I988" i="105"/>
  <c r="I989" i="105" s="1"/>
  <c r="I992" i="105" s="1"/>
  <c r="I1011" i="105" l="1"/>
  <c r="I1012" i="105" s="1"/>
  <c r="L147" i="121"/>
  <c r="F147" i="121" s="1"/>
  <c r="L148" i="121"/>
  <c r="F148" i="121" s="1"/>
  <c r="L34" i="121" l="1"/>
  <c r="F34" i="121" s="1"/>
  <c r="K298" i="105"/>
  <c r="L298" i="105"/>
  <c r="M298" i="105"/>
  <c r="N298" i="105"/>
  <c r="J298" i="105"/>
  <c r="N269" i="105"/>
  <c r="N109" i="105"/>
  <c r="M121" i="102" l="1"/>
  <c r="I121" i="102"/>
  <c r="K121" i="102"/>
  <c r="L121" i="102"/>
  <c r="F121" i="102"/>
  <c r="I1124" i="105"/>
  <c r="I1125" i="105" s="1"/>
  <c r="L146" i="121"/>
  <c r="F146" i="121" s="1"/>
  <c r="L168" i="121"/>
  <c r="F168" i="121" s="1"/>
  <c r="L144" i="121"/>
  <c r="F144" i="121" s="1"/>
  <c r="L145" i="121"/>
  <c r="F145" i="121" s="1"/>
  <c r="L150" i="121"/>
  <c r="F150" i="121" s="1"/>
  <c r="N879" i="105"/>
  <c r="L1020" i="105" l="1"/>
  <c r="I1019" i="105"/>
  <c r="I1018" i="105"/>
  <c r="I1020" i="105" l="1"/>
  <c r="L286" i="121"/>
  <c r="F286" i="121" s="1"/>
  <c r="L287" i="121"/>
  <c r="F287" i="121" s="1"/>
  <c r="L288" i="121"/>
  <c r="F288" i="121" s="1"/>
  <c r="L235" i="121" l="1"/>
  <c r="F235" i="121" s="1"/>
  <c r="L236" i="121"/>
  <c r="F236" i="121" s="1"/>
  <c r="L237" i="121"/>
  <c r="F237" i="121" s="1"/>
  <c r="L266" i="121"/>
  <c r="F266" i="121" s="1"/>
  <c r="L313" i="121" l="1"/>
  <c r="F313" i="121" s="1"/>
  <c r="L314" i="121"/>
  <c r="F314" i="121" s="1"/>
  <c r="K136" i="104" l="1"/>
  <c r="J136" i="104"/>
  <c r="N96" i="102"/>
  <c r="L317" i="121"/>
  <c r="F317" i="121" s="1"/>
  <c r="C88" i="106" l="1"/>
  <c r="C41" i="106"/>
  <c r="C92" i="106"/>
  <c r="I140" i="104" l="1"/>
  <c r="N129" i="102"/>
  <c r="N130" i="102" s="1"/>
  <c r="I1015" i="105"/>
  <c r="I1016" i="105" s="1"/>
  <c r="M9" i="121" l="1"/>
  <c r="M13" i="121"/>
  <c r="K638" i="105" l="1"/>
  <c r="J879" i="105"/>
  <c r="K879" i="105"/>
  <c r="J875" i="105"/>
  <c r="K875" i="105"/>
  <c r="K94" i="122"/>
  <c r="I9" i="122"/>
  <c r="N184" i="102" l="1"/>
  <c r="N180" i="102"/>
  <c r="N172" i="102"/>
  <c r="N176" i="102" s="1"/>
  <c r="N161" i="102"/>
  <c r="N163" i="102" s="1"/>
  <c r="N149" i="102"/>
  <c r="N152" i="102" s="1"/>
  <c r="N134" i="102"/>
  <c r="N120" i="102"/>
  <c r="N119" i="102"/>
  <c r="N114" i="102"/>
  <c r="N109" i="102"/>
  <c r="N108" i="102"/>
  <c r="N107" i="102"/>
  <c r="N106" i="102"/>
  <c r="N105" i="102"/>
  <c r="N99" i="102"/>
  <c r="N101" i="102" s="1"/>
  <c r="N92" i="102"/>
  <c r="N91" i="102"/>
  <c r="N90" i="102"/>
  <c r="N89" i="102"/>
  <c r="N74" i="102"/>
  <c r="N73" i="102"/>
  <c r="N66" i="102"/>
  <c r="N64" i="102"/>
  <c r="N63" i="102"/>
  <c r="N53" i="102"/>
  <c r="N48" i="102"/>
  <c r="N41" i="102"/>
  <c r="N34" i="102"/>
  <c r="N33" i="102"/>
  <c r="N26" i="102"/>
  <c r="N19" i="102"/>
  <c r="N12" i="102"/>
  <c r="F58" i="135"/>
  <c r="G58" i="135"/>
  <c r="H58" i="135"/>
  <c r="I58" i="135"/>
  <c r="J58" i="135"/>
  <c r="K58" i="135"/>
  <c r="L58" i="135"/>
  <c r="M58" i="135"/>
  <c r="N58" i="135"/>
  <c r="O58" i="135"/>
  <c r="P58" i="135"/>
  <c r="E58" i="135"/>
  <c r="E57" i="135"/>
  <c r="F57" i="135"/>
  <c r="G57" i="135"/>
  <c r="H57" i="135"/>
  <c r="I57" i="135"/>
  <c r="J57" i="135"/>
  <c r="K57" i="135"/>
  <c r="L57" i="135"/>
  <c r="M57" i="135"/>
  <c r="N57" i="135"/>
  <c r="O57" i="135"/>
  <c r="P57" i="135"/>
  <c r="Q57" i="135"/>
  <c r="D57" i="135"/>
  <c r="Q54" i="135"/>
  <c r="Q46" i="135"/>
  <c r="Q42" i="135"/>
  <c r="Q38" i="135"/>
  <c r="Q34" i="135"/>
  <c r="Q30" i="135"/>
  <c r="Q26" i="135"/>
  <c r="Q22" i="135"/>
  <c r="Q18" i="135"/>
  <c r="Q14" i="135"/>
  <c r="Q10" i="135"/>
  <c r="N69" i="102" l="1"/>
  <c r="N189" i="102"/>
  <c r="N58" i="102"/>
  <c r="N94" i="102"/>
  <c r="N136" i="102"/>
  <c r="N21" i="102"/>
  <c r="N111" i="102"/>
  <c r="N121" i="102"/>
  <c r="N185" i="102"/>
  <c r="I255" i="104" l="1"/>
  <c r="I246" i="104"/>
  <c r="I124" i="104"/>
  <c r="I51" i="104"/>
  <c r="I53" i="104" s="1"/>
  <c r="I1128" i="105" l="1"/>
  <c r="I1120" i="105"/>
  <c r="I1116" i="105"/>
  <c r="I1007" i="105"/>
  <c r="I1003" i="105"/>
  <c r="I999" i="105"/>
  <c r="I910" i="105"/>
  <c r="I911" i="105" s="1"/>
  <c r="I844" i="105"/>
  <c r="I804" i="105"/>
  <c r="I799" i="105"/>
  <c r="I794" i="105"/>
  <c r="I790" i="105"/>
  <c r="I781" i="105"/>
  <c r="I776" i="105"/>
  <c r="I771" i="105"/>
  <c r="I766" i="105"/>
  <c r="I722" i="105"/>
  <c r="I723" i="105" s="1"/>
  <c r="I717" i="105"/>
  <c r="I702" i="105"/>
  <c r="I671" i="105"/>
  <c r="I665" i="105"/>
  <c r="I641" i="105"/>
  <c r="I637" i="105"/>
  <c r="I613" i="105"/>
  <c r="I608" i="105"/>
  <c r="I575" i="105"/>
  <c r="I571" i="105"/>
  <c r="I556" i="105"/>
  <c r="I547" i="105"/>
  <c r="I552" i="105"/>
  <c r="I538" i="105"/>
  <c r="I509" i="105"/>
  <c r="I510" i="105" s="1"/>
  <c r="I504" i="105"/>
  <c r="I500" i="105"/>
  <c r="I490" i="105"/>
  <c r="I465" i="105"/>
  <c r="I445" i="105"/>
  <c r="I444" i="105"/>
  <c r="I438" i="105"/>
  <c r="I437" i="105"/>
  <c r="I436" i="105"/>
  <c r="I440" i="105" s="1"/>
  <c r="I431" i="105"/>
  <c r="I416" i="105"/>
  <c r="I397" i="105"/>
  <c r="I392" i="105"/>
  <c r="I387" i="105"/>
  <c r="I298" i="105"/>
  <c r="I299" i="105" s="1"/>
  <c r="I239" i="105"/>
  <c r="I220" i="105"/>
  <c r="I211" i="105"/>
  <c r="I206" i="105"/>
  <c r="I21" i="105"/>
  <c r="J17" i="105"/>
  <c r="I16" i="105"/>
  <c r="I17" i="105" s="1"/>
  <c r="I11" i="105"/>
  <c r="I849" i="105"/>
  <c r="I853" i="105"/>
  <c r="I874" i="105"/>
  <c r="I875" i="105" s="1"/>
  <c r="I870" i="105"/>
  <c r="I898" i="105"/>
  <c r="L1080" i="105"/>
  <c r="I1075" i="105"/>
  <c r="I1079" i="105"/>
  <c r="I1104" i="105"/>
  <c r="I1100" i="105"/>
  <c r="I446" i="105" l="1"/>
  <c r="L25" i="115"/>
  <c r="K20" i="115"/>
  <c r="K14" i="115" s="1"/>
  <c r="K12" i="115" s="1"/>
  <c r="K32" i="115" s="1"/>
  <c r="K39" i="115" s="1"/>
  <c r="K342" i="121"/>
  <c r="J342" i="121"/>
  <c r="K48" i="113" l="1"/>
  <c r="K343" i="121"/>
  <c r="K173" i="121"/>
  <c r="J173" i="121"/>
  <c r="I87" i="122"/>
  <c r="I91" i="122" s="1"/>
  <c r="L782" i="105" l="1"/>
  <c r="I782" i="105"/>
  <c r="N1129" i="105" l="1"/>
  <c r="N1121" i="105"/>
  <c r="I1117" i="105"/>
  <c r="L1105" i="105"/>
  <c r="L1076" i="105"/>
  <c r="L1004" i="105"/>
  <c r="L1008" i="105"/>
  <c r="L1000" i="105"/>
  <c r="L899" i="105"/>
  <c r="I901" i="105"/>
  <c r="N854" i="105"/>
  <c r="N670" i="105"/>
  <c r="N1187" i="105" s="1"/>
  <c r="L666" i="105"/>
  <c r="I666" i="105"/>
  <c r="L576" i="105"/>
  <c r="N1192" i="105" l="1"/>
  <c r="I670" i="105"/>
  <c r="I672" i="105" s="1"/>
  <c r="N672" i="105"/>
  <c r="L314" i="105"/>
  <c r="I316" i="105"/>
  <c r="K17" i="105" l="1"/>
  <c r="L17" i="105"/>
  <c r="J278" i="104"/>
  <c r="L57" i="102"/>
  <c r="L166" i="102" s="1"/>
  <c r="L193" i="102" s="1"/>
  <c r="K57" i="102"/>
  <c r="F52" i="102"/>
  <c r="N52" i="102" s="1"/>
  <c r="E47" i="102"/>
  <c r="E40" i="102"/>
  <c r="E25" i="102"/>
  <c r="N40" i="102" l="1"/>
  <c r="N43" i="102" s="1"/>
  <c r="E43" i="102"/>
  <c r="N25" i="102"/>
  <c r="N28" i="102" s="1"/>
  <c r="E28" i="102"/>
  <c r="E57" i="102"/>
  <c r="E166" i="102" s="1"/>
  <c r="E193" i="102" s="1"/>
  <c r="N47" i="102"/>
  <c r="I78" i="104"/>
  <c r="I805" i="105"/>
  <c r="I777" i="105"/>
  <c r="I772" i="105"/>
  <c r="I642" i="105"/>
  <c r="I614" i="105"/>
  <c r="I548" i="105"/>
  <c r="I221" i="105"/>
  <c r="I212" i="105"/>
  <c r="I27" i="105"/>
  <c r="K22" i="105"/>
  <c r="I62" i="104" l="1"/>
  <c r="L91" i="122" l="1"/>
  <c r="J91" i="122"/>
  <c r="H91" i="122"/>
  <c r="G91" i="122"/>
  <c r="K614" i="105"/>
  <c r="L614" i="105"/>
  <c r="J614" i="105"/>
  <c r="K28" i="122" l="1"/>
  <c r="F28" i="122" s="1"/>
  <c r="L141" i="121" l="1"/>
  <c r="L159" i="121"/>
  <c r="L160" i="121"/>
  <c r="L161" i="121"/>
  <c r="L162" i="121"/>
  <c r="L163" i="121"/>
  <c r="L164" i="121"/>
  <c r="L165" i="121"/>
  <c r="L166" i="121"/>
  <c r="L167" i="121"/>
  <c r="L158" i="121"/>
  <c r="L143" i="121"/>
  <c r="L172" i="121" l="1"/>
  <c r="F158" i="121"/>
  <c r="L716" i="105"/>
  <c r="L1187" i="105" s="1"/>
  <c r="I1187" i="105" s="1"/>
  <c r="L1192" i="105" l="1"/>
  <c r="I1192" i="105" s="1"/>
  <c r="K275" i="104"/>
  <c r="L275" i="104"/>
  <c r="M275" i="104"/>
  <c r="N275" i="104"/>
  <c r="O275" i="104"/>
  <c r="P275" i="104"/>
  <c r="Q275" i="104"/>
  <c r="J275" i="104"/>
  <c r="M187" i="102" l="1"/>
  <c r="L187" i="102"/>
  <c r="L867" i="105"/>
  <c r="M412" i="105"/>
  <c r="J341" i="105"/>
  <c r="I277" i="104"/>
  <c r="I1127" i="105"/>
  <c r="I1129" i="105" s="1"/>
  <c r="E104" i="134"/>
  <c r="I276" i="104" l="1"/>
  <c r="L33" i="121"/>
  <c r="F33" i="121" s="1"/>
  <c r="I897" i="105"/>
  <c r="I899" i="105" s="1"/>
  <c r="L66" i="121" l="1"/>
  <c r="F66" i="121" s="1"/>
  <c r="I574" i="105" l="1"/>
  <c r="I576" i="105" s="1"/>
  <c r="L136" i="121" l="1"/>
  <c r="F136" i="121" s="1"/>
  <c r="L135" i="121"/>
  <c r="F135" i="121" s="1"/>
  <c r="F167" i="121"/>
  <c r="C157" i="106"/>
  <c r="C155" i="106"/>
  <c r="C154" i="106"/>
  <c r="C153" i="106"/>
  <c r="C151" i="106"/>
  <c r="C150" i="106"/>
  <c r="C149" i="106"/>
  <c r="C148" i="106"/>
  <c r="C147" i="106"/>
  <c r="C145" i="106"/>
  <c r="C144" i="106"/>
  <c r="C142" i="106"/>
  <c r="C141" i="106"/>
  <c r="C140" i="106"/>
  <c r="C139" i="106"/>
  <c r="C138" i="106"/>
  <c r="C137" i="106"/>
  <c r="C136" i="106"/>
  <c r="C135" i="106"/>
  <c r="C134" i="106"/>
  <c r="C133" i="106"/>
  <c r="C132" i="106"/>
  <c r="C131" i="106"/>
  <c r="C130" i="106"/>
  <c r="C128" i="106"/>
  <c r="C126" i="106"/>
  <c r="C125" i="106"/>
  <c r="C124" i="106"/>
  <c r="C122" i="106"/>
  <c r="C121" i="106"/>
  <c r="C119" i="106"/>
  <c r="L115" i="121" l="1"/>
  <c r="F115" i="121" s="1"/>
  <c r="I1078" i="105" l="1"/>
  <c r="I1080" i="105" s="1"/>
  <c r="I1074" i="105"/>
  <c r="I1076" i="105" s="1"/>
  <c r="I1006" i="105" l="1"/>
  <c r="I1008" i="105" s="1"/>
  <c r="I1002" i="105"/>
  <c r="I1004" i="105" s="1"/>
  <c r="I998" i="105"/>
  <c r="I1000" i="105" s="1"/>
  <c r="L63" i="121"/>
  <c r="F63" i="121" s="1"/>
  <c r="L64" i="121"/>
  <c r="F64" i="121" s="1"/>
  <c r="L65" i="121"/>
  <c r="F65" i="121" s="1"/>
  <c r="L97" i="121"/>
  <c r="F97" i="121" s="1"/>
  <c r="I1103" i="105" l="1"/>
  <c r="I1105" i="105" s="1"/>
  <c r="K24" i="122"/>
  <c r="F24" i="122" s="1"/>
  <c r="L91" i="121" l="1"/>
  <c r="F91" i="121" s="1"/>
  <c r="L95" i="121"/>
  <c r="F95" i="121" s="1"/>
  <c r="I852" i="105"/>
  <c r="I854" i="105" s="1"/>
  <c r="I1119" i="105" l="1"/>
  <c r="I1121" i="105" s="1"/>
  <c r="N221" i="105"/>
  <c r="H24" i="137"/>
  <c r="G24" i="137"/>
  <c r="F24" i="137"/>
  <c r="E24" i="137"/>
  <c r="H17" i="137"/>
  <c r="G17" i="137"/>
  <c r="F17" i="137"/>
  <c r="E17" i="137"/>
  <c r="H14" i="137"/>
  <c r="G14" i="137"/>
  <c r="G26" i="137" s="1"/>
  <c r="G28" i="137" s="1"/>
  <c r="F14" i="137"/>
  <c r="E14" i="137"/>
  <c r="E26" i="137" s="1"/>
  <c r="E28" i="137" s="1"/>
  <c r="F26" i="137" l="1"/>
  <c r="F28" i="137" s="1"/>
  <c r="H26" i="137"/>
  <c r="H28" i="137" s="1"/>
  <c r="I288" i="104" l="1"/>
  <c r="L282" i="121"/>
  <c r="L283" i="121"/>
  <c r="L284" i="121"/>
  <c r="L285" i="121"/>
  <c r="F285" i="121" s="1"/>
  <c r="F282" i="121"/>
  <c r="F283" i="121"/>
  <c r="F284" i="121"/>
  <c r="J282" i="104" l="1"/>
  <c r="I180" i="104"/>
  <c r="J125" i="104"/>
  <c r="K125" i="104"/>
  <c r="I125" i="104"/>
  <c r="F115" i="102"/>
  <c r="N115" i="102" s="1"/>
  <c r="I59" i="135" l="1"/>
  <c r="N59" i="135"/>
  <c r="P59" i="135"/>
  <c r="P56" i="135"/>
  <c r="E55" i="135"/>
  <c r="F55" i="135"/>
  <c r="G55" i="135"/>
  <c r="H55" i="135"/>
  <c r="I55" i="135"/>
  <c r="J55" i="135"/>
  <c r="K55" i="135"/>
  <c r="L55" i="135"/>
  <c r="M55" i="135"/>
  <c r="N55" i="135"/>
  <c r="O55" i="135"/>
  <c r="P55" i="135"/>
  <c r="D55" i="135"/>
  <c r="E51" i="135"/>
  <c r="F51" i="135"/>
  <c r="G51" i="135"/>
  <c r="H51" i="135"/>
  <c r="I51" i="135"/>
  <c r="J51" i="135"/>
  <c r="K51" i="135"/>
  <c r="L51" i="135"/>
  <c r="M51" i="135"/>
  <c r="N51" i="135"/>
  <c r="O51" i="135"/>
  <c r="P51" i="135"/>
  <c r="D51" i="135"/>
  <c r="E47" i="135"/>
  <c r="F47" i="135"/>
  <c r="G47" i="135"/>
  <c r="H47" i="135"/>
  <c r="I47" i="135"/>
  <c r="J47" i="135"/>
  <c r="K47" i="135"/>
  <c r="L47" i="135"/>
  <c r="M47" i="135"/>
  <c r="N47" i="135"/>
  <c r="O47" i="135"/>
  <c r="P47" i="135"/>
  <c r="D47" i="135"/>
  <c r="E43" i="135"/>
  <c r="F43" i="135"/>
  <c r="G43" i="135"/>
  <c r="H43" i="135"/>
  <c r="I43" i="135"/>
  <c r="J43" i="135"/>
  <c r="K43" i="135"/>
  <c r="L43" i="135"/>
  <c r="M43" i="135"/>
  <c r="N43" i="135"/>
  <c r="O43" i="135"/>
  <c r="P43" i="135"/>
  <c r="D43" i="135"/>
  <c r="G59" i="135" l="1"/>
  <c r="E39" i="135"/>
  <c r="F39" i="135"/>
  <c r="G39" i="135"/>
  <c r="H39" i="135"/>
  <c r="I39" i="135"/>
  <c r="J39" i="135"/>
  <c r="K39" i="135"/>
  <c r="L39" i="135"/>
  <c r="M39" i="135"/>
  <c r="N39" i="135"/>
  <c r="O39" i="135"/>
  <c r="P39" i="135"/>
  <c r="D39" i="135"/>
  <c r="E35" i="135"/>
  <c r="F35" i="135"/>
  <c r="G35" i="135"/>
  <c r="H35" i="135"/>
  <c r="I35" i="135"/>
  <c r="J35" i="135"/>
  <c r="K35" i="135"/>
  <c r="L35" i="135"/>
  <c r="M35" i="135"/>
  <c r="N35" i="135"/>
  <c r="O35" i="135"/>
  <c r="P35" i="135"/>
  <c r="D35" i="135"/>
  <c r="E31" i="135"/>
  <c r="F31" i="135"/>
  <c r="G31" i="135"/>
  <c r="H31" i="135"/>
  <c r="I31" i="135"/>
  <c r="J31" i="135"/>
  <c r="K31" i="135"/>
  <c r="L31" i="135"/>
  <c r="M31" i="135"/>
  <c r="N31" i="135"/>
  <c r="O31" i="135"/>
  <c r="P31" i="135"/>
  <c r="D31" i="135"/>
  <c r="E27" i="135" l="1"/>
  <c r="F27" i="135"/>
  <c r="G27" i="135"/>
  <c r="H27" i="135"/>
  <c r="I27" i="135"/>
  <c r="J27" i="135"/>
  <c r="K27" i="135"/>
  <c r="L27" i="135"/>
  <c r="M27" i="135"/>
  <c r="N27" i="135"/>
  <c r="O27" i="135"/>
  <c r="P27" i="135"/>
  <c r="D27" i="135"/>
  <c r="E23" i="135"/>
  <c r="F23" i="135"/>
  <c r="G23" i="135"/>
  <c r="H23" i="135"/>
  <c r="I23" i="135"/>
  <c r="J23" i="135"/>
  <c r="K23" i="135"/>
  <c r="L23" i="135"/>
  <c r="M23" i="135"/>
  <c r="N23" i="135"/>
  <c r="O23" i="135"/>
  <c r="P23" i="135"/>
  <c r="D23" i="135"/>
  <c r="H19" i="135"/>
  <c r="I19" i="135"/>
  <c r="J19" i="135"/>
  <c r="K19" i="135"/>
  <c r="L19" i="135"/>
  <c r="M19" i="135"/>
  <c r="N19" i="135"/>
  <c r="O19" i="135"/>
  <c r="P19" i="135"/>
  <c r="G19" i="135"/>
  <c r="E15" i="135"/>
  <c r="F15" i="135"/>
  <c r="G15" i="135"/>
  <c r="H15" i="135"/>
  <c r="I15" i="135"/>
  <c r="J15" i="135"/>
  <c r="K15" i="135"/>
  <c r="L15" i="135"/>
  <c r="M15" i="135"/>
  <c r="N15" i="135"/>
  <c r="O15" i="135"/>
  <c r="P15" i="135"/>
  <c r="D15" i="135"/>
  <c r="E11" i="135"/>
  <c r="F11" i="135"/>
  <c r="G11" i="135"/>
  <c r="H11" i="135"/>
  <c r="I11" i="135"/>
  <c r="J11" i="135"/>
  <c r="K11" i="135"/>
  <c r="L11" i="135"/>
  <c r="M11" i="135"/>
  <c r="N11" i="135"/>
  <c r="O11" i="135"/>
  <c r="P11" i="135"/>
  <c r="D11" i="135"/>
  <c r="Q8" i="135"/>
  <c r="K84" i="122"/>
  <c r="K85" i="122"/>
  <c r="K87" i="122"/>
  <c r="K88" i="122"/>
  <c r="K90" i="122"/>
  <c r="K73" i="122"/>
  <c r="K74" i="122"/>
  <c r="K77" i="122"/>
  <c r="K78" i="122"/>
  <c r="K79" i="122"/>
  <c r="K80" i="122"/>
  <c r="K82" i="122"/>
  <c r="K83" i="122"/>
  <c r="K65" i="122"/>
  <c r="K66" i="122"/>
  <c r="K68" i="122"/>
  <c r="K70" i="122"/>
  <c r="K58" i="122"/>
  <c r="K60" i="122"/>
  <c r="K62" i="122"/>
  <c r="K63" i="122"/>
  <c r="K64" i="122"/>
  <c r="K43" i="122"/>
  <c r="K46" i="122"/>
  <c r="K48" i="122"/>
  <c r="K50" i="122"/>
  <c r="K52" i="122"/>
  <c r="K53" i="122"/>
  <c r="K55" i="122"/>
  <c r="K56" i="122"/>
  <c r="K31" i="122"/>
  <c r="K32" i="122"/>
  <c r="K35" i="122"/>
  <c r="K36" i="122"/>
  <c r="K37" i="122"/>
  <c r="K40" i="122"/>
  <c r="K42" i="122"/>
  <c r="K18" i="122"/>
  <c r="K19" i="122"/>
  <c r="K20" i="122"/>
  <c r="K21" i="122"/>
  <c r="K22" i="122"/>
  <c r="K23" i="122"/>
  <c r="K25" i="122"/>
  <c r="K26" i="122"/>
  <c r="K27" i="122"/>
  <c r="K29" i="122"/>
  <c r="K30" i="122"/>
  <c r="K9" i="122"/>
  <c r="K10" i="122"/>
  <c r="K11" i="122"/>
  <c r="K12" i="122"/>
  <c r="K13" i="122"/>
  <c r="K14" i="122"/>
  <c r="K15" i="122"/>
  <c r="K16" i="122"/>
  <c r="K17" i="122"/>
  <c r="K8" i="122"/>
  <c r="L251" i="121"/>
  <c r="L340" i="121"/>
  <c r="L341" i="121"/>
  <c r="L332" i="121"/>
  <c r="L334" i="121"/>
  <c r="L335" i="121"/>
  <c r="L336" i="121"/>
  <c r="L339" i="121"/>
  <c r="L328" i="121"/>
  <c r="L329" i="121"/>
  <c r="L330" i="121"/>
  <c r="L331" i="121"/>
  <c r="L319" i="121"/>
  <c r="L320" i="121"/>
  <c r="L321" i="121"/>
  <c r="L322" i="121"/>
  <c r="L324" i="121"/>
  <c r="L325" i="121"/>
  <c r="L326" i="121"/>
  <c r="L327" i="121"/>
  <c r="L315" i="121"/>
  <c r="L316" i="121"/>
  <c r="L305" i="121"/>
  <c r="L306" i="121"/>
  <c r="L307" i="121"/>
  <c r="L308" i="121"/>
  <c r="L309" i="121"/>
  <c r="L310" i="121"/>
  <c r="L311" i="121"/>
  <c r="L312" i="121"/>
  <c r="L299" i="121"/>
  <c r="L300" i="121"/>
  <c r="L301" i="121"/>
  <c r="L302" i="121"/>
  <c r="L303" i="121"/>
  <c r="L292" i="121"/>
  <c r="L293" i="121"/>
  <c r="L294" i="121"/>
  <c r="L296" i="121"/>
  <c r="L297" i="121"/>
  <c r="L298" i="121"/>
  <c r="L278" i="121"/>
  <c r="L279" i="121"/>
  <c r="L280" i="121"/>
  <c r="L281" i="121"/>
  <c r="L290" i="121"/>
  <c r="L291" i="121"/>
  <c r="L270" i="121"/>
  <c r="L272" i="121"/>
  <c r="L273" i="121"/>
  <c r="L276" i="121"/>
  <c r="L277" i="121"/>
  <c r="L260" i="121"/>
  <c r="L262" i="121"/>
  <c r="L263" i="121"/>
  <c r="L265" i="121"/>
  <c r="L268" i="121"/>
  <c r="L269" i="121"/>
  <c r="L254" i="121"/>
  <c r="L257" i="121"/>
  <c r="L241" i="121"/>
  <c r="L242" i="121"/>
  <c r="L244" i="121"/>
  <c r="L246" i="121"/>
  <c r="L248" i="121"/>
  <c r="L233" i="121"/>
  <c r="L234" i="121"/>
  <c r="L239" i="121"/>
  <c r="L240" i="121"/>
  <c r="L228" i="121"/>
  <c r="L230" i="121"/>
  <c r="L231" i="121"/>
  <c r="L232" i="121"/>
  <c r="L222" i="121"/>
  <c r="L223" i="121"/>
  <c r="L225" i="121"/>
  <c r="L226" i="121"/>
  <c r="L227" i="121"/>
  <c r="L218" i="121"/>
  <c r="L205" i="121"/>
  <c r="L206" i="121"/>
  <c r="L207" i="121"/>
  <c r="L208" i="121"/>
  <c r="L209" i="121"/>
  <c r="L217" i="121"/>
  <c r="L196" i="121"/>
  <c r="L198" i="121"/>
  <c r="L199" i="121"/>
  <c r="L203" i="121"/>
  <c r="L204" i="121"/>
  <c r="L190" i="121"/>
  <c r="L192" i="121"/>
  <c r="F192" i="121" s="1"/>
  <c r="L194" i="121"/>
  <c r="L195" i="121"/>
  <c r="L182" i="121"/>
  <c r="L183" i="121"/>
  <c r="L184" i="121"/>
  <c r="L185" i="121"/>
  <c r="L186" i="121"/>
  <c r="L187" i="121"/>
  <c r="L188" i="121"/>
  <c r="L189" i="121"/>
  <c r="L177" i="121"/>
  <c r="L178" i="121"/>
  <c r="L180" i="121"/>
  <c r="L176" i="121"/>
  <c r="L51" i="121"/>
  <c r="L52" i="121"/>
  <c r="L53" i="121"/>
  <c r="L54" i="121"/>
  <c r="L55" i="121"/>
  <c r="L56" i="121"/>
  <c r="L57" i="121"/>
  <c r="L58" i="121"/>
  <c r="L59" i="121"/>
  <c r="L60" i="121"/>
  <c r="L61" i="121"/>
  <c r="L62" i="121"/>
  <c r="L67" i="121"/>
  <c r="L68" i="121"/>
  <c r="L69" i="121"/>
  <c r="L70" i="121"/>
  <c r="L71" i="121"/>
  <c r="L72" i="121"/>
  <c r="L73" i="121"/>
  <c r="L74" i="121"/>
  <c r="L75" i="121"/>
  <c r="L76" i="121"/>
  <c r="L77" i="121"/>
  <c r="L78" i="121"/>
  <c r="L79" i="121"/>
  <c r="L80" i="121"/>
  <c r="L81" i="121"/>
  <c r="L82" i="121"/>
  <c r="L83" i="121"/>
  <c r="L84" i="121"/>
  <c r="L85" i="121"/>
  <c r="L86" i="121"/>
  <c r="L87" i="121"/>
  <c r="L88" i="121"/>
  <c r="L89" i="121"/>
  <c r="L90" i="121"/>
  <c r="L92" i="121"/>
  <c r="L93" i="121"/>
  <c r="L94" i="121"/>
  <c r="L96" i="121"/>
  <c r="L99" i="121"/>
  <c r="L100" i="121"/>
  <c r="L101" i="121"/>
  <c r="L102" i="121"/>
  <c r="L103" i="121"/>
  <c r="L104" i="121"/>
  <c r="L105" i="121"/>
  <c r="L106" i="121"/>
  <c r="L107" i="121"/>
  <c r="L108" i="121"/>
  <c r="L109" i="121"/>
  <c r="L110" i="121"/>
  <c r="L111" i="121"/>
  <c r="L112" i="121"/>
  <c r="L113" i="121"/>
  <c r="L114" i="121"/>
  <c r="L118" i="121"/>
  <c r="L119" i="121"/>
  <c r="L120" i="121"/>
  <c r="L121" i="121"/>
  <c r="L122" i="121"/>
  <c r="L123" i="121"/>
  <c r="L124" i="121"/>
  <c r="L125" i="121"/>
  <c r="L126" i="121"/>
  <c r="L127" i="121"/>
  <c r="L128" i="121"/>
  <c r="L129" i="121"/>
  <c r="L130" i="121"/>
  <c r="L131" i="121"/>
  <c r="L132" i="121"/>
  <c r="F132" i="121" s="1"/>
  <c r="L133" i="121"/>
  <c r="L134" i="121"/>
  <c r="L137" i="121"/>
  <c r="L138" i="121"/>
  <c r="L139" i="121"/>
  <c r="L140" i="121"/>
  <c r="L142" i="121"/>
  <c r="L43" i="121"/>
  <c r="L44" i="121"/>
  <c r="L45" i="121"/>
  <c r="L46" i="121"/>
  <c r="L47" i="121"/>
  <c r="L48" i="121"/>
  <c r="L49" i="121"/>
  <c r="L50" i="121"/>
  <c r="L42" i="121"/>
  <c r="L36" i="121"/>
  <c r="F36" i="121" s="1"/>
  <c r="L37" i="121"/>
  <c r="L38" i="121"/>
  <c r="L39" i="121"/>
  <c r="L40" i="121"/>
  <c r="L41" i="121"/>
  <c r="L27" i="121"/>
  <c r="L28" i="121"/>
  <c r="L29" i="121"/>
  <c r="L30" i="121"/>
  <c r="L31" i="121"/>
  <c r="L32" i="121"/>
  <c r="F32" i="121" s="1"/>
  <c r="L35" i="121"/>
  <c r="L22" i="121"/>
  <c r="L23" i="121"/>
  <c r="L24" i="121"/>
  <c r="L25" i="121"/>
  <c r="L26" i="121"/>
  <c r="L21" i="121"/>
  <c r="L16" i="121"/>
  <c r="L17" i="121"/>
  <c r="F17" i="121" s="1"/>
  <c r="L18" i="121"/>
  <c r="L20" i="121"/>
  <c r="F10" i="121"/>
  <c r="L11" i="121"/>
  <c r="F11" i="121" s="1"/>
  <c r="L12" i="121"/>
  <c r="F12" i="121" s="1"/>
  <c r="L13" i="121"/>
  <c r="F13" i="121" s="1"/>
  <c r="L14" i="121"/>
  <c r="F14" i="121" s="1"/>
  <c r="L15" i="121"/>
  <c r="F8" i="121"/>
  <c r="L156" i="121" l="1"/>
  <c r="F9" i="121"/>
  <c r="L342" i="121"/>
  <c r="K91" i="122"/>
  <c r="L343" i="121" l="1"/>
  <c r="L173" i="121"/>
  <c r="N1113" i="105"/>
  <c r="I1111" i="105"/>
  <c r="L1101" i="105"/>
  <c r="I1099" i="105"/>
  <c r="L1097" i="105"/>
  <c r="I1095" i="105"/>
  <c r="L1093" i="105"/>
  <c r="I1091" i="105"/>
  <c r="L1072" i="105"/>
  <c r="I1070" i="105"/>
  <c r="L1068" i="105"/>
  <c r="I1066" i="105"/>
  <c r="L1064" i="105"/>
  <c r="I1062" i="105"/>
  <c r="L1060" i="105"/>
  <c r="I1058" i="105"/>
  <c r="L1056" i="105"/>
  <c r="I1054" i="105"/>
  <c r="L1052" i="105"/>
  <c r="I1050" i="105"/>
  <c r="L1048" i="105"/>
  <c r="I1046" i="105"/>
  <c r="L1044" i="105"/>
  <c r="I1042" i="105"/>
  <c r="L1040" i="105"/>
  <c r="I1038" i="105"/>
  <c r="L1036" i="105"/>
  <c r="I1034" i="105"/>
  <c r="L996" i="105"/>
  <c r="I994" i="105"/>
  <c r="L978" i="105"/>
  <c r="I976" i="105"/>
  <c r="L974" i="105"/>
  <c r="I972" i="105"/>
  <c r="L970" i="105"/>
  <c r="I968" i="105"/>
  <c r="L966" i="105"/>
  <c r="N966" i="105"/>
  <c r="I964" i="105"/>
  <c r="N962" i="105"/>
  <c r="I960" i="105"/>
  <c r="L958" i="105"/>
  <c r="I956" i="105"/>
  <c r="J954" i="105"/>
  <c r="K954" i="105"/>
  <c r="L954" i="105"/>
  <c r="I952" i="105"/>
  <c r="N950" i="105"/>
  <c r="I948" i="105"/>
  <c r="L943" i="105"/>
  <c r="I941" i="105"/>
  <c r="L935" i="105"/>
  <c r="L931" i="105"/>
  <c r="L927" i="105"/>
  <c r="I925" i="105"/>
  <c r="L923" i="105"/>
  <c r="I921" i="105"/>
  <c r="L919" i="105"/>
  <c r="I917" i="105"/>
  <c r="L915" i="105"/>
  <c r="I913" i="105"/>
  <c r="L911" i="105"/>
  <c r="L907" i="105"/>
  <c r="I905" i="105"/>
  <c r="L903" i="105"/>
  <c r="L887" i="105"/>
  <c r="I885" i="105"/>
  <c r="L883" i="105"/>
  <c r="I881" i="105"/>
  <c r="L879" i="105"/>
  <c r="I877" i="105"/>
  <c r="L871" i="105"/>
  <c r="I869" i="105"/>
  <c r="I865" i="105"/>
  <c r="L863" i="105"/>
  <c r="I861" i="105"/>
  <c r="L859" i="105"/>
  <c r="I857" i="105"/>
  <c r="N850" i="105"/>
  <c r="L845" i="105"/>
  <c r="N840" i="105"/>
  <c r="I838" i="105"/>
  <c r="N835" i="105"/>
  <c r="I833" i="105"/>
  <c r="N830" i="105"/>
  <c r="I828" i="105"/>
  <c r="N825" i="105"/>
  <c r="I823" i="105"/>
  <c r="N820" i="105"/>
  <c r="I818" i="105"/>
  <c r="I813" i="105"/>
  <c r="L810" i="105"/>
  <c r="I808" i="105"/>
  <c r="L805" i="105"/>
  <c r="L800" i="105"/>
  <c r="L795" i="105"/>
  <c r="L791" i="105"/>
  <c r="N791" i="105"/>
  <c r="N787" i="105"/>
  <c r="I785" i="105"/>
  <c r="L777" i="105"/>
  <c r="L772" i="105"/>
  <c r="L767" i="105"/>
  <c r="I765" i="105"/>
  <c r="L762" i="105"/>
  <c r="I760" i="105"/>
  <c r="L757" i="105"/>
  <c r="I755" i="105"/>
  <c r="L752" i="105"/>
  <c r="I750" i="105"/>
  <c r="L747" i="105"/>
  <c r="I745" i="105"/>
  <c r="L742" i="105"/>
  <c r="I740" i="105"/>
  <c r="L737" i="105"/>
  <c r="I735" i="105"/>
  <c r="I730" i="105"/>
  <c r="L728" i="105"/>
  <c r="I726" i="105"/>
  <c r="L718" i="105"/>
  <c r="I716" i="105"/>
  <c r="L713" i="105"/>
  <c r="I711" i="105"/>
  <c r="L708" i="105"/>
  <c r="I706" i="105"/>
  <c r="N703" i="105"/>
  <c r="N698" i="105"/>
  <c r="I696" i="105"/>
  <c r="L693" i="105"/>
  <c r="N693" i="105"/>
  <c r="I691" i="105"/>
  <c r="N687" i="105"/>
  <c r="I685" i="105"/>
  <c r="L682" i="105"/>
  <c r="N682" i="105"/>
  <c r="I680" i="105"/>
  <c r="N677" i="105"/>
  <c r="I675" i="105"/>
  <c r="L662" i="105"/>
  <c r="I660" i="105"/>
  <c r="L657" i="105"/>
  <c r="I655" i="105"/>
  <c r="L652" i="105"/>
  <c r="I650" i="105"/>
  <c r="L647" i="105"/>
  <c r="I645" i="105"/>
  <c r="J642" i="105"/>
  <c r="K642" i="105"/>
  <c r="L642" i="105"/>
  <c r="L638" i="105"/>
  <c r="I636" i="105"/>
  <c r="L633" i="105"/>
  <c r="I631" i="105"/>
  <c r="L628" i="105"/>
  <c r="N628" i="105"/>
  <c r="I626" i="105"/>
  <c r="I621" i="105"/>
  <c r="N619" i="105"/>
  <c r="I617" i="105"/>
  <c r="I607" i="105"/>
  <c r="I603" i="105"/>
  <c r="L601" i="105"/>
  <c r="I599" i="105"/>
  <c r="L596" i="105"/>
  <c r="I594" i="105"/>
  <c r="L591" i="105"/>
  <c r="I589" i="105"/>
  <c r="L586" i="105"/>
  <c r="I584" i="105"/>
  <c r="N581" i="105"/>
  <c r="I579" i="105"/>
  <c r="L572" i="105"/>
  <c r="L567" i="105"/>
  <c r="I565" i="105"/>
  <c r="L562" i="105"/>
  <c r="I560" i="105"/>
  <c r="N557" i="105"/>
  <c r="I555" i="105"/>
  <c r="N553" i="105"/>
  <c r="I551" i="105"/>
  <c r="N548" i="105"/>
  <c r="I532" i="105"/>
  <c r="I541" i="105"/>
  <c r="N539" i="105"/>
  <c r="I537" i="105"/>
  <c r="I539" i="105" s="1"/>
  <c r="N530" i="105"/>
  <c r="I528" i="105"/>
  <c r="L525" i="105"/>
  <c r="I523" i="105"/>
  <c r="N520" i="105"/>
  <c r="I518" i="105"/>
  <c r="L515" i="105" l="1"/>
  <c r="I513" i="105"/>
  <c r="L505" i="105"/>
  <c r="N505" i="105"/>
  <c r="I498" i="105"/>
  <c r="L501" i="105"/>
  <c r="I499" i="105"/>
  <c r="J496" i="105"/>
  <c r="K496" i="105"/>
  <c r="L496" i="105"/>
  <c r="I494" i="105"/>
  <c r="J491" i="105"/>
  <c r="K491" i="105"/>
  <c r="L491" i="105"/>
  <c r="L486" i="105"/>
  <c r="I484" i="105"/>
  <c r="L481" i="105"/>
  <c r="I479" i="105"/>
  <c r="L476" i="105"/>
  <c r="I474" i="105"/>
  <c r="L471" i="105"/>
  <c r="I469" i="105"/>
  <c r="L466" i="105"/>
  <c r="I464" i="105"/>
  <c r="N461" i="105"/>
  <c r="I459" i="105"/>
  <c r="L456" i="105"/>
  <c r="I454" i="105"/>
  <c r="L451" i="105"/>
  <c r="N446" i="105"/>
  <c r="N432" i="105"/>
  <c r="I430" i="105"/>
  <c r="N427" i="105"/>
  <c r="I425" i="105"/>
  <c r="L422" i="105"/>
  <c r="I420" i="105"/>
  <c r="M417" i="105"/>
  <c r="I415" i="105"/>
  <c r="I410" i="105"/>
  <c r="J403" i="105"/>
  <c r="K403" i="105"/>
  <c r="I401" i="105"/>
  <c r="J398" i="105"/>
  <c r="K398" i="105"/>
  <c r="N398" i="105"/>
  <c r="L393" i="105"/>
  <c r="M393" i="105"/>
  <c r="M384" i="105"/>
  <c r="I382" i="105"/>
  <c r="M379" i="105"/>
  <c r="I377" i="105"/>
  <c r="M374" i="105"/>
  <c r="I372" i="105"/>
  <c r="M369" i="105"/>
  <c r="I367" i="105"/>
  <c r="M364" i="105"/>
  <c r="I362" i="105"/>
  <c r="M359" i="105"/>
  <c r="I357" i="105"/>
  <c r="M354" i="105"/>
  <c r="I352" i="105"/>
  <c r="M349" i="105"/>
  <c r="I347" i="105"/>
  <c r="I342" i="105"/>
  <c r="L339" i="105"/>
  <c r="I337" i="105"/>
  <c r="M334" i="105"/>
  <c r="I332" i="105"/>
  <c r="M329" i="105"/>
  <c r="I327" i="105"/>
  <c r="N324" i="105"/>
  <c r="I322" i="105"/>
  <c r="N319" i="105"/>
  <c r="I317" i="105"/>
  <c r="N309" i="105"/>
  <c r="L304" i="105"/>
  <c r="I302" i="105"/>
  <c r="N299" i="105"/>
  <c r="N290" i="105"/>
  <c r="I288" i="105"/>
  <c r="L285" i="105"/>
  <c r="I283" i="105"/>
  <c r="N280" i="105" l="1"/>
  <c r="I278" i="105"/>
  <c r="I273" i="105"/>
  <c r="N270" i="105" l="1"/>
  <c r="I268" i="105"/>
  <c r="J265" i="105"/>
  <c r="K265" i="105"/>
  <c r="L265" i="105"/>
  <c r="L260" i="105"/>
  <c r="I258" i="105"/>
  <c r="L255" i="105"/>
  <c r="I253" i="105"/>
  <c r="L250" i="105"/>
  <c r="I248" i="105"/>
  <c r="L245" i="105"/>
  <c r="I243" i="105"/>
  <c r="L240" i="105"/>
  <c r="I238" i="105"/>
  <c r="I240" i="105" s="1"/>
  <c r="I228" i="105"/>
  <c r="N226" i="105"/>
  <c r="I224" i="105"/>
  <c r="I214" i="105"/>
  <c r="J212" i="105"/>
  <c r="K212" i="105"/>
  <c r="L212" i="105"/>
  <c r="L207" i="105"/>
  <c r="I205" i="105"/>
  <c r="I207" i="105" l="1"/>
  <c r="I200" i="105"/>
  <c r="I196" i="105"/>
  <c r="N194" i="105"/>
  <c r="I192" i="105"/>
  <c r="N189" i="105"/>
  <c r="I187" i="105"/>
  <c r="N184" i="105"/>
  <c r="I182" i="105"/>
  <c r="N179" i="105"/>
  <c r="I177" i="105"/>
  <c r="N174" i="105"/>
  <c r="I172" i="105"/>
  <c r="N169" i="105"/>
  <c r="I167" i="105"/>
  <c r="N164" i="105"/>
  <c r="I162" i="105"/>
  <c r="N159" i="105"/>
  <c r="I157" i="105"/>
  <c r="N154" i="105"/>
  <c r="I152" i="105"/>
  <c r="I147" i="105"/>
  <c r="N144" i="105"/>
  <c r="I142" i="105"/>
  <c r="L139" i="105"/>
  <c r="I137" i="105"/>
  <c r="I132" i="105"/>
  <c r="N130" i="105"/>
  <c r="I128" i="105"/>
  <c r="N125" i="105"/>
  <c r="I123" i="105"/>
  <c r="N120" i="105"/>
  <c r="I118" i="105"/>
  <c r="N115" i="105"/>
  <c r="I113" i="105"/>
  <c r="N110" i="105"/>
  <c r="I108" i="105"/>
  <c r="L105" i="105"/>
  <c r="L100" i="105"/>
  <c r="I98" i="105"/>
  <c r="L90" i="105"/>
  <c r="I88" i="105"/>
  <c r="L85" i="105"/>
  <c r="I83" i="105"/>
  <c r="I78" i="105"/>
  <c r="N76" i="105"/>
  <c r="I74" i="105"/>
  <c r="N71" i="105"/>
  <c r="I69" i="105"/>
  <c r="I65" i="105"/>
  <c r="I64" i="105"/>
  <c r="I59" i="105"/>
  <c r="N62" i="105"/>
  <c r="I60" i="105"/>
  <c r="N57" i="105"/>
  <c r="I55" i="105"/>
  <c r="L52" i="105"/>
  <c r="I50" i="105"/>
  <c r="N47" i="105"/>
  <c r="I45" i="105"/>
  <c r="I40" i="105"/>
  <c r="L37" i="105"/>
  <c r="I35" i="105"/>
  <c r="J32" i="105"/>
  <c r="K32" i="105"/>
  <c r="L32" i="105"/>
  <c r="N32" i="105"/>
  <c r="I30" i="105"/>
  <c r="L27" i="105"/>
  <c r="J22" i="105"/>
  <c r="L22" i="105"/>
  <c r="I20" i="105"/>
  <c r="I22" i="105" s="1"/>
  <c r="L12" i="105"/>
  <c r="I10" i="105"/>
  <c r="I12" i="105" s="1"/>
  <c r="K293" i="104"/>
  <c r="L293" i="104"/>
  <c r="M293" i="104"/>
  <c r="N293" i="104"/>
  <c r="O293" i="104"/>
  <c r="P293" i="104"/>
  <c r="Q293" i="104"/>
  <c r="J293" i="104"/>
  <c r="J292" i="104"/>
  <c r="K299" i="104"/>
  <c r="L299" i="104"/>
  <c r="M299" i="104"/>
  <c r="N299" i="104"/>
  <c r="O299" i="104"/>
  <c r="P299" i="104"/>
  <c r="Q299" i="104"/>
  <c r="J299" i="104"/>
  <c r="K251" i="104"/>
  <c r="J251" i="104"/>
  <c r="I249" i="104"/>
  <c r="K247" i="104"/>
  <c r="L247" i="104"/>
  <c r="J247" i="104"/>
  <c r="K242" i="104"/>
  <c r="J242" i="104"/>
  <c r="I240" i="104"/>
  <c r="I236" i="104"/>
  <c r="I232" i="104"/>
  <c r="I220" i="104"/>
  <c r="I216" i="104"/>
  <c r="I199" i="104"/>
  <c r="I194" i="104"/>
  <c r="I189" i="104"/>
  <c r="K238" i="104"/>
  <c r="J238" i="104"/>
  <c r="K234" i="104"/>
  <c r="J234" i="104"/>
  <c r="K230" i="104"/>
  <c r="J230" i="104"/>
  <c r="K226" i="104"/>
  <c r="J226" i="104"/>
  <c r="I224" i="104"/>
  <c r="K222" i="104"/>
  <c r="J222" i="104"/>
  <c r="K218" i="104"/>
  <c r="J218" i="104"/>
  <c r="K214" i="104"/>
  <c r="J214" i="104"/>
  <c r="I212" i="104"/>
  <c r="K210" i="104"/>
  <c r="J210" i="104"/>
  <c r="I208" i="104"/>
  <c r="K206" i="104"/>
  <c r="J206" i="104"/>
  <c r="I204" i="104"/>
  <c r="L202" i="104"/>
  <c r="I200" i="104"/>
  <c r="I66" i="105" l="1"/>
  <c r="I299" i="104"/>
  <c r="I293" i="104"/>
  <c r="L197" i="104"/>
  <c r="O197" i="104"/>
  <c r="K192" i="104"/>
  <c r="L192" i="104"/>
  <c r="O192" i="104"/>
  <c r="J192" i="104"/>
  <c r="K156" i="104"/>
  <c r="L156" i="104"/>
  <c r="O156" i="104"/>
  <c r="J156" i="104"/>
  <c r="I154" i="104"/>
  <c r="K152" i="104"/>
  <c r="J152" i="104"/>
  <c r="K131" i="104"/>
  <c r="L131" i="104"/>
  <c r="N131" i="104"/>
  <c r="O131" i="104"/>
  <c r="J131" i="104"/>
  <c r="L104" i="104"/>
  <c r="O104" i="104"/>
  <c r="K89" i="104" l="1"/>
  <c r="J89" i="104"/>
  <c r="K84" i="104"/>
  <c r="L84" i="104"/>
  <c r="O84" i="104"/>
  <c r="J84" i="104"/>
  <c r="K58" i="104"/>
  <c r="L58" i="104"/>
  <c r="J58" i="104"/>
  <c r="I56" i="104"/>
  <c r="F181" i="102"/>
  <c r="G145" i="102"/>
  <c r="H145" i="102"/>
  <c r="I145" i="102"/>
  <c r="J145" i="102"/>
  <c r="K145" i="102"/>
  <c r="L145" i="102"/>
  <c r="M145" i="102"/>
  <c r="F145" i="102"/>
  <c r="G141" i="102"/>
  <c r="H141" i="102"/>
  <c r="I141" i="102"/>
  <c r="J141" i="102"/>
  <c r="K141" i="102"/>
  <c r="L141" i="102"/>
  <c r="M141" i="102"/>
  <c r="F141" i="102"/>
  <c r="K126" i="102"/>
  <c r="L126" i="102"/>
  <c r="M126" i="102"/>
  <c r="F126" i="102"/>
  <c r="N125" i="102"/>
  <c r="E82" i="102"/>
  <c r="G80" i="102"/>
  <c r="H80" i="102"/>
  <c r="I80" i="102"/>
  <c r="J80" i="102"/>
  <c r="K80" i="102"/>
  <c r="L80" i="102"/>
  <c r="M80" i="102"/>
  <c r="F80" i="102"/>
  <c r="F75" i="102"/>
  <c r="G75" i="102"/>
  <c r="H75" i="102"/>
  <c r="I75" i="102"/>
  <c r="J75" i="102"/>
  <c r="K75" i="102"/>
  <c r="L75" i="102"/>
  <c r="M75" i="102"/>
  <c r="E75" i="102"/>
  <c r="M57" i="102"/>
  <c r="M166" i="102" s="1"/>
  <c r="E56" i="102"/>
  <c r="F54" i="102"/>
  <c r="F56" i="102" s="1"/>
  <c r="F49" i="102"/>
  <c r="G49" i="102"/>
  <c r="H49" i="102"/>
  <c r="I49" i="102"/>
  <c r="J49" i="102"/>
  <c r="K49" i="102"/>
  <c r="L49" i="102"/>
  <c r="M49" i="102"/>
  <c r="E49" i="102"/>
  <c r="N24" i="102"/>
  <c r="G57" i="102"/>
  <c r="G166" i="102" s="1"/>
  <c r="G193" i="102" s="1"/>
  <c r="H57" i="102"/>
  <c r="I57" i="102"/>
  <c r="J57" i="102"/>
  <c r="N17" i="102"/>
  <c r="N10" i="102"/>
  <c r="M37" i="115"/>
  <c r="M35" i="115"/>
  <c r="M28" i="115"/>
  <c r="M27" i="115"/>
  <c r="M26" i="115"/>
  <c r="M24" i="115"/>
  <c r="M23" i="115"/>
  <c r="M22" i="115"/>
  <c r="M21" i="115"/>
  <c r="M18" i="115"/>
  <c r="M17" i="115"/>
  <c r="M16" i="115"/>
  <c r="M13" i="115"/>
  <c r="M11" i="115"/>
  <c r="M10" i="115"/>
  <c r="M8" i="115"/>
  <c r="J9" i="115"/>
  <c r="M63" i="113"/>
  <c r="M59" i="113"/>
  <c r="M58" i="113"/>
  <c r="M57" i="113"/>
  <c r="M55" i="113"/>
  <c r="M54" i="113"/>
  <c r="M53" i="113"/>
  <c r="M41" i="113"/>
  <c r="M40" i="113"/>
  <c r="M37" i="113"/>
  <c r="M36" i="113"/>
  <c r="J25" i="113"/>
  <c r="J16" i="113"/>
  <c r="M32" i="113"/>
  <c r="M31" i="113"/>
  <c r="M27" i="113"/>
  <c r="M28" i="113"/>
  <c r="M29" i="113"/>
  <c r="M26" i="113"/>
  <c r="M24" i="113"/>
  <c r="M18" i="113"/>
  <c r="M19" i="113"/>
  <c r="M20" i="113"/>
  <c r="M21" i="113"/>
  <c r="M22" i="113"/>
  <c r="M23" i="113"/>
  <c r="M17" i="113"/>
  <c r="M14" i="113"/>
  <c r="M13" i="113"/>
  <c r="M12" i="113"/>
  <c r="M11" i="113"/>
  <c r="M10" i="113"/>
  <c r="M52" i="113" l="1"/>
  <c r="M20" i="115"/>
  <c r="M14" i="115" s="1"/>
  <c r="I61" i="104"/>
  <c r="I63" i="104" s="1"/>
  <c r="N126" i="102"/>
  <c r="E10" i="109"/>
  <c r="L85" i="102"/>
  <c r="M9" i="113"/>
  <c r="M8" i="113" s="1"/>
  <c r="F57" i="102"/>
  <c r="F193" i="102" s="1"/>
  <c r="K281" i="104"/>
  <c r="M179" i="104"/>
  <c r="M281" i="104" s="1"/>
  <c r="O179" i="104"/>
  <c r="O281" i="104" s="1"/>
  <c r="Q179" i="104"/>
  <c r="Q281" i="104" s="1"/>
  <c r="J179" i="104"/>
  <c r="J281" i="104" s="1"/>
  <c r="L179" i="104"/>
  <c r="L281" i="104" s="1"/>
  <c r="N179" i="104"/>
  <c r="N281" i="104" s="1"/>
  <c r="P179" i="104"/>
  <c r="P281" i="104" s="1"/>
  <c r="M16" i="113"/>
  <c r="I281" i="104" l="1"/>
  <c r="I179" i="104"/>
  <c r="I287" i="104"/>
  <c r="I289" i="104" s="1"/>
  <c r="G103" i="121" l="1"/>
  <c r="Q20" i="135" l="1"/>
  <c r="Q36" i="135"/>
  <c r="Q52" i="135"/>
  <c r="O56" i="135"/>
  <c r="I39" i="113"/>
  <c r="G39" i="113"/>
  <c r="L96" i="122"/>
  <c r="H95" i="122"/>
  <c r="H96" i="122" s="1"/>
  <c r="G95" i="122"/>
  <c r="G96" i="122" s="1"/>
  <c r="J95" i="122"/>
  <c r="F82" i="102" l="1"/>
  <c r="G82" i="102"/>
  <c r="H82" i="102"/>
  <c r="I82" i="102"/>
  <c r="J82" i="102"/>
  <c r="K82" i="102"/>
  <c r="L82" i="102"/>
  <c r="M82" i="102"/>
  <c r="K63" i="104" l="1"/>
  <c r="L63" i="104"/>
  <c r="M63" i="104"/>
  <c r="N63" i="104"/>
  <c r="P63" i="104"/>
  <c r="Q63" i="104"/>
  <c r="J63" i="104"/>
  <c r="O63" i="104" l="1"/>
  <c r="K39" i="105"/>
  <c r="L39" i="105"/>
  <c r="M39" i="105"/>
  <c r="N39" i="105"/>
  <c r="J39" i="105"/>
  <c r="J269" i="105" l="1"/>
  <c r="J267" i="105"/>
  <c r="K41" i="105"/>
  <c r="K42" i="105" s="1"/>
  <c r="L41" i="105"/>
  <c r="L42" i="105" s="1"/>
  <c r="M41" i="105"/>
  <c r="M42" i="105" s="1"/>
  <c r="N41" i="105"/>
  <c r="N42" i="105" s="1"/>
  <c r="J41" i="105"/>
  <c r="J42" i="105" s="1"/>
  <c r="F157" i="102"/>
  <c r="G157" i="102"/>
  <c r="H157" i="102"/>
  <c r="I157" i="102"/>
  <c r="J157" i="102"/>
  <c r="K157" i="102"/>
  <c r="L157" i="102"/>
  <c r="M157" i="102"/>
  <c r="F154" i="102"/>
  <c r="G154" i="102"/>
  <c r="H154" i="102"/>
  <c r="I154" i="102"/>
  <c r="J154" i="102"/>
  <c r="K154" i="102"/>
  <c r="L154" i="102"/>
  <c r="M154" i="102"/>
  <c r="E154" i="102"/>
  <c r="J270" i="105" l="1"/>
  <c r="E272" i="134"/>
  <c r="E273" i="134" s="1"/>
  <c r="L20" i="115"/>
  <c r="L14" i="115" s="1"/>
  <c r="J20" i="115"/>
  <c r="I1112" i="105"/>
  <c r="I1113" i="105" s="1"/>
  <c r="L12" i="115" l="1"/>
  <c r="F96" i="121"/>
  <c r="L29" i="115"/>
  <c r="M29" i="115"/>
  <c r="J29" i="115"/>
  <c r="I17" i="109"/>
  <c r="L9" i="115"/>
  <c r="M9" i="115"/>
  <c r="M60" i="113"/>
  <c r="M56" i="113"/>
  <c r="L9" i="113"/>
  <c r="J9" i="113"/>
  <c r="J8" i="113" s="1"/>
  <c r="E7" i="109" l="1"/>
  <c r="M7" i="115"/>
  <c r="D59" i="135" l="1"/>
  <c r="F111" i="121"/>
  <c r="F59" i="102"/>
  <c r="G59" i="102"/>
  <c r="H59" i="102"/>
  <c r="I59" i="102"/>
  <c r="J59" i="102"/>
  <c r="K59" i="102"/>
  <c r="L59" i="102"/>
  <c r="M59" i="102"/>
  <c r="E59" i="102"/>
  <c r="E105" i="134"/>
  <c r="J169" i="104"/>
  <c r="I973" i="105" l="1"/>
  <c r="I974" i="105" s="1"/>
  <c r="F159" i="121" l="1"/>
  <c r="F160" i="121"/>
  <c r="F161" i="121"/>
  <c r="F125" i="121"/>
  <c r="F126" i="121"/>
  <c r="F130" i="121"/>
  <c r="F142" i="121"/>
  <c r="F141" i="121"/>
  <c r="I1101" i="105"/>
  <c r="I1047" i="105"/>
  <c r="I1048" i="105" s="1"/>
  <c r="I1096" i="105"/>
  <c r="I1097" i="105" s="1"/>
  <c r="I890" i="105"/>
  <c r="I891" i="105" s="1"/>
  <c r="I1092" i="105"/>
  <c r="I1093" i="105" s="1"/>
  <c r="I1067" i="105"/>
  <c r="I1068" i="105" s="1"/>
  <c r="I1063" i="105"/>
  <c r="I1064" i="105" s="1"/>
  <c r="I1055" i="105"/>
  <c r="I1056" i="105" s="1"/>
  <c r="I1051" i="105"/>
  <c r="I1052" i="105" s="1"/>
  <c r="I1043" i="105"/>
  <c r="I1044" i="105" s="1"/>
  <c r="I1039" i="105"/>
  <c r="I1040" i="105" s="1"/>
  <c r="I1035" i="105"/>
  <c r="I1036" i="105" s="1"/>
  <c r="I995" i="105"/>
  <c r="I996" i="105" s="1"/>
  <c r="I977" i="105"/>
  <c r="I978" i="105" s="1"/>
  <c r="I969" i="105"/>
  <c r="I970" i="105" s="1"/>
  <c r="I965" i="105"/>
  <c r="I966" i="105" s="1"/>
  <c r="I961" i="105"/>
  <c r="I962" i="105" s="1"/>
  <c r="I957" i="105"/>
  <c r="I958" i="105" s="1"/>
  <c r="I953" i="105"/>
  <c r="I954" i="105" s="1"/>
  <c r="I942" i="105"/>
  <c r="I943" i="105" s="1"/>
  <c r="I934" i="105"/>
  <c r="I935" i="105" s="1"/>
  <c r="I930" i="105"/>
  <c r="I931" i="105" s="1"/>
  <c r="I926" i="105"/>
  <c r="I927" i="105" s="1"/>
  <c r="I1071" i="105"/>
  <c r="I1072" i="105" s="1"/>
  <c r="I949" i="105" l="1"/>
  <c r="F162" i="121"/>
  <c r="F190" i="102"/>
  <c r="L190" i="102"/>
  <c r="M190" i="102"/>
  <c r="E190" i="102"/>
  <c r="I922" i="105"/>
  <c r="I923" i="105" s="1"/>
  <c r="I918" i="105"/>
  <c r="I919" i="105" s="1"/>
  <c r="I1059" i="105"/>
  <c r="I1060" i="105" s="1"/>
  <c r="K278" i="104"/>
  <c r="M278" i="104"/>
  <c r="N278" i="104"/>
  <c r="O278" i="104"/>
  <c r="P278" i="104"/>
  <c r="Q278" i="104"/>
  <c r="I250" i="104"/>
  <c r="I251" i="104" s="1"/>
  <c r="I914" i="105"/>
  <c r="I915" i="105" s="1"/>
  <c r="K190" i="102" l="1"/>
  <c r="I190" i="102"/>
  <c r="G190" i="102"/>
  <c r="J190" i="102"/>
  <c r="H190" i="102"/>
  <c r="I950" i="105"/>
  <c r="F52" i="121"/>
  <c r="J96" i="122" l="1"/>
  <c r="F40" i="122"/>
  <c r="F29" i="122"/>
  <c r="F63" i="122"/>
  <c r="F64" i="122"/>
  <c r="F65" i="122"/>
  <c r="F66" i="122"/>
  <c r="F62" i="122"/>
  <c r="F85" i="122"/>
  <c r="F79" i="122"/>
  <c r="F80" i="122"/>
  <c r="F74" i="122"/>
  <c r="F60" i="122"/>
  <c r="F43" i="122"/>
  <c r="F36" i="122"/>
  <c r="F37" i="122"/>
  <c r="F50" i="122"/>
  <c r="F53" i="122"/>
  <c r="F56" i="122"/>
  <c r="F58" i="122"/>
  <c r="F30" i="122"/>
  <c r="F31" i="122"/>
  <c r="F32" i="122"/>
  <c r="F27" i="122"/>
  <c r="F23" i="122"/>
  <c r="F25" i="122"/>
  <c r="F26" i="122"/>
  <c r="F10" i="122"/>
  <c r="E134" i="134" l="1"/>
  <c r="F26" i="121"/>
  <c r="F35" i="121"/>
  <c r="F37" i="121"/>
  <c r="F53" i="121"/>
  <c r="F38" i="121"/>
  <c r="F39" i="121"/>
  <c r="F43" i="121"/>
  <c r="F57" i="121"/>
  <c r="F58" i="121"/>
  <c r="F59" i="121"/>
  <c r="F60" i="121"/>
  <c r="F61" i="121"/>
  <c r="F69" i="121"/>
  <c r="F70" i="121"/>
  <c r="F74" i="121"/>
  <c r="F75" i="121"/>
  <c r="F76" i="121"/>
  <c r="F77" i="121"/>
  <c r="F106" i="121"/>
  <c r="F107" i="121"/>
  <c r="F163" i="121"/>
  <c r="F164" i="121"/>
  <c r="F165" i="121"/>
  <c r="F166" i="121"/>
  <c r="F122" i="121"/>
  <c r="F123" i="121"/>
  <c r="F124" i="121"/>
  <c r="F127" i="121"/>
  <c r="F128" i="121"/>
  <c r="F129" i="121"/>
  <c r="F133" i="121"/>
  <c r="F134" i="121"/>
  <c r="F137" i="121"/>
  <c r="F138" i="121"/>
  <c r="F139" i="121"/>
  <c r="F140" i="121"/>
  <c r="F143" i="121"/>
  <c r="F118" i="121"/>
  <c r="F113" i="121"/>
  <c r="F114" i="121"/>
  <c r="F109" i="121"/>
  <c r="F112" i="121"/>
  <c r="K169" i="104"/>
  <c r="L169" i="104"/>
  <c r="M169" i="104"/>
  <c r="N169" i="104"/>
  <c r="O169" i="104"/>
  <c r="P169" i="104"/>
  <c r="Q169" i="104"/>
  <c r="K295" i="104"/>
  <c r="L295" i="104"/>
  <c r="M295" i="104"/>
  <c r="N295" i="104"/>
  <c r="O295" i="104"/>
  <c r="P295" i="104"/>
  <c r="Q295" i="104"/>
  <c r="J295" i="104"/>
  <c r="H85" i="102"/>
  <c r="H166" i="102" s="1"/>
  <c r="I85" i="102"/>
  <c r="I166" i="102" s="1"/>
  <c r="I193" i="102" s="1"/>
  <c r="J85" i="102"/>
  <c r="J166" i="102" s="1"/>
  <c r="J193" i="102" s="1"/>
  <c r="K85" i="102"/>
  <c r="K166" i="102" s="1"/>
  <c r="K193" i="102" s="1"/>
  <c r="M85" i="102"/>
  <c r="M193" i="102" s="1"/>
  <c r="H193" i="102" l="1"/>
  <c r="N193" i="102" s="1"/>
  <c r="N166" i="102"/>
  <c r="F172" i="121"/>
  <c r="N94" i="104"/>
  <c r="Q94" i="104"/>
  <c r="Q289" i="104"/>
  <c r="P94" i="104"/>
  <c r="P289" i="104"/>
  <c r="J94" i="104"/>
  <c r="J289" i="104"/>
  <c r="L94" i="104"/>
  <c r="L289" i="104"/>
  <c r="O289" i="104"/>
  <c r="O94" i="104"/>
  <c r="M289" i="104"/>
  <c r="M94" i="104"/>
  <c r="K289" i="104"/>
  <c r="K94" i="104"/>
  <c r="J181" i="104"/>
  <c r="N289" i="104"/>
  <c r="I169" i="104"/>
  <c r="I906" i="105" l="1"/>
  <c r="I907" i="105" s="1"/>
  <c r="I902" i="105"/>
  <c r="I903" i="105" s="1"/>
  <c r="I241" i="104"/>
  <c r="I242" i="104" s="1"/>
  <c r="I237" i="104"/>
  <c r="I238" i="104" s="1"/>
  <c r="I886" i="105" l="1"/>
  <c r="I887" i="105" s="1"/>
  <c r="I882" i="105"/>
  <c r="I883" i="105" s="1"/>
  <c r="J301" i="104"/>
  <c r="I233" i="104"/>
  <c r="I234" i="104" s="1"/>
  <c r="I229" i="104"/>
  <c r="I230" i="104" s="1"/>
  <c r="I878" i="105" l="1"/>
  <c r="I879" i="105" s="1"/>
  <c r="I871" i="105"/>
  <c r="I866" i="105"/>
  <c r="I867" i="105" s="1"/>
  <c r="I221" i="104"/>
  <c r="I222" i="104" s="1"/>
  <c r="I217" i="104"/>
  <c r="I218" i="104" s="1"/>
  <c r="I862" i="105"/>
  <c r="I863" i="105" s="1"/>
  <c r="C19" i="106" l="1"/>
  <c r="I557" i="105"/>
  <c r="F187" i="102" l="1"/>
  <c r="G187" i="102"/>
  <c r="H187" i="102"/>
  <c r="I187" i="102"/>
  <c r="J187" i="102"/>
  <c r="K187" i="102"/>
  <c r="E187" i="102"/>
  <c r="N187" i="102" l="1"/>
  <c r="F322" i="121"/>
  <c r="F324" i="121"/>
  <c r="F325" i="121"/>
  <c r="F326" i="121"/>
  <c r="F327" i="121"/>
  <c r="F328" i="121"/>
  <c r="F329" i="121"/>
  <c r="F332" i="121"/>
  <c r="F331" i="121"/>
  <c r="F335" i="121"/>
  <c r="F336" i="121"/>
  <c r="F281" i="121"/>
  <c r="F273" i="121"/>
  <c r="F276" i="121"/>
  <c r="F277" i="121"/>
  <c r="F278" i="121"/>
  <c r="F279" i="121"/>
  <c r="F280" i="121"/>
  <c r="C9" i="106"/>
  <c r="C284" i="106" s="1"/>
  <c r="F321" i="121"/>
  <c r="E145" i="102"/>
  <c r="N144" i="102"/>
  <c r="I155" i="104"/>
  <c r="I156" i="104" s="1"/>
  <c r="F294" i="121"/>
  <c r="F292" i="121"/>
  <c r="F291" i="121"/>
  <c r="F305" i="121"/>
  <c r="F306" i="121"/>
  <c r="F307" i="121"/>
  <c r="F308" i="121"/>
  <c r="F309" i="121"/>
  <c r="F310" i="121"/>
  <c r="F311" i="121"/>
  <c r="F312" i="121"/>
  <c r="F315" i="121"/>
  <c r="F316" i="121"/>
  <c r="N145" i="102" l="1"/>
  <c r="I294" i="104"/>
  <c r="I295" i="104" s="1"/>
  <c r="F270" i="121"/>
  <c r="F269" i="121"/>
  <c r="F303" i="121"/>
  <c r="F301" i="121"/>
  <c r="F302" i="121"/>
  <c r="F300" i="121"/>
  <c r="F248" i="121"/>
  <c r="F234" i="121" l="1"/>
  <c r="F228" i="121"/>
  <c r="F177" i="121" l="1"/>
  <c r="F223" i="121"/>
  <c r="F218" i="121"/>
  <c r="F188" i="121"/>
  <c r="F189" i="121"/>
  <c r="F187" i="121"/>
  <c r="F186" i="121"/>
  <c r="F184" i="121"/>
  <c r="F185" i="121"/>
  <c r="F183" i="121"/>
  <c r="F240" i="121" l="1"/>
  <c r="F241" i="121"/>
  <c r="F242" i="121"/>
  <c r="F207" i="121" l="1"/>
  <c r="F209" i="121"/>
  <c r="F198" i="121"/>
  <c r="F199" i="121"/>
  <c r="F208" i="121"/>
  <c r="F204" i="121"/>
  <c r="F195" i="121"/>
  <c r="K148" i="105" l="1"/>
  <c r="L148" i="105"/>
  <c r="M148" i="105"/>
  <c r="N148" i="105"/>
  <c r="J148" i="105"/>
  <c r="K269" i="105"/>
  <c r="L269" i="105"/>
  <c r="M269" i="105"/>
  <c r="J109" i="105"/>
  <c r="J110" i="105" s="1"/>
  <c r="I858" i="105"/>
  <c r="I859" i="105" s="1"/>
  <c r="I850" i="105"/>
  <c r="I845" i="105"/>
  <c r="I839" i="105"/>
  <c r="I840" i="105" s="1"/>
  <c r="I834" i="105"/>
  <c r="I835" i="105" s="1"/>
  <c r="I829" i="105"/>
  <c r="I830" i="105" s="1"/>
  <c r="I824" i="105"/>
  <c r="I825" i="105" s="1"/>
  <c r="I819" i="105"/>
  <c r="I820" i="105" s="1"/>
  <c r="M814" i="105"/>
  <c r="L814" i="105"/>
  <c r="K814" i="105"/>
  <c r="J814" i="105"/>
  <c r="N814" i="105"/>
  <c r="I809" i="105"/>
  <c r="I810" i="105" s="1"/>
  <c r="I800" i="105"/>
  <c r="I795" i="105"/>
  <c r="I791" i="105"/>
  <c r="I786" i="105"/>
  <c r="I787" i="105" s="1"/>
  <c r="I767" i="105"/>
  <c r="I761" i="105"/>
  <c r="I762" i="105" s="1"/>
  <c r="I756" i="105"/>
  <c r="I757" i="105" s="1"/>
  <c r="I751" i="105"/>
  <c r="I752" i="105" s="1"/>
  <c r="I746" i="105"/>
  <c r="I747" i="105" s="1"/>
  <c r="I741" i="105"/>
  <c r="I742" i="105" s="1"/>
  <c r="I736" i="105"/>
  <c r="I737" i="105" s="1"/>
  <c r="I731" i="105"/>
  <c r="I732" i="105" s="1"/>
  <c r="I727" i="105"/>
  <c r="I728" i="105" s="1"/>
  <c r="I718" i="105"/>
  <c r="I712" i="105"/>
  <c r="I713" i="105" s="1"/>
  <c r="I707" i="105"/>
  <c r="I708" i="105" s="1"/>
  <c r="I703" i="105"/>
  <c r="I697" i="105"/>
  <c r="I698" i="105" s="1"/>
  <c r="I692" i="105"/>
  <c r="I693" i="105" s="1"/>
  <c r="I686" i="105"/>
  <c r="I687" i="105" s="1"/>
  <c r="I681" i="105"/>
  <c r="I682" i="105" s="1"/>
  <c r="I676" i="105"/>
  <c r="I677" i="105" s="1"/>
  <c r="I661" i="105"/>
  <c r="I662" i="105" s="1"/>
  <c r="I656" i="105"/>
  <c r="I657" i="105" s="1"/>
  <c r="I651" i="105"/>
  <c r="I652" i="105" s="1"/>
  <c r="I646" i="105"/>
  <c r="I647" i="105" s="1"/>
  <c r="I638" i="105"/>
  <c r="I632" i="105"/>
  <c r="I633" i="105" s="1"/>
  <c r="I627" i="105"/>
  <c r="I628" i="105" s="1"/>
  <c r="I622" i="105"/>
  <c r="I623" i="105" s="1"/>
  <c r="I618" i="105"/>
  <c r="I619" i="105" s="1"/>
  <c r="I609" i="105"/>
  <c r="I604" i="105"/>
  <c r="I605" i="105" s="1"/>
  <c r="I600" i="105"/>
  <c r="I601" i="105" s="1"/>
  <c r="I595" i="105"/>
  <c r="I596" i="105" s="1"/>
  <c r="I590" i="105"/>
  <c r="I591" i="105" s="1"/>
  <c r="I585" i="105"/>
  <c r="I586" i="105" s="1"/>
  <c r="I580" i="105"/>
  <c r="I581" i="105" s="1"/>
  <c r="I572" i="105"/>
  <c r="I566" i="105"/>
  <c r="I567" i="105" s="1"/>
  <c r="I561" i="105"/>
  <c r="I562" i="105" s="1"/>
  <c r="I553" i="105"/>
  <c r="I542" i="105"/>
  <c r="I543" i="105" s="1"/>
  <c r="I533" i="105"/>
  <c r="I534" i="105" s="1"/>
  <c r="I529" i="105"/>
  <c r="I530" i="105" s="1"/>
  <c r="I524" i="105"/>
  <c r="I525" i="105" s="1"/>
  <c r="I519" i="105"/>
  <c r="I520" i="105" s="1"/>
  <c r="I514" i="105"/>
  <c r="I515" i="105" s="1"/>
  <c r="I505" i="105"/>
  <c r="I501" i="105"/>
  <c r="I495" i="105"/>
  <c r="I496" i="105" s="1"/>
  <c r="I491" i="105"/>
  <c r="I485" i="105"/>
  <c r="I486" i="105" s="1"/>
  <c r="I480" i="105"/>
  <c r="I481" i="105" s="1"/>
  <c r="I475" i="105"/>
  <c r="I476" i="105" s="1"/>
  <c r="I470" i="105"/>
  <c r="I471" i="105" s="1"/>
  <c r="I466" i="105"/>
  <c r="I460" i="105"/>
  <c r="I461" i="105" s="1"/>
  <c r="I455" i="105"/>
  <c r="I456" i="105" s="1"/>
  <c r="I450" i="105"/>
  <c r="I451" i="105" s="1"/>
  <c r="I432" i="105"/>
  <c r="I426" i="105"/>
  <c r="I427" i="105" s="1"/>
  <c r="I421" i="105"/>
  <c r="I422" i="105" s="1"/>
  <c r="I417" i="105"/>
  <c r="I411" i="105"/>
  <c r="I412" i="105" s="1"/>
  <c r="I406" i="105"/>
  <c r="I407" i="105" s="1"/>
  <c r="I402" i="105"/>
  <c r="I403" i="105" s="1"/>
  <c r="I398" i="105"/>
  <c r="I393" i="105"/>
  <c r="I388" i="105"/>
  <c r="I383" i="105"/>
  <c r="I384" i="105" s="1"/>
  <c r="I378" i="105"/>
  <c r="I379" i="105" s="1"/>
  <c r="I373" i="105"/>
  <c r="I374" i="105" s="1"/>
  <c r="I368" i="105"/>
  <c r="I369" i="105" s="1"/>
  <c r="I363" i="105"/>
  <c r="I364" i="105" s="1"/>
  <c r="I358" i="105"/>
  <c r="I359" i="105" s="1"/>
  <c r="I353" i="105"/>
  <c r="I354" i="105" s="1"/>
  <c r="I348" i="105"/>
  <c r="I349" i="105" s="1"/>
  <c r="J343" i="105"/>
  <c r="J344" i="105" s="1"/>
  <c r="I338" i="105"/>
  <c r="I339" i="105" s="1"/>
  <c r="I333" i="105"/>
  <c r="I334" i="105" s="1"/>
  <c r="I328" i="105"/>
  <c r="I329" i="105" s="1"/>
  <c r="I323" i="105"/>
  <c r="I324" i="105" s="1"/>
  <c r="I318" i="105"/>
  <c r="I319" i="105" s="1"/>
  <c r="I308" i="105"/>
  <c r="I309" i="105" s="1"/>
  <c r="I303" i="105"/>
  <c r="I304" i="105" s="1"/>
  <c r="I293" i="105"/>
  <c r="I294" i="105" s="1"/>
  <c r="I289" i="105"/>
  <c r="I290" i="105" s="1"/>
  <c r="I284" i="105"/>
  <c r="I285" i="105" s="1"/>
  <c r="I279" i="105"/>
  <c r="I280" i="105" s="1"/>
  <c r="I274" i="105"/>
  <c r="I275" i="105" s="1"/>
  <c r="I259" i="105"/>
  <c r="I260" i="105" s="1"/>
  <c r="I254" i="105"/>
  <c r="I255" i="105" s="1"/>
  <c r="I249" i="105"/>
  <c r="I250" i="105" s="1"/>
  <c r="I244" i="105"/>
  <c r="I245" i="105" s="1"/>
  <c r="I234" i="105"/>
  <c r="I235" i="105" s="1"/>
  <c r="I229" i="105"/>
  <c r="I230" i="105" s="1"/>
  <c r="I225" i="105"/>
  <c r="I226" i="105" s="1"/>
  <c r="I215" i="105"/>
  <c r="I216" i="105" s="1"/>
  <c r="I201" i="105"/>
  <c r="I202" i="105" s="1"/>
  <c r="I197" i="105"/>
  <c r="I198" i="105" s="1"/>
  <c r="I193" i="105"/>
  <c r="I194" i="105" s="1"/>
  <c r="I188" i="105"/>
  <c r="I189" i="105" s="1"/>
  <c r="I183" i="105"/>
  <c r="I184" i="105" s="1"/>
  <c r="I178" i="105"/>
  <c r="I179" i="105" s="1"/>
  <c r="I173" i="105"/>
  <c r="I174" i="105" s="1"/>
  <c r="I168" i="105"/>
  <c r="I169" i="105" s="1"/>
  <c r="I163" i="105"/>
  <c r="I164" i="105" s="1"/>
  <c r="I158" i="105"/>
  <c r="I159" i="105" s="1"/>
  <c r="I153" i="105"/>
  <c r="I154" i="105" s="1"/>
  <c r="I143" i="105"/>
  <c r="I144" i="105" s="1"/>
  <c r="I138" i="105"/>
  <c r="I139" i="105" s="1"/>
  <c r="I133" i="105"/>
  <c r="I134" i="105" s="1"/>
  <c r="K109" i="105"/>
  <c r="K110" i="105" s="1"/>
  <c r="L109" i="105"/>
  <c r="L110" i="105" s="1"/>
  <c r="M109" i="105"/>
  <c r="M110" i="105" s="1"/>
  <c r="I129" i="105"/>
  <c r="I130" i="105" s="1"/>
  <c r="I124" i="105"/>
  <c r="I125" i="105" s="1"/>
  <c r="I119" i="105"/>
  <c r="I120" i="105" s="1"/>
  <c r="I114" i="105"/>
  <c r="I115" i="105" s="1"/>
  <c r="I105" i="105"/>
  <c r="I99" i="105"/>
  <c r="I100" i="105" s="1"/>
  <c r="I89" i="105"/>
  <c r="I90" i="105" s="1"/>
  <c r="I84" i="105"/>
  <c r="I85" i="105" s="1"/>
  <c r="I79" i="105"/>
  <c r="I80" i="105" s="1"/>
  <c r="I75" i="105"/>
  <c r="I76" i="105" s="1"/>
  <c r="I70" i="105"/>
  <c r="I71" i="105" s="1"/>
  <c r="I61" i="105"/>
  <c r="I62" i="105" s="1"/>
  <c r="I56" i="105"/>
  <c r="I57" i="105" s="1"/>
  <c r="I51" i="105"/>
  <c r="I52" i="105" s="1"/>
  <c r="I46" i="105"/>
  <c r="I47" i="105" s="1"/>
  <c r="I36" i="105"/>
  <c r="I37" i="105" s="1"/>
  <c r="I31" i="105"/>
  <c r="I32" i="105" s="1"/>
  <c r="I9" i="105"/>
  <c r="K343" i="105"/>
  <c r="K344" i="105" s="1"/>
  <c r="L343" i="105"/>
  <c r="L344" i="105" s="1"/>
  <c r="N343" i="105"/>
  <c r="N344" i="105" s="1"/>
  <c r="N1189" i="105" l="1"/>
  <c r="K1194" i="105"/>
  <c r="J1194" i="105"/>
  <c r="L1189" i="105"/>
  <c r="L1199" i="105"/>
  <c r="M1199" i="105"/>
  <c r="K1199" i="105"/>
  <c r="K1189" i="105"/>
  <c r="N1194" i="105"/>
  <c r="M1194" i="105"/>
  <c r="L1194" i="105"/>
  <c r="K270" i="105"/>
  <c r="M270" i="105"/>
  <c r="L270" i="105"/>
  <c r="M344" i="105"/>
  <c r="M299" i="105"/>
  <c r="K299" i="105"/>
  <c r="I148" i="105"/>
  <c r="I149" i="105" s="1"/>
  <c r="J815" i="105"/>
  <c r="L815" i="105"/>
  <c r="N149" i="105"/>
  <c r="N1199" i="105"/>
  <c r="N815" i="105"/>
  <c r="K815" i="105"/>
  <c r="M815" i="105"/>
  <c r="J149" i="105"/>
  <c r="M149" i="105"/>
  <c r="K149" i="105"/>
  <c r="L149" i="105"/>
  <c r="J299" i="105"/>
  <c r="I41" i="105"/>
  <c r="I42" i="105" s="1"/>
  <c r="I343" i="105"/>
  <c r="I344" i="105" s="1"/>
  <c r="I109" i="105"/>
  <c r="I110" i="105" s="1"/>
  <c r="I814" i="105"/>
  <c r="I815" i="105" s="1"/>
  <c r="I269" i="105"/>
  <c r="I270" i="105" s="1"/>
  <c r="M1189" i="105" l="1"/>
  <c r="I1193" i="105"/>
  <c r="I1194" i="105" s="1"/>
  <c r="L278" i="104" l="1"/>
  <c r="E19" i="135"/>
  <c r="F19" i="135"/>
  <c r="D19" i="135"/>
  <c r="O59" i="135"/>
  <c r="L59" i="135"/>
  <c r="K59" i="135"/>
  <c r="J59" i="135"/>
  <c r="H59" i="135"/>
  <c r="F59" i="135"/>
  <c r="E59" i="135"/>
  <c r="N56" i="135"/>
  <c r="M56" i="135"/>
  <c r="L56" i="135"/>
  <c r="K56" i="135"/>
  <c r="J56" i="135"/>
  <c r="I56" i="135"/>
  <c r="H56" i="135"/>
  <c r="G56" i="135"/>
  <c r="F56" i="135"/>
  <c r="E56" i="135"/>
  <c r="D56" i="135"/>
  <c r="Q55" i="135"/>
  <c r="Q50" i="135"/>
  <c r="Q48" i="135"/>
  <c r="Q47" i="135"/>
  <c r="Q44" i="135"/>
  <c r="M59" i="135"/>
  <c r="Q40" i="135"/>
  <c r="Q39" i="135"/>
  <c r="Q35" i="135"/>
  <c r="Q32" i="135"/>
  <c r="Q31" i="135"/>
  <c r="Q28" i="135"/>
  <c r="Q27" i="135"/>
  <c r="Q24" i="135"/>
  <c r="Q23" i="135"/>
  <c r="Q19" i="135"/>
  <c r="Q16" i="135"/>
  <c r="Q15" i="135"/>
  <c r="Q12" i="135"/>
  <c r="Q11" i="135"/>
  <c r="Q56" i="135" l="1"/>
  <c r="Q51" i="135"/>
  <c r="Q58" i="135"/>
  <c r="I278" i="104"/>
  <c r="Q59" i="135" l="1"/>
  <c r="Q43" i="135"/>
  <c r="F194" i="102" l="1"/>
  <c r="F195" i="102" s="1"/>
  <c r="G194" i="102"/>
  <c r="G195" i="102" s="1"/>
  <c r="H194" i="102"/>
  <c r="H195" i="102" s="1"/>
  <c r="I194" i="102"/>
  <c r="I195" i="102" s="1"/>
  <c r="J194" i="102"/>
  <c r="J195" i="102" s="1"/>
  <c r="N79" i="102"/>
  <c r="N84" i="102" s="1"/>
  <c r="K300" i="104"/>
  <c r="K301" i="104" s="1"/>
  <c r="L300" i="104"/>
  <c r="L301" i="104" s="1"/>
  <c r="M300" i="104"/>
  <c r="M301" i="104" s="1"/>
  <c r="N300" i="104"/>
  <c r="N301" i="104" s="1"/>
  <c r="O300" i="104"/>
  <c r="O301" i="104" s="1"/>
  <c r="P300" i="104"/>
  <c r="P301" i="104" s="1"/>
  <c r="Q300" i="104"/>
  <c r="Q301" i="104" s="1"/>
  <c r="I247" i="104"/>
  <c r="I225" i="104"/>
  <c r="I226" i="104" s="1"/>
  <c r="I213" i="104"/>
  <c r="I214" i="104" s="1"/>
  <c r="I209" i="104"/>
  <c r="I210" i="104" s="1"/>
  <c r="I205" i="104"/>
  <c r="I201" i="104"/>
  <c r="I202" i="104" s="1"/>
  <c r="I196" i="104"/>
  <c r="I197" i="104" s="1"/>
  <c r="I192" i="104"/>
  <c r="I151" i="104"/>
  <c r="I152" i="104" s="1"/>
  <c r="I136" i="104"/>
  <c r="E194" i="102" l="1"/>
  <c r="E195" i="102" s="1"/>
  <c r="N80" i="102"/>
  <c r="N181" i="102"/>
  <c r="Q282" i="104"/>
  <c r="Q283" i="104" s="1"/>
  <c r="Q181" i="104"/>
  <c r="N282" i="104"/>
  <c r="N283" i="104" s="1"/>
  <c r="N181" i="104"/>
  <c r="P282" i="104"/>
  <c r="P283" i="104" s="1"/>
  <c r="P181" i="104"/>
  <c r="M282" i="104"/>
  <c r="M283" i="104" s="1"/>
  <c r="M181" i="104"/>
  <c r="I206" i="104"/>
  <c r="J168" i="102"/>
  <c r="H168" i="102"/>
  <c r="F168" i="102"/>
  <c r="E168" i="102"/>
  <c r="I168" i="102"/>
  <c r="G168" i="102"/>
  <c r="I300" i="104"/>
  <c r="I301" i="104" s="1"/>
  <c r="J166" i="104"/>
  <c r="I89" i="104"/>
  <c r="I57" i="104"/>
  <c r="I58" i="104" s="1"/>
  <c r="J283" i="104" l="1"/>
  <c r="I93" i="104"/>
  <c r="I94" i="104" s="1"/>
  <c r="I9" i="115"/>
  <c r="K282" i="104" l="1"/>
  <c r="K283" i="104" s="1"/>
  <c r="K181" i="104"/>
  <c r="O282" i="104"/>
  <c r="O283" i="104" s="1"/>
  <c r="O181" i="104"/>
  <c r="L282" i="104"/>
  <c r="L283" i="104" s="1"/>
  <c r="L181" i="104"/>
  <c r="I181" i="104"/>
  <c r="I282" i="104" l="1"/>
  <c r="I283" i="104" s="1"/>
  <c r="I12" i="109"/>
  <c r="I18" i="109"/>
  <c r="I16" i="109"/>
  <c r="I15" i="109"/>
  <c r="I26" i="109"/>
  <c r="I23" i="109"/>
  <c r="E26" i="109"/>
  <c r="E36" i="109" s="1"/>
  <c r="E24" i="109"/>
  <c r="E17" i="109"/>
  <c r="F9" i="122"/>
  <c r="F11" i="122"/>
  <c r="F12" i="122"/>
  <c r="F13" i="122"/>
  <c r="F14" i="122"/>
  <c r="F15" i="122"/>
  <c r="F16" i="122"/>
  <c r="F17" i="122"/>
  <c r="F19" i="122"/>
  <c r="F20" i="122"/>
  <c r="F21" i="122"/>
  <c r="F22" i="122"/>
  <c r="F35" i="122"/>
  <c r="F42" i="122"/>
  <c r="F46" i="122"/>
  <c r="F48" i="122"/>
  <c r="F52" i="122"/>
  <c r="F55" i="122"/>
  <c r="F68" i="122"/>
  <c r="F70" i="122"/>
  <c r="F73" i="122"/>
  <c r="F77" i="122"/>
  <c r="F78" i="122"/>
  <c r="F82" i="122"/>
  <c r="F83" i="122"/>
  <c r="F84" i="122"/>
  <c r="F87" i="122"/>
  <c r="F88" i="122"/>
  <c r="F90" i="122"/>
  <c r="F8" i="122"/>
  <c r="F15" i="121"/>
  <c r="F18" i="121"/>
  <c r="F19" i="121"/>
  <c r="F20" i="121"/>
  <c r="F21" i="121"/>
  <c r="F22" i="121"/>
  <c r="F23" i="121"/>
  <c r="F24" i="121"/>
  <c r="F25" i="121"/>
  <c r="F27" i="121"/>
  <c r="F28" i="121"/>
  <c r="F29" i="121"/>
  <c r="F30" i="121"/>
  <c r="F31" i="121"/>
  <c r="F42" i="121"/>
  <c r="F44" i="121"/>
  <c r="F45" i="121"/>
  <c r="F46" i="121"/>
  <c r="F47" i="121"/>
  <c r="F48" i="121"/>
  <c r="F50" i="121"/>
  <c r="F54" i="121"/>
  <c r="F55" i="121"/>
  <c r="F56" i="121"/>
  <c r="F62" i="121"/>
  <c r="F67" i="121"/>
  <c r="F68" i="121"/>
  <c r="F71" i="121"/>
  <c r="F72" i="121"/>
  <c r="F73" i="121"/>
  <c r="F79" i="121"/>
  <c r="F80" i="121"/>
  <c r="F81" i="121"/>
  <c r="F82" i="121"/>
  <c r="F83" i="121"/>
  <c r="F84" i="121"/>
  <c r="F85" i="121"/>
  <c r="F90" i="121"/>
  <c r="F94" i="121"/>
  <c r="F99" i="121"/>
  <c r="F100" i="121"/>
  <c r="F101" i="121"/>
  <c r="F102" i="121"/>
  <c r="F103" i="121"/>
  <c r="F104" i="121"/>
  <c r="F105" i="121"/>
  <c r="F110" i="121"/>
  <c r="F108" i="121"/>
  <c r="F119" i="121"/>
  <c r="F120" i="121"/>
  <c r="F121" i="121"/>
  <c r="F131" i="121"/>
  <c r="F176" i="121"/>
  <c r="F178" i="121"/>
  <c r="F179" i="121"/>
  <c r="F180" i="121"/>
  <c r="F182" i="121"/>
  <c r="F190" i="121"/>
  <c r="F194" i="121"/>
  <c r="F196" i="121"/>
  <c r="F203" i="121"/>
  <c r="F205" i="121"/>
  <c r="F206" i="121"/>
  <c r="F217" i="121"/>
  <c r="F222" i="121"/>
  <c r="F225" i="121"/>
  <c r="F226" i="121"/>
  <c r="F227" i="121"/>
  <c r="F230" i="121"/>
  <c r="F231" i="121"/>
  <c r="F232" i="121"/>
  <c r="F233" i="121"/>
  <c r="F239" i="121"/>
  <c r="F244" i="121"/>
  <c r="F246" i="121"/>
  <c r="F251" i="121"/>
  <c r="F254" i="121"/>
  <c r="F257" i="121"/>
  <c r="F260" i="121"/>
  <c r="F262" i="121"/>
  <c r="F263" i="121"/>
  <c r="F265" i="121"/>
  <c r="F268" i="121"/>
  <c r="F272" i="121"/>
  <c r="F290" i="121"/>
  <c r="F293" i="121"/>
  <c r="F296" i="121"/>
  <c r="F297" i="121"/>
  <c r="F298" i="121"/>
  <c r="F299" i="121"/>
  <c r="F319" i="121"/>
  <c r="F320" i="121"/>
  <c r="F339" i="121"/>
  <c r="F340" i="121"/>
  <c r="F341" i="121"/>
  <c r="F40" i="121"/>
  <c r="F41" i="121"/>
  <c r="I252" i="105"/>
  <c r="N140" i="102"/>
  <c r="K194" i="102"/>
  <c r="K195" i="102" s="1"/>
  <c r="L194" i="102"/>
  <c r="L195" i="102" s="1"/>
  <c r="M195" i="102"/>
  <c r="N75" i="102"/>
  <c r="N51" i="102"/>
  <c r="N57" i="102" s="1"/>
  <c r="N49" i="102"/>
  <c r="M33" i="115"/>
  <c r="L33" i="115"/>
  <c r="J33" i="115"/>
  <c r="M25" i="115"/>
  <c r="M12" i="115" s="1"/>
  <c r="J25" i="115"/>
  <c r="L7" i="115"/>
  <c r="L32" i="115" s="1"/>
  <c r="L39" i="115" s="1"/>
  <c r="J7" i="115"/>
  <c r="L60" i="113"/>
  <c r="L56" i="113"/>
  <c r="L51" i="113" s="1"/>
  <c r="E28" i="109"/>
  <c r="E23" i="109"/>
  <c r="M51" i="113"/>
  <c r="M49" i="113" s="1"/>
  <c r="L45" i="113"/>
  <c r="M45" i="113"/>
  <c r="M39" i="113"/>
  <c r="E16" i="109" s="1"/>
  <c r="L39" i="113"/>
  <c r="L35" i="113"/>
  <c r="L34" i="113" s="1"/>
  <c r="M35" i="113"/>
  <c r="M34" i="113" s="1"/>
  <c r="L25" i="113"/>
  <c r="M25" i="113"/>
  <c r="L16" i="113"/>
  <c r="L15" i="113" s="1"/>
  <c r="M15" i="113"/>
  <c r="E8" i="109" s="1"/>
  <c r="L8" i="113"/>
  <c r="E276" i="134"/>
  <c r="N167" i="102" l="1"/>
  <c r="L49" i="113"/>
  <c r="M33" i="113"/>
  <c r="E15" i="109"/>
  <c r="E19" i="109" s="1"/>
  <c r="L33" i="113"/>
  <c r="E9" i="109"/>
  <c r="E13" i="109" s="1"/>
  <c r="M7" i="113"/>
  <c r="I29" i="109"/>
  <c r="L7" i="113"/>
  <c r="N141" i="102"/>
  <c r="N54" i="102"/>
  <c r="E35" i="109"/>
  <c r="M32" i="115"/>
  <c r="N59" i="102"/>
  <c r="M168" i="102"/>
  <c r="K168" i="102"/>
  <c r="L168" i="102"/>
  <c r="I19" i="109"/>
  <c r="E29" i="109"/>
  <c r="F18" i="122"/>
  <c r="F91" i="122" s="1"/>
  <c r="N157" i="102" l="1"/>
  <c r="L47" i="113"/>
  <c r="L48" i="113" s="1"/>
  <c r="N85" i="102"/>
  <c r="N194" i="102"/>
  <c r="N195" i="102" s="1"/>
  <c r="E20" i="109"/>
  <c r="N190" i="102"/>
  <c r="M39" i="115"/>
  <c r="M47" i="113"/>
  <c r="M64" i="113" s="1"/>
  <c r="E33" i="109"/>
  <c r="L64" i="113" l="1"/>
  <c r="E30" i="109"/>
  <c r="E38" i="109" s="1"/>
  <c r="M48" i="113"/>
  <c r="N168" i="102"/>
  <c r="J16" i="115"/>
  <c r="J15" i="115" s="1"/>
  <c r="J14" i="115" s="1"/>
  <c r="J12" i="115" s="1"/>
  <c r="J32" i="115" s="1"/>
  <c r="J39" i="115" s="1"/>
  <c r="J63" i="113"/>
  <c r="E37" i="109" l="1"/>
  <c r="M342" i="121"/>
  <c r="I342" i="121"/>
  <c r="H342" i="121"/>
  <c r="G342" i="121"/>
  <c r="G93" i="121"/>
  <c r="F93" i="121" s="1"/>
  <c r="M92" i="121"/>
  <c r="G92" i="121"/>
  <c r="G89" i="121"/>
  <c r="F89" i="121" s="1"/>
  <c r="G88" i="121"/>
  <c r="F88" i="121" s="1"/>
  <c r="G87" i="121"/>
  <c r="F87" i="121" s="1"/>
  <c r="M86" i="121"/>
  <c r="G86" i="121"/>
  <c r="G78" i="121"/>
  <c r="F78" i="121" s="1"/>
  <c r="H51" i="121"/>
  <c r="H156" i="121" s="1"/>
  <c r="I49" i="121"/>
  <c r="F49" i="121" s="1"/>
  <c r="G16" i="121"/>
  <c r="I11" i="121"/>
  <c r="I156" i="121" s="1"/>
  <c r="M156" i="121" l="1"/>
  <c r="M173" i="121" s="1"/>
  <c r="G156" i="121"/>
  <c r="F16" i="121"/>
  <c r="F86" i="121"/>
  <c r="H173" i="121"/>
  <c r="H343" i="121" s="1"/>
  <c r="F51" i="121"/>
  <c r="F92" i="121"/>
  <c r="G173" i="121"/>
  <c r="G343" i="121" s="1"/>
  <c r="F342" i="121"/>
  <c r="F156" i="121" l="1"/>
  <c r="F173" i="121" s="1"/>
  <c r="F343" i="121" s="1"/>
  <c r="M343" i="121"/>
  <c r="I173" i="121"/>
  <c r="I343" i="121" s="1"/>
  <c r="I68" i="105"/>
  <c r="N434" i="105" l="1"/>
  <c r="L754" i="105"/>
  <c r="L588" i="105"/>
  <c r="L593" i="105"/>
  <c r="F340" i="105"/>
  <c r="F295" i="105"/>
  <c r="E295" i="105"/>
  <c r="E340" i="105"/>
  <c r="E811" i="105"/>
  <c r="I616" i="105"/>
  <c r="I856" i="105"/>
  <c r="I847" i="105"/>
  <c r="I842" i="105"/>
  <c r="I807" i="105"/>
  <c r="I700" i="105"/>
  <c r="I644" i="105"/>
  <c r="I321" i="105"/>
  <c r="I82" i="105"/>
  <c r="I611" i="105"/>
  <c r="I578" i="105"/>
  <c r="I569" i="105"/>
  <c r="I458" i="105"/>
  <c r="I453" i="105"/>
  <c r="E1186" i="105" l="1"/>
  <c r="J298" i="104" l="1"/>
  <c r="Q292" i="104"/>
  <c r="P292" i="104"/>
  <c r="O292" i="104"/>
  <c r="N292" i="104"/>
  <c r="M292" i="104"/>
  <c r="L292" i="104"/>
  <c r="K292" i="104"/>
  <c r="I244" i="104"/>
  <c r="I184" i="104"/>
  <c r="N178" i="102"/>
  <c r="I20" i="115"/>
  <c r="H20" i="115"/>
  <c r="G20" i="115"/>
  <c r="G9" i="115"/>
  <c r="J35" i="113"/>
  <c r="J34" i="113" s="1"/>
  <c r="I35" i="113"/>
  <c r="I34" i="113" s="1"/>
  <c r="I33" i="113" s="1"/>
  <c r="H35" i="113"/>
  <c r="H34" i="113" s="1"/>
  <c r="G35" i="113"/>
  <c r="G34" i="113" s="1"/>
  <c r="G33" i="113" s="1"/>
  <c r="J107" i="105"/>
  <c r="K107" i="105"/>
  <c r="L107" i="105"/>
  <c r="M107" i="105"/>
  <c r="N107" i="105"/>
  <c r="I127" i="105"/>
  <c r="I122" i="105"/>
  <c r="I166" i="105"/>
  <c r="I837" i="105"/>
  <c r="I832" i="105"/>
  <c r="I827" i="105"/>
  <c r="I822" i="105"/>
  <c r="I817" i="105"/>
  <c r="N812" i="105"/>
  <c r="M812" i="105"/>
  <c r="M1191" i="105" s="1"/>
  <c r="L812" i="105"/>
  <c r="L1191" i="105" s="1"/>
  <c r="K812" i="105"/>
  <c r="K1191" i="105" s="1"/>
  <c r="J812" i="105"/>
  <c r="J1191" i="105" s="1"/>
  <c r="G811" i="105"/>
  <c r="F811" i="105"/>
  <c r="F1186" i="105" s="1"/>
  <c r="I802" i="105"/>
  <c r="I797" i="105"/>
  <c r="I784" i="105"/>
  <c r="I779" i="105"/>
  <c r="I774" i="105"/>
  <c r="I769" i="105"/>
  <c r="I764" i="105"/>
  <c r="I759" i="105"/>
  <c r="I754" i="105"/>
  <c r="I749" i="105"/>
  <c r="I744" i="105"/>
  <c r="I739" i="105"/>
  <c r="I734" i="105"/>
  <c r="I725" i="105"/>
  <c r="I720" i="105"/>
  <c r="I715" i="105"/>
  <c r="I710" i="105"/>
  <c r="I705" i="105"/>
  <c r="I695" i="105"/>
  <c r="I690" i="105"/>
  <c r="I684" i="105"/>
  <c r="I679" i="105"/>
  <c r="I674" i="105"/>
  <c r="I669" i="105"/>
  <c r="I649" i="105"/>
  <c r="I635" i="105"/>
  <c r="I630" i="105"/>
  <c r="I625" i="105"/>
  <c r="I598" i="105"/>
  <c r="I593" i="105"/>
  <c r="I588" i="105"/>
  <c r="I583" i="105"/>
  <c r="I564" i="105"/>
  <c r="I559" i="105"/>
  <c r="I550" i="105"/>
  <c r="I545" i="105"/>
  <c r="I536" i="105"/>
  <c r="I659" i="105"/>
  <c r="I654" i="105"/>
  <c r="I527" i="105"/>
  <c r="I522" i="105"/>
  <c r="I517" i="105"/>
  <c r="I512" i="105"/>
  <c r="I493" i="105"/>
  <c r="I488" i="105"/>
  <c r="I483" i="105"/>
  <c r="I478" i="105"/>
  <c r="I473" i="105"/>
  <c r="I468" i="105"/>
  <c r="I463" i="105"/>
  <c r="I448" i="105"/>
  <c r="I442" i="105"/>
  <c r="I434" i="105"/>
  <c r="I429" i="105"/>
  <c r="I424" i="105"/>
  <c r="I419" i="105"/>
  <c r="I414" i="105"/>
  <c r="I409" i="105"/>
  <c r="I400" i="105"/>
  <c r="I395" i="105"/>
  <c r="I390" i="105"/>
  <c r="I381" i="105"/>
  <c r="I376" i="105"/>
  <c r="I371" i="105"/>
  <c r="I366" i="105"/>
  <c r="I361" i="105"/>
  <c r="I356" i="105"/>
  <c r="I351" i="105"/>
  <c r="I346" i="105"/>
  <c r="N341" i="105"/>
  <c r="M341" i="105"/>
  <c r="L341" i="105"/>
  <c r="K341" i="105"/>
  <c r="I336" i="105"/>
  <c r="I331" i="105"/>
  <c r="I326" i="105"/>
  <c r="I311" i="105"/>
  <c r="I306" i="105"/>
  <c r="I301" i="105"/>
  <c r="N296" i="105"/>
  <c r="M296" i="105"/>
  <c r="L296" i="105"/>
  <c r="K296" i="105"/>
  <c r="J296" i="105"/>
  <c r="G295" i="105"/>
  <c r="I287" i="105"/>
  <c r="I282" i="105"/>
  <c r="I277" i="105"/>
  <c r="I272" i="105"/>
  <c r="N267" i="105"/>
  <c r="M267" i="105"/>
  <c r="L267" i="105"/>
  <c r="K267" i="105"/>
  <c r="I262" i="105"/>
  <c r="I257" i="105"/>
  <c r="I247" i="105"/>
  <c r="I242" i="105"/>
  <c r="I237" i="105"/>
  <c r="I232" i="105"/>
  <c r="I223" i="105"/>
  <c r="I218" i="105"/>
  <c r="I209" i="105"/>
  <c r="I204" i="105"/>
  <c r="I191" i="105"/>
  <c r="I186" i="105"/>
  <c r="I181" i="105"/>
  <c r="I176" i="105"/>
  <c r="I171" i="105"/>
  <c r="I161" i="105"/>
  <c r="I156" i="105"/>
  <c r="I151" i="105"/>
  <c r="N146" i="105"/>
  <c r="I141" i="105"/>
  <c r="I136" i="105"/>
  <c r="I117" i="105"/>
  <c r="I112" i="105"/>
  <c r="I102" i="105"/>
  <c r="I97" i="105"/>
  <c r="I92" i="105"/>
  <c r="I87" i="105"/>
  <c r="I73" i="105"/>
  <c r="I54" i="105"/>
  <c r="I49" i="105"/>
  <c r="I44" i="105"/>
  <c r="I39" i="105"/>
  <c r="I34" i="105"/>
  <c r="I29" i="105"/>
  <c r="I24" i="105"/>
  <c r="I19" i="105"/>
  <c r="I14" i="105"/>
  <c r="C13" i="105"/>
  <c r="C18" i="105" s="1"/>
  <c r="C23" i="105" s="1"/>
  <c r="C28" i="105" s="1"/>
  <c r="C33" i="105" s="1"/>
  <c r="C38" i="105" s="1"/>
  <c r="A9" i="105"/>
  <c r="H291" i="104"/>
  <c r="G291" i="104"/>
  <c r="F291" i="104"/>
  <c r="Q298" i="104"/>
  <c r="P298" i="104"/>
  <c r="O298" i="104"/>
  <c r="N298" i="104"/>
  <c r="M298" i="104"/>
  <c r="L298" i="104"/>
  <c r="H275" i="104"/>
  <c r="H297" i="104" s="1"/>
  <c r="G275" i="104"/>
  <c r="G297" i="104" s="1"/>
  <c r="F275" i="104"/>
  <c r="F297" i="104" s="1"/>
  <c r="I171" i="104"/>
  <c r="Q166" i="104"/>
  <c r="P166" i="104"/>
  <c r="O166" i="104"/>
  <c r="N166" i="104"/>
  <c r="M166" i="104"/>
  <c r="L166" i="104"/>
  <c r="K166" i="104"/>
  <c r="H166" i="104"/>
  <c r="G166" i="104"/>
  <c r="F166" i="104"/>
  <c r="I158" i="104"/>
  <c r="I149" i="104"/>
  <c r="I142" i="104"/>
  <c r="I133" i="104"/>
  <c r="I127" i="104"/>
  <c r="I113" i="104"/>
  <c r="I106" i="104"/>
  <c r="I96" i="104"/>
  <c r="Q91" i="104"/>
  <c r="P91" i="104"/>
  <c r="O91" i="104"/>
  <c r="N91" i="104"/>
  <c r="M91" i="104"/>
  <c r="L91" i="104"/>
  <c r="K91" i="104"/>
  <c r="J91" i="104"/>
  <c r="I86" i="104"/>
  <c r="I80" i="104"/>
  <c r="I65" i="104"/>
  <c r="H91" i="104"/>
  <c r="G91" i="104"/>
  <c r="F91" i="104"/>
  <c r="Q60" i="104"/>
  <c r="P60" i="104"/>
  <c r="O60" i="104"/>
  <c r="N60" i="104"/>
  <c r="M60" i="104"/>
  <c r="L60" i="104"/>
  <c r="K60" i="104"/>
  <c r="J60" i="104"/>
  <c r="H60" i="104"/>
  <c r="G60" i="104"/>
  <c r="I55" i="104"/>
  <c r="I49" i="104"/>
  <c r="I41" i="104"/>
  <c r="I32" i="104"/>
  <c r="I24" i="104"/>
  <c r="I17" i="104"/>
  <c r="F60" i="104"/>
  <c r="N170" i="102"/>
  <c r="N159" i="102"/>
  <c r="N147" i="102"/>
  <c r="N138" i="102"/>
  <c r="N132" i="102"/>
  <c r="N123" i="102"/>
  <c r="N117" i="102"/>
  <c r="N87" i="102"/>
  <c r="N77" i="102"/>
  <c r="N71" i="102"/>
  <c r="N61" i="102"/>
  <c r="M56" i="102"/>
  <c r="L56" i="102"/>
  <c r="K56" i="102"/>
  <c r="J56" i="102"/>
  <c r="I56" i="102"/>
  <c r="H56" i="102"/>
  <c r="G56" i="102"/>
  <c r="N46" i="102"/>
  <c r="N39" i="102"/>
  <c r="N31" i="102"/>
  <c r="I33" i="115"/>
  <c r="H33" i="115"/>
  <c r="G33" i="115"/>
  <c r="I29" i="115"/>
  <c r="H29" i="115"/>
  <c r="G29" i="115"/>
  <c r="I25" i="115"/>
  <c r="H25" i="115"/>
  <c r="G25" i="115"/>
  <c r="I15" i="115"/>
  <c r="H15" i="115"/>
  <c r="H14" i="115" s="1"/>
  <c r="G15" i="115"/>
  <c r="I7" i="115"/>
  <c r="H9" i="115"/>
  <c r="H7" i="115" s="1"/>
  <c r="G7" i="115"/>
  <c r="J60" i="113"/>
  <c r="I60" i="113"/>
  <c r="H60" i="113"/>
  <c r="G60" i="113"/>
  <c r="J56" i="113"/>
  <c r="I56" i="113"/>
  <c r="H56" i="113"/>
  <c r="G56" i="113"/>
  <c r="I52" i="113"/>
  <c r="H52" i="113"/>
  <c r="G52" i="113"/>
  <c r="J45" i="113"/>
  <c r="I45" i="113"/>
  <c r="H45" i="113"/>
  <c r="G45" i="113"/>
  <c r="J39" i="113"/>
  <c r="H39" i="113"/>
  <c r="I25" i="113"/>
  <c r="H25" i="113"/>
  <c r="G25" i="113"/>
  <c r="I16" i="113"/>
  <c r="H16" i="113"/>
  <c r="G16" i="113"/>
  <c r="J15" i="113"/>
  <c r="J7" i="113" s="1"/>
  <c r="I15" i="113"/>
  <c r="H15" i="113"/>
  <c r="G15" i="113"/>
  <c r="I9" i="113"/>
  <c r="I8" i="113" s="1"/>
  <c r="H9" i="113"/>
  <c r="H8" i="113" s="1"/>
  <c r="G9" i="113"/>
  <c r="G8" i="113" s="1"/>
  <c r="H12" i="115" l="1"/>
  <c r="J1196" i="105"/>
  <c r="G7" i="113"/>
  <c r="H7" i="113"/>
  <c r="G51" i="113"/>
  <c r="G49" i="113" s="1"/>
  <c r="H51" i="113"/>
  <c r="H49" i="113" s="1"/>
  <c r="H33" i="113"/>
  <c r="G14" i="115"/>
  <c r="J286" i="104"/>
  <c r="I275" i="104"/>
  <c r="K1196" i="105"/>
  <c r="L1196" i="105"/>
  <c r="N1196" i="105"/>
  <c r="N1186" i="105"/>
  <c r="L1186" i="105"/>
  <c r="J1186" i="105"/>
  <c r="M1196" i="105"/>
  <c r="M1186" i="105"/>
  <c r="K1186" i="105"/>
  <c r="N82" i="102"/>
  <c r="N154" i="102"/>
  <c r="L286" i="104"/>
  <c r="N286" i="104"/>
  <c r="P286" i="104"/>
  <c r="K286" i="104"/>
  <c r="M286" i="104"/>
  <c r="O286" i="104"/>
  <c r="Q286" i="104"/>
  <c r="N1191" i="105"/>
  <c r="I1191" i="105" s="1"/>
  <c r="I267" i="105"/>
  <c r="J165" i="102"/>
  <c r="J192" i="102" s="1"/>
  <c r="K298" i="104"/>
  <c r="I166" i="104"/>
  <c r="N56" i="102"/>
  <c r="H165" i="102"/>
  <c r="I14" i="115"/>
  <c r="I12" i="115" s="1"/>
  <c r="I32" i="115" s="1"/>
  <c r="I39" i="115" s="1"/>
  <c r="I51" i="113"/>
  <c r="I49" i="113" s="1"/>
  <c r="J33" i="113"/>
  <c r="C77" i="105"/>
  <c r="C81" i="105" s="1"/>
  <c r="C86" i="105" s="1"/>
  <c r="C91" i="105" s="1"/>
  <c r="C96" i="105" s="1"/>
  <c r="C101" i="105" s="1"/>
  <c r="C106" i="105" s="1"/>
  <c r="C135" i="105" s="1"/>
  <c r="C140" i="105" s="1"/>
  <c r="C145" i="105" s="1"/>
  <c r="G1186" i="105"/>
  <c r="I146" i="105"/>
  <c r="I812" i="105"/>
  <c r="I107" i="105"/>
  <c r="I296" i="105"/>
  <c r="I341" i="105"/>
  <c r="L165" i="102"/>
  <c r="L192" i="102" s="1"/>
  <c r="J51" i="113"/>
  <c r="J49" i="113" s="1"/>
  <c r="H32" i="115"/>
  <c r="H39" i="115" s="1"/>
  <c r="G12" i="115"/>
  <c r="E165" i="102"/>
  <c r="G165" i="102"/>
  <c r="I165" i="102"/>
  <c r="K165" i="102"/>
  <c r="K192" i="102" s="1"/>
  <c r="K178" i="104"/>
  <c r="P178" i="104"/>
  <c r="H285" i="104"/>
  <c r="I60" i="104"/>
  <c r="N178" i="104"/>
  <c r="L178" i="104"/>
  <c r="O178" i="104"/>
  <c r="Q178" i="104"/>
  <c r="Q280" i="104" s="1"/>
  <c r="G285" i="104"/>
  <c r="G178" i="104"/>
  <c r="G280" i="104" s="1"/>
  <c r="H178" i="104"/>
  <c r="H280" i="104" s="1"/>
  <c r="J178" i="104"/>
  <c r="J280" i="104" s="1"/>
  <c r="F285" i="104"/>
  <c r="I91" i="104"/>
  <c r="M178" i="104"/>
  <c r="I292" i="104"/>
  <c r="F178" i="104"/>
  <c r="F280" i="104" s="1"/>
  <c r="M165" i="102"/>
  <c r="M192" i="102" s="1"/>
  <c r="F165" i="102"/>
  <c r="G32" i="115"/>
  <c r="G39" i="115" s="1"/>
  <c r="I7" i="113"/>
  <c r="I47" i="113" s="1"/>
  <c r="H47" i="113"/>
  <c r="G47" i="113"/>
  <c r="G64" i="113" s="1"/>
  <c r="H48" i="113" l="1"/>
  <c r="I1186" i="105"/>
  <c r="I298" i="104"/>
  <c r="L280" i="104"/>
  <c r="I9" i="109" s="1"/>
  <c r="P280" i="104"/>
  <c r="K280" i="104"/>
  <c r="I8" i="109" s="1"/>
  <c r="M280" i="104"/>
  <c r="I10" i="109" s="1"/>
  <c r="O280" i="104"/>
  <c r="N280" i="104"/>
  <c r="I11" i="109" s="1"/>
  <c r="I1196" i="105"/>
  <c r="G192" i="102"/>
  <c r="F192" i="102"/>
  <c r="I192" i="102"/>
  <c r="E192" i="102"/>
  <c r="H192" i="102"/>
  <c r="C175" i="105"/>
  <c r="C180" i="105" s="1"/>
  <c r="C185" i="105" s="1"/>
  <c r="C190" i="105" s="1"/>
  <c r="C195" i="105" s="1"/>
  <c r="C199" i="105" s="1"/>
  <c r="C203" i="105" s="1"/>
  <c r="C208" i="105" s="1"/>
  <c r="C213" i="105" s="1"/>
  <c r="C217" i="105" s="1"/>
  <c r="C222" i="105" s="1"/>
  <c r="J47" i="113"/>
  <c r="I178" i="104"/>
  <c r="I286" i="104"/>
  <c r="N165" i="102"/>
  <c r="I48" i="113"/>
  <c r="I64" i="113"/>
  <c r="H64" i="113"/>
  <c r="G48" i="113"/>
  <c r="J48" i="113" l="1"/>
  <c r="J64" i="113"/>
  <c r="I280" i="104"/>
  <c r="N192" i="102"/>
  <c r="C227" i="105"/>
  <c r="C231" i="105" s="1"/>
  <c r="C236" i="105" s="1"/>
  <c r="C241" i="105" s="1"/>
  <c r="C246" i="105" s="1"/>
  <c r="C251" i="105" s="1"/>
  <c r="C256" i="105" s="1"/>
  <c r="C261" i="105" s="1"/>
  <c r="C266" i="105" s="1"/>
  <c r="C295" i="105" s="1"/>
  <c r="C320" i="105" s="1"/>
  <c r="C325" i="105" s="1"/>
  <c r="C330" i="105" s="1"/>
  <c r="C335" i="105" s="1"/>
  <c r="C340" i="105" s="1"/>
  <c r="C385" i="105" s="1"/>
  <c r="C389" i="105" s="1"/>
  <c r="C394" i="105" s="1"/>
  <c r="C399" i="105" s="1"/>
  <c r="C404" i="105" s="1"/>
  <c r="C408" i="105" s="1"/>
  <c r="C413" i="105" s="1"/>
  <c r="C418" i="105" s="1"/>
  <c r="C423" i="105" s="1"/>
  <c r="C428" i="105" s="1"/>
  <c r="C433" i="105" s="1"/>
  <c r="C441" i="105" s="1"/>
  <c r="C447" i="105" s="1"/>
  <c r="C452" i="105" s="1"/>
  <c r="C457" i="105" s="1"/>
  <c r="C462" i="105" s="1"/>
  <c r="C467" i="105" s="1"/>
  <c r="C472" i="105" s="1"/>
  <c r="C477" i="105" s="1"/>
  <c r="C482" i="105" s="1"/>
  <c r="C487" i="105" s="1"/>
  <c r="C492" i="105" s="1"/>
  <c r="C497" i="105" s="1"/>
  <c r="C502" i="105" s="1"/>
  <c r="C506" i="105" s="1"/>
  <c r="C511" i="105" s="1"/>
  <c r="C516" i="105" s="1"/>
  <c r="C521" i="105" s="1"/>
  <c r="C526" i="105" s="1"/>
  <c r="C531" i="105" s="1"/>
  <c r="C535" i="105" s="1"/>
  <c r="C540" i="105" s="1"/>
  <c r="C544" i="105" s="1"/>
  <c r="C549" i="105" s="1"/>
  <c r="C554" i="105" s="1"/>
  <c r="C558" i="105" s="1"/>
  <c r="C563" i="105" s="1"/>
  <c r="C568" i="105" s="1"/>
  <c r="C573" i="105" l="1"/>
  <c r="C577" i="105" s="1"/>
  <c r="C582" i="105" s="1"/>
  <c r="C587" i="105" s="1"/>
  <c r="C592" i="105" s="1"/>
  <c r="C597" i="105" s="1"/>
  <c r="C602" i="105" s="1"/>
  <c r="C606" i="105" s="1"/>
  <c r="C610" i="105" s="1"/>
  <c r="C615" i="105" s="1"/>
  <c r="C620" i="105" s="1"/>
  <c r="C624" i="105" s="1"/>
  <c r="C629" i="105" s="1"/>
  <c r="C634" i="105" s="1"/>
  <c r="C639" i="105" s="1"/>
  <c r="C643" i="105" s="1"/>
  <c r="C648" i="105" l="1"/>
  <c r="C653" i="105" s="1"/>
  <c r="C658" i="105" s="1"/>
  <c r="C663" i="105" l="1"/>
  <c r="C668" i="105" s="1"/>
  <c r="C673" i="105" s="1"/>
  <c r="C678" i="105" s="1"/>
  <c r="C683" i="105" s="1"/>
  <c r="C689" i="105" s="1"/>
  <c r="C694" i="105" s="1"/>
  <c r="C699" i="105" s="1"/>
  <c r="C704" i="105" s="1"/>
  <c r="C709" i="105" s="1"/>
  <c r="C714" i="105" s="1"/>
  <c r="C719" i="105" s="1"/>
  <c r="C724" i="105" s="1"/>
  <c r="C729" i="105" s="1"/>
  <c r="C733" i="105" s="1"/>
  <c r="C738" i="105" s="1"/>
  <c r="C743" i="105" s="1"/>
  <c r="C748" i="105" s="1"/>
  <c r="C753" i="105" s="1"/>
  <c r="C758" i="105" s="1"/>
  <c r="C763" i="105" s="1"/>
  <c r="C768" i="105" s="1"/>
  <c r="C773" i="105" s="1"/>
  <c r="C778" i="105" s="1"/>
  <c r="C783" i="105" s="1"/>
  <c r="C788" i="105" s="1"/>
  <c r="C792" i="105" s="1"/>
  <c r="C796" i="105" s="1"/>
  <c r="C801" i="105" s="1"/>
  <c r="C806" i="105" l="1"/>
  <c r="C811" i="105" s="1"/>
  <c r="C841" i="105" s="1"/>
  <c r="C846" i="105" s="1"/>
  <c r="C851" i="105" l="1"/>
  <c r="C855" i="105" s="1"/>
  <c r="C860" i="105" s="1"/>
  <c r="C864" i="105" s="1"/>
  <c r="C868" i="105" s="1"/>
  <c r="C872" i="105" s="1"/>
  <c r="C876" i="105" s="1"/>
  <c r="C880" i="105" s="1"/>
  <c r="C884" i="105" s="1"/>
  <c r="C888" i="105" s="1"/>
  <c r="C892" i="105" s="1"/>
  <c r="C896" i="105" s="1"/>
  <c r="C900" i="105" l="1"/>
  <c r="C904" i="105" s="1"/>
  <c r="C908" i="105" s="1"/>
  <c r="C912" i="105" s="1"/>
  <c r="C916" i="105" s="1"/>
  <c r="C920" i="105" s="1"/>
  <c r="C924" i="105" s="1"/>
  <c r="C928" i="105" s="1"/>
  <c r="C932" i="105" s="1"/>
  <c r="C936" i="105" l="1"/>
  <c r="C940" i="105" s="1"/>
  <c r="C944" i="105" l="1"/>
  <c r="C947" i="105" s="1"/>
  <c r="C951" i="105" s="1"/>
  <c r="C955" i="105" s="1"/>
  <c r="C959" i="105" s="1"/>
  <c r="C963" i="105" s="1"/>
  <c r="C967" i="105" s="1"/>
  <c r="C971" i="105" s="1"/>
  <c r="C975" i="105" s="1"/>
  <c r="C979" i="105" s="1"/>
  <c r="C983" i="105" l="1"/>
  <c r="C986" i="105" s="1"/>
  <c r="C990" i="105" l="1"/>
  <c r="C993" i="105" s="1"/>
  <c r="C997" i="105" s="1"/>
  <c r="C1001" i="105" s="1"/>
  <c r="C1005" i="105" s="1"/>
  <c r="C1009" i="105" s="1"/>
  <c r="C1013" i="105" s="1"/>
  <c r="C1017" i="105" s="1"/>
  <c r="C1021" i="105" s="1"/>
  <c r="C1025" i="105" s="1"/>
  <c r="C1029" i="105" s="1"/>
  <c r="C1033" i="105" s="1"/>
  <c r="C1037" i="105" s="1"/>
  <c r="C1041" i="105" s="1"/>
  <c r="C1045" i="105" s="1"/>
  <c r="C1049" i="105" l="1"/>
  <c r="C1053" i="105" l="1"/>
  <c r="C1057" i="105" l="1"/>
  <c r="C1061" i="105" s="1"/>
  <c r="C1065" i="105" s="1"/>
  <c r="C1069" i="105" s="1"/>
  <c r="C1073" i="105" s="1"/>
  <c r="C1077" i="105" s="1"/>
  <c r="C1081" i="105" s="1"/>
  <c r="C1085" i="105" s="1"/>
  <c r="C1090" i="105" s="1"/>
  <c r="C1094" i="105" l="1"/>
  <c r="C1098" i="105" s="1"/>
  <c r="C1102" i="105" s="1"/>
  <c r="C1106" i="105" l="1"/>
  <c r="K95" i="122"/>
  <c r="K96" i="122" s="1"/>
  <c r="F94" i="122"/>
  <c r="F95" i="122" s="1"/>
  <c r="F96" i="122" s="1"/>
  <c r="I95" i="122"/>
  <c r="I96" i="122" s="1"/>
  <c r="C1110" i="105" l="1"/>
  <c r="C1114" i="105" s="1"/>
  <c r="C1118" i="105" s="1"/>
  <c r="C1122" i="105" s="1"/>
  <c r="C1126" i="105" s="1"/>
  <c r="C1130" i="105" s="1"/>
  <c r="C1131" i="105" s="1"/>
  <c r="C1132" i="105" s="1"/>
  <c r="C1133" i="105" s="1"/>
  <c r="C1134" i="105" s="1"/>
  <c r="C1135" i="105" s="1"/>
  <c r="C1136" i="105" s="1"/>
  <c r="C1137" i="105" s="1"/>
  <c r="C1138" i="105" s="1"/>
  <c r="C1139" i="105" s="1"/>
  <c r="C1140" i="105" s="1"/>
  <c r="C1141" i="105" s="1"/>
  <c r="C1142" i="105" s="1"/>
  <c r="C1143" i="105" s="1"/>
  <c r="C1144" i="105" s="1"/>
  <c r="C1145" i="105" s="1"/>
  <c r="C1146" i="105" s="1"/>
  <c r="C1147" i="105" s="1"/>
  <c r="C1148" i="105" s="1"/>
  <c r="C1149" i="105" s="1"/>
  <c r="C1150" i="105" s="1"/>
  <c r="C1151" i="105" s="1"/>
  <c r="C1152" i="105" s="1"/>
  <c r="C1153" i="105" s="1"/>
  <c r="C1154" i="105" s="1"/>
  <c r="C1155" i="105" s="1"/>
  <c r="C1156" i="105" s="1"/>
  <c r="C1157" i="105" s="1"/>
  <c r="C1158" i="105" s="1"/>
  <c r="C1159" i="105" s="1"/>
  <c r="C1160" i="105" s="1"/>
  <c r="C1161" i="105" s="1"/>
  <c r="C1162" i="105" s="1"/>
  <c r="C1163" i="105" s="1"/>
  <c r="C1164" i="105" s="1"/>
  <c r="C1165" i="105" s="1"/>
  <c r="C1166" i="105" s="1"/>
  <c r="C1167" i="105" s="1"/>
  <c r="C1168" i="105" s="1"/>
  <c r="C1169" i="105" s="1"/>
  <c r="C1170" i="105" s="1"/>
  <c r="C1171" i="105" s="1"/>
  <c r="C1172" i="105" s="1"/>
  <c r="C1173" i="105" s="1"/>
  <c r="C1174" i="105" s="1"/>
  <c r="C1175" i="105" s="1"/>
  <c r="C1176" i="105" s="1"/>
  <c r="C1177" i="105" s="1"/>
  <c r="C1178" i="105" s="1"/>
  <c r="C1179" i="105" s="1"/>
  <c r="C1180" i="105" s="1"/>
  <c r="C1181" i="105" s="1"/>
  <c r="C1182" i="105" s="1"/>
  <c r="C1183" i="105" s="1"/>
  <c r="I1109" i="105"/>
  <c r="I1188" i="105"/>
  <c r="I1189" i="105" s="1"/>
  <c r="J1189" i="105"/>
  <c r="I7" i="109" s="1"/>
  <c r="I13" i="109" s="1"/>
  <c r="J1199" i="105"/>
  <c r="I20" i="109" l="1"/>
  <c r="E32" i="109"/>
  <c r="I1198" i="105"/>
  <c r="I1199" i="105" s="1"/>
  <c r="I30" i="109" l="1"/>
  <c r="E31" i="109"/>
  <c r="E34" i="109" s="1"/>
  <c r="I38" i="109" l="1"/>
  <c r="I37" i="109"/>
</calcChain>
</file>

<file path=xl/sharedStrings.xml><?xml version="1.0" encoding="utf-8"?>
<sst xmlns="http://schemas.openxmlformats.org/spreadsheetml/2006/main" count="3886" uniqueCount="1433">
  <si>
    <t>adatok eFt-ban</t>
  </si>
  <si>
    <t>A</t>
  </si>
  <si>
    <t>C</t>
  </si>
  <si>
    <t>B</t>
  </si>
  <si>
    <t>D</t>
  </si>
  <si>
    <t>E</t>
  </si>
  <si>
    <t>Megnevezés</t>
  </si>
  <si>
    <t>Temetők üzemeltetésével kapcsolatos feladatok</t>
  </si>
  <si>
    <t>Parkfenntartás</t>
  </si>
  <si>
    <t>Köztisztasági feladatok</t>
  </si>
  <si>
    <t>Kertek és Kolostorok működtetése</t>
  </si>
  <si>
    <t>Városi kiemelt fesztiválok</t>
  </si>
  <si>
    <t>Városi lap kiadásai</t>
  </si>
  <si>
    <t>Kitüntetések</t>
  </si>
  <si>
    <t>MINDÖSSZESEN:</t>
  </si>
  <si>
    <t>Veszprém Megyei Jogú Város Önkormányzata</t>
  </si>
  <si>
    <t>F</t>
  </si>
  <si>
    <t>G</t>
  </si>
  <si>
    <t>H</t>
  </si>
  <si>
    <t>Cím</t>
  </si>
  <si>
    <t>Alcím</t>
  </si>
  <si>
    <t>Feladatellátás jellege*</t>
  </si>
  <si>
    <t>Teljes költség</t>
  </si>
  <si>
    <t>Önkormányzati felújítási kiadások</t>
  </si>
  <si>
    <t>K</t>
  </si>
  <si>
    <t>NK</t>
  </si>
  <si>
    <t>Intézményekben kétutas tűzjelző rendszer beüzemelése</t>
  </si>
  <si>
    <t>Eötvös Károly Megyei Könyvtár</t>
  </si>
  <si>
    <t>VMJV Polgármesteri Hivatal</t>
  </si>
  <si>
    <t>* Feladatellátás jellege:</t>
  </si>
  <si>
    <t>K= Magyarország helyi önkormányzatairól szóló 2011. évi CLXXXIX. törvény 13. § (1) bekezdése szerinti kötelező feladatok</t>
  </si>
  <si>
    <t>NK= Önkormányzat által önként vállalt feladatok</t>
  </si>
  <si>
    <t>J</t>
  </si>
  <si>
    <t>Önkormányzati beruházási kiadások</t>
  </si>
  <si>
    <t>Remete utcai híd átépítésének tervezése engedélyezése és kivitelezése</t>
  </si>
  <si>
    <t>Fenyves u.-Erdész u. közötti gyalogos átkötés kialakítása</t>
  </si>
  <si>
    <t>Stromfeld utcai parkoló építése, tervezése</t>
  </si>
  <si>
    <t>Kertváros csapadékvíz-elvezetése, kivitelezés</t>
  </si>
  <si>
    <t>Hulladéklerakó rekultiváció</t>
  </si>
  <si>
    <t>Kádártai Közösségi Ház átépítése</t>
  </si>
  <si>
    <t>Intézményi beruházási kiadások</t>
  </si>
  <si>
    <t>Laczkó Dezső Múzeum</t>
  </si>
  <si>
    <t>Informatikai kiadások</t>
  </si>
  <si>
    <t>Intézményi beruházási kiadások összesen</t>
  </si>
  <si>
    <t>I</t>
  </si>
  <si>
    <t>L</t>
  </si>
  <si>
    <t>M</t>
  </si>
  <si>
    <t>Működési költségvetési kiadások</t>
  </si>
  <si>
    <t>Személyi juttatások</t>
  </si>
  <si>
    <t>Munk.a. terh. jár. és szoc.hj.adó</t>
  </si>
  <si>
    <t>Dologi kiadások</t>
  </si>
  <si>
    <t>Ellátottak pénzbeli. juttatásai</t>
  </si>
  <si>
    <t>Egyéb működési kiadások</t>
  </si>
  <si>
    <t>Nemzeti ünnepek kiadásaira</t>
  </si>
  <si>
    <t>Közművelődési szolgált.</t>
  </si>
  <si>
    <t>Nemzetközi kapcsolatok</t>
  </si>
  <si>
    <t>Marketing tevékenység, marketing stratégia</t>
  </si>
  <si>
    <t>ebből: - Veszprémi Ünnepi Játékok</t>
  </si>
  <si>
    <t xml:space="preserve">          - Gizella Napok</t>
  </si>
  <si>
    <t xml:space="preserve">          - Tánc Fesztivál </t>
  </si>
  <si>
    <t xml:space="preserve">          - Veszprémi Utcazene Fesztivál</t>
  </si>
  <si>
    <t xml:space="preserve">          - Auer Hegedűfesztivál</t>
  </si>
  <si>
    <t>Eseti rendezvények</t>
  </si>
  <si>
    <t>Köztéri szobrok, emléktáblák, lektorátus</t>
  </si>
  <si>
    <t>I. Világháborús Centenáriumi Emlékezés költségei</t>
  </si>
  <si>
    <t>Kiadványok, folyóiratok támogatása</t>
  </si>
  <si>
    <t>Méz Rádió támogatása</t>
  </si>
  <si>
    <t>Veszprém Város Vegyeskar utánpótlás</t>
  </si>
  <si>
    <t>ebből: - Mendelssohn Kamarazenekar</t>
  </si>
  <si>
    <t xml:space="preserve"> - Veszprém Város Vegyeskara</t>
  </si>
  <si>
    <t xml:space="preserve"> - Veszprémi Táncegyüttesért Alapítvány</t>
  </si>
  <si>
    <t xml:space="preserve"> - Liszt F. Kórus</t>
  </si>
  <si>
    <t>Szaléziánum támogatása</t>
  </si>
  <si>
    <t>Sziveri János Intézet működtetése</t>
  </si>
  <si>
    <t>Filharmónia koncertek támogatás</t>
  </si>
  <si>
    <t>Tanórán kívüli tevékenység támogatása</t>
  </si>
  <si>
    <t>Verseny és élsport</t>
  </si>
  <si>
    <t>Sportpálya fenntartás, ill. fenntartói tám.</t>
  </si>
  <si>
    <t>Sportcélok és feladatok (sportigazgatás)</t>
  </si>
  <si>
    <t>Szabadidő- és diáksport</t>
  </si>
  <si>
    <t>Polgármesteri keret</t>
  </si>
  <si>
    <t>Városi civil keret</t>
  </si>
  <si>
    <t xml:space="preserve"> ebből : - Nyugdíjas szervezetek számára pályázati keret</t>
  </si>
  <si>
    <t xml:space="preserve">            - Pályázati keret</t>
  </si>
  <si>
    <t xml:space="preserve">            - Civil-díj, Civil nap költségei</t>
  </si>
  <si>
    <t xml:space="preserve">            - Ifjúsági információs feladatok</t>
  </si>
  <si>
    <t>Köztemetés</t>
  </si>
  <si>
    <t xml:space="preserve">Közcélú és közhasznú foglalkoztatás </t>
  </si>
  <si>
    <t>Szociális nyári gyermekétkeztetés</t>
  </si>
  <si>
    <t>Települési szilárdhulladék szállítás ártámogatás</t>
  </si>
  <si>
    <t>Kisgyermekes bérlet</t>
  </si>
  <si>
    <t>Máltai Szeretetszolgálatnak pénzeszköz átadás (ellátási szerződés)</t>
  </si>
  <si>
    <t>Családsegítő és Gyermekjóléti Alapszolgáltatási Intézményfenntartó Társulás</t>
  </si>
  <si>
    <t>Lelkisegély szolgálat</t>
  </si>
  <si>
    <t>Hittudományi Főiskola támogatása</t>
  </si>
  <si>
    <t>Foglalkoztatás eü. szolg.</t>
  </si>
  <si>
    <t>Munkavédelmi feladatok</t>
  </si>
  <si>
    <t>Közbeszerzési eljárások költségei</t>
  </si>
  <si>
    <t xml:space="preserve">Önkormányzat igazgatási tevékenysége </t>
  </si>
  <si>
    <t>Igazgatás - Állam felé befizetési kötelezettség</t>
  </si>
  <si>
    <t>ÁFA befizetés</t>
  </si>
  <si>
    <t>Kamatkiadások</t>
  </si>
  <si>
    <t>Családi ünnepek szervezése</t>
  </si>
  <si>
    <t>Városi Közbiztonság Keret</t>
  </si>
  <si>
    <t>Nem lakáscélú helyiségek üzemeltetési költségei</t>
  </si>
  <si>
    <t>Közüzemi Zrt. jutaléka</t>
  </si>
  <si>
    <t>Pannon TISZK működtetése</t>
  </si>
  <si>
    <t>Városi TV közszolgálati műsorok támogatása</t>
  </si>
  <si>
    <t>Kittenberger K. Növény- és Vadaspark KHT működéséhez hozzájárulás</t>
  </si>
  <si>
    <t>Peres ügyek, Kártérítési díjak kifizetése ingatlantulajdonosok részére</t>
  </si>
  <si>
    <t>Jutasi úti műfüves pálya fenntartása (LUC)</t>
  </si>
  <si>
    <t>Többfunkciós csarnok szolgált. vásárlás</t>
  </si>
  <si>
    <t>TDM Irodától szolgáltatás vásárlása</t>
  </si>
  <si>
    <t>Programiroda szolgáltatás vásárlás</t>
  </si>
  <si>
    <t>Befektetés ösztönzési kiadványok (részvétel a Renexpo ingatlanfejlesztési vásáron, marketingakciók)</t>
  </si>
  <si>
    <t>Társadalmi tudatformálási kampányok (mobilitási hét, "Te Szedd", kerékpárral munkába)</t>
  </si>
  <si>
    <t>Városépítészeti feladatok</t>
  </si>
  <si>
    <t>Településfejlesztési feladatok</t>
  </si>
  <si>
    <t>Rekultivációt megelőző telephely fenntartási költség</t>
  </si>
  <si>
    <t>Aluljárók csapadékvíz átemelőinek üzemeltetése</t>
  </si>
  <si>
    <t>Szökőkutak, ivókutak szolgáltatási díjai</t>
  </si>
  <si>
    <t>Városgazdálkodási szolg.</t>
  </si>
  <si>
    <t>Közvilágítás</t>
  </si>
  <si>
    <t>Díszkivilágítás törlesztés</t>
  </si>
  <si>
    <t>Közműalagút működtetése</t>
  </si>
  <si>
    <t>Környezetvédelmi feladat (Városüzemeltetés feladatai)</t>
  </si>
  <si>
    <t>Környezetvédelmi feladat (Közigazgatási Iroda feladatai)</t>
  </si>
  <si>
    <t>Közterület Felügyelet, gyepmesteri telep</t>
  </si>
  <si>
    <t>Veszprém Város Közlekedésfejlesztéséért Közalapítvány támogatása (nyugdíjas bérletek)</t>
  </si>
  <si>
    <t>Nemzetiségi önkormányzatok kiadásai:</t>
  </si>
  <si>
    <t xml:space="preserve"> ebből: - Roma Nemzetiségi Önkormányzat</t>
  </si>
  <si>
    <t>- Német Nemzetiségi Önkormányzat</t>
  </si>
  <si>
    <t>- Örmény Nemzetiségi Önkormányzat</t>
  </si>
  <si>
    <t>- Lengyel Nemzetiségi Önkormányzat</t>
  </si>
  <si>
    <t>- Ukrán Nemzetiségi Önkormányzat</t>
  </si>
  <si>
    <t>Szociális városrehabilitáció Veszprémben KDOP-3.1.1/D2-13-k2-2013-0002</t>
  </si>
  <si>
    <t>Választókerületi keretből civil szervezetek támogatása</t>
  </si>
  <si>
    <t>Informatikai szolgáltatások</t>
  </si>
  <si>
    <t>Ebből: Önkormányzat által ellátott kötelező feladatok összesen:</t>
  </si>
  <si>
    <t>Ebből: Önkormányzat által ellátott önként vállalt feladatok összesen:</t>
  </si>
  <si>
    <t>Ebből: Önkormányzat által ellátott államigazgatási feladatok összesen:</t>
  </si>
  <si>
    <t>Á= Államigazgatási feladatok</t>
  </si>
  <si>
    <t>KIMUTATÁS</t>
  </si>
  <si>
    <t>Módosítás</t>
  </si>
  <si>
    <t>Göllesz Viktor Fogyatékos Személyek Nappali Intézménye</t>
  </si>
  <si>
    <t>Kabóca Bábszínház és Gyermek Közművelődési Intézmény</t>
  </si>
  <si>
    <t>VMJV Önkormányzata</t>
  </si>
  <si>
    <t>Összesen</t>
  </si>
  <si>
    <t>1.</t>
  </si>
  <si>
    <t>Iparűzési adó</t>
  </si>
  <si>
    <t>Építményadó</t>
  </si>
  <si>
    <t>Telekadó</t>
  </si>
  <si>
    <t>Kommunális adó</t>
  </si>
  <si>
    <t>Idegenforgalmi adó</t>
  </si>
  <si>
    <t>Gépjárműadó</t>
  </si>
  <si>
    <t>2.</t>
  </si>
  <si>
    <t>3.</t>
  </si>
  <si>
    <t>4.</t>
  </si>
  <si>
    <t>5.</t>
  </si>
  <si>
    <t>Veszprém Megyei Jogú Város Önkormányzata Intézményei</t>
  </si>
  <si>
    <t>Működési költségvetési bevételek</t>
  </si>
  <si>
    <t>Felhalmozási költségvetési bevételek</t>
  </si>
  <si>
    <t>Irányító szervtől kapott támogatás</t>
  </si>
  <si>
    <t>Bevételek összesen</t>
  </si>
  <si>
    <t>Működési bevételek</t>
  </si>
  <si>
    <t>Működési célú támogatás Áht-on belülről</t>
  </si>
  <si>
    <t>Működési célú átvett pénzeszköz</t>
  </si>
  <si>
    <t>Felhalmozási bevétel</t>
  </si>
  <si>
    <t>Felhalmozási célú támogatás Áht.-on belülről</t>
  </si>
  <si>
    <t>Felhalmozási célú átvett pénzeszköz</t>
  </si>
  <si>
    <t>Közcélú és közhasznú foglalkoztatás</t>
  </si>
  <si>
    <t>(Ringató Óvoda, Erdei Tagóvoda, Kuckó Tagóvoda)</t>
  </si>
  <si>
    <t>(Egry ltp. Óvoda, Nárcisz Tagóvoda)</t>
  </si>
  <si>
    <t>(Csillag úti Óvoda, Cholnoky ltp. Óvoda)</t>
  </si>
  <si>
    <t>(Kastélykert Óvoda, Ficánka Óvoda)</t>
  </si>
  <si>
    <t>Óvodák összesen:</t>
  </si>
  <si>
    <t>Egészségügyi és szoc. int. összesen:</t>
  </si>
  <si>
    <t>Veszprémi Petőfi Színház</t>
  </si>
  <si>
    <t>INTÉZMÉNYEK ÖSSZESEN:</t>
  </si>
  <si>
    <t>VMJV Polgármesteri Hivatal által ellátott kötelező és önként vállalt feladatok</t>
  </si>
  <si>
    <t>Veszprém Megyei Jogú Város Önkormányzata Intézményeinek</t>
  </si>
  <si>
    <t>N</t>
  </si>
  <si>
    <t>O</t>
  </si>
  <si>
    <t>P</t>
  </si>
  <si>
    <t>Felhalmozási költségvetési kiadások</t>
  </si>
  <si>
    <t>Beruházások</t>
  </si>
  <si>
    <t>Felújítások</t>
  </si>
  <si>
    <t>Egyéb felhalmozási célú kiadások</t>
  </si>
  <si>
    <t>Kulturális és közművelődési int. összesen</t>
  </si>
  <si>
    <t>INTÉZMÉNYEK ÖSSZESEN</t>
  </si>
  <si>
    <t>Igazgatási tevékenység</t>
  </si>
  <si>
    <t>Gondnokság</t>
  </si>
  <si>
    <t>ISO 9001 minőségbiztosítás karbantartás</t>
  </si>
  <si>
    <t>VMJV Polgármesteri Hivatal összesen</t>
  </si>
  <si>
    <t>Ebből:</t>
  </si>
  <si>
    <t>Önkormányzati kötelező feladatokat ellátó intézmények összesen</t>
  </si>
  <si>
    <t>Önkormányzat által önként vállalt feladatokat ellátó intézmények összesen</t>
  </si>
  <si>
    <t>VMJV Polgármesteri Hivatal által ellátott kötelező és államigazgatási feladatok összesen</t>
  </si>
  <si>
    <t>Veszprém Megyei Jogú Város Önkormányzatának</t>
  </si>
  <si>
    <t>Előir. csop. szám</t>
  </si>
  <si>
    <t>Kie-melt előir. szám</t>
  </si>
  <si>
    <t>Működési célú támogatások Áht-on belülről</t>
  </si>
  <si>
    <t>Önkormányzatok működési támogatásai</t>
  </si>
  <si>
    <t>Működési célú költségvetési támogatások és kiegészítő támogatások</t>
  </si>
  <si>
    <t>Egyéb működési célú támogatások bevételei</t>
  </si>
  <si>
    <t>ebből: Társadalombizt. Alapból származó támogatás</t>
  </si>
  <si>
    <t>Önkormányzati Intézmények  működési célú támogatások Áht-on belülről</t>
  </si>
  <si>
    <t>Közhatalmi bevételek</t>
  </si>
  <si>
    <t>Adók</t>
  </si>
  <si>
    <t>Egyéb pótlékok, bírságok</t>
  </si>
  <si>
    <t>Egyéb közhatalmi bevételek (bírságok, igazgatási szolgáltatási díjak)</t>
  </si>
  <si>
    <t>Önkormányzati Intézmények működési bevételek</t>
  </si>
  <si>
    <t>Működési célú átvett pénzeszközök</t>
  </si>
  <si>
    <t>Önkormányzati Intézmények működési célú átvett pénzeszközök</t>
  </si>
  <si>
    <t>Felhalmozási célú támogatások Áht-on belülről</t>
  </si>
  <si>
    <t>Felhalmozási célú önkormányzati támogatások</t>
  </si>
  <si>
    <t>Vis maior, Egyéb felhalmozási célú támogatás</t>
  </si>
  <si>
    <t>Egyéb felhalmozási célú támogatások bevételei</t>
  </si>
  <si>
    <t>Önkormányzati Intézmények felhalmozási célú támogatások Áht-on belülről</t>
  </si>
  <si>
    <t>Felhalmozási bevételek</t>
  </si>
  <si>
    <t>Ingatlanok értékesítése</t>
  </si>
  <si>
    <t>Önkormányzati Intézmények felhalmozási bevételei</t>
  </si>
  <si>
    <t>Felhalmozási célú átvett pénzeszközök</t>
  </si>
  <si>
    <t>Önkormányzati Intézmények felhalmozási célú átvett pénzeszközök</t>
  </si>
  <si>
    <t>Lakásalap</t>
  </si>
  <si>
    <t>Költségvetési bevételek összesen</t>
  </si>
  <si>
    <t>Költségvetési egyenleg összege</t>
  </si>
  <si>
    <t>Finanszírozási bevételek</t>
  </si>
  <si>
    <t>Intézmények</t>
  </si>
  <si>
    <t>VMJV Polgármesteri Hivatala</t>
  </si>
  <si>
    <t>Beruházási hitelfelvétel</t>
  </si>
  <si>
    <t>Előző évi hitelszerződéseken alapuló felvétel</t>
  </si>
  <si>
    <t>Bevételi főösszeg</t>
  </si>
  <si>
    <t xml:space="preserve">Cím  </t>
  </si>
  <si>
    <t>Intézményi költségvetési kiadások</t>
  </si>
  <si>
    <t>Céltartalékok</t>
  </si>
  <si>
    <t>Működési céltartalékok</t>
  </si>
  <si>
    <t xml:space="preserve"> - Felmentési idő, jub.jut., végkielégítés</t>
  </si>
  <si>
    <t xml:space="preserve"> - Választókerületi keret</t>
  </si>
  <si>
    <t>Felhalmozási céltartalékok</t>
  </si>
  <si>
    <t xml:space="preserve"> - Előző évi hitelszerződéshez kapcs. feladat</t>
  </si>
  <si>
    <t>Általános tartalék</t>
  </si>
  <si>
    <t>Lakásalap kiadása</t>
  </si>
  <si>
    <t>Költségvetési kiadások összesen</t>
  </si>
  <si>
    <t>Finanszírozási kiadások</t>
  </si>
  <si>
    <t>Működési finanszírozási kiadások</t>
  </si>
  <si>
    <t>Felhalmozási finanszírozási kiadások</t>
  </si>
  <si>
    <t xml:space="preserve"> - Hiteltörlesztés</t>
  </si>
  <si>
    <t xml:space="preserve"> - Lakásalap hiteltörlesztése</t>
  </si>
  <si>
    <t>Kiadási főösszeg</t>
  </si>
  <si>
    <t>VESZPRÉM MEGYEI JOGÚ VÁROS ÖNKORMÁNYZATÁNAK MŰKÖDÉSI ÉS FELHALMOZÁSI</t>
  </si>
  <si>
    <t>MŰKÖDÉSI KÖLTSÉGVETÉSI BEVÉTELEK</t>
  </si>
  <si>
    <t>MŰKÖDÉSI KÖLTSÉGVETÉSI KIADÁSOK</t>
  </si>
  <si>
    <t>Működési célú támogatások államháztartáson belülről</t>
  </si>
  <si>
    <t>Munkaadókat terhelő járulékok és szociális hozzájárulási adó</t>
  </si>
  <si>
    <t>Ellátottak pénzbeli juttatásai</t>
  </si>
  <si>
    <t>Egyéb működési célú kiadások (tartalékok nélkül)</t>
  </si>
  <si>
    <t>6.</t>
  </si>
  <si>
    <t>Működési célú tartalék</t>
  </si>
  <si>
    <t>Működési költségvetési bevételek összesen</t>
  </si>
  <si>
    <t>Működési költségvetési kiadások összesen</t>
  </si>
  <si>
    <t>FELHALMOZÁSI KÖLTSÉGVETÉSI BEVÉTELEK</t>
  </si>
  <si>
    <t>FELHALMOZÁSI KÖLTSÉGVETÉSI KIADÁSOK</t>
  </si>
  <si>
    <t>Felhalmozási célú támogatások államháztartáson belülről</t>
  </si>
  <si>
    <t>Beruházási kiadások</t>
  </si>
  <si>
    <t>Felújítási kiadások</t>
  </si>
  <si>
    <t>Felhalmozási célú tartalék</t>
  </si>
  <si>
    <t>Felhalmozási költségvetési bevételek összesen</t>
  </si>
  <si>
    <t>Felhalmozási költségvetési kiadások összesen</t>
  </si>
  <si>
    <t>MŰKÖDÉSI FINANSZÍROZÁSI BEVÉTELEK</t>
  </si>
  <si>
    <t>MŰKÖDÉSI FINANSZÍROZÁSI KIADÁSOK</t>
  </si>
  <si>
    <t>Rövid lejáratú hitel felvétele</t>
  </si>
  <si>
    <t>Rövid lejáratú hitel tőkeösszegének törlesztése</t>
  </si>
  <si>
    <t>FELHALMOZÁSI FINANSZÍROZÁSI BEVÉTELEK</t>
  </si>
  <si>
    <t>FELHALMOZÁSI FINANSZÍROZÁSI KIADÁSOK</t>
  </si>
  <si>
    <t>Hosszú lejáratú hitel felvétele</t>
  </si>
  <si>
    <t>Hosszú lejáratú hitel tőkeösszegének törlesztése</t>
  </si>
  <si>
    <t>Finanszírozási bevételek összesen</t>
  </si>
  <si>
    <t>Finanszírozási kiadások összesen</t>
  </si>
  <si>
    <t>ÖSSZES BEVÉTEL</t>
  </si>
  <si>
    <t>ÖSSZES KIADÁS</t>
  </si>
  <si>
    <t>ebből működési:</t>
  </si>
  <si>
    <t>ebből felhalmozási:</t>
  </si>
  <si>
    <t>Finanszírozási kiadásokkal korrigált hiány összege</t>
  </si>
  <si>
    <t>Működési bevételek aránya %-ban</t>
  </si>
  <si>
    <t>Működési kiadások aránya %-ban</t>
  </si>
  <si>
    <t>Felhalmozási bevételek aránya %-ban</t>
  </si>
  <si>
    <t>Felhalmozási kiadások aránya %-ban</t>
  </si>
  <si>
    <t xml:space="preserve"> </t>
  </si>
  <si>
    <t>I.</t>
  </si>
  <si>
    <t>Kiemelt művészeti együttesek támogatása</t>
  </si>
  <si>
    <t>Swing-Swing Kft. Szolgáltatás vásárlás</t>
  </si>
  <si>
    <t>Bérleményekkel, haszonbérletekkel kapcsolatos feladatok</t>
  </si>
  <si>
    <t>Csapadékcsatornák üzemeltetési szolgáltatásai</t>
  </si>
  <si>
    <t>Felhalmozási célú átvett pénzeszközök (kölcsönök visszatérülése)</t>
  </si>
  <si>
    <t>Felhalmozási célú költségvetési maradvány igénybevétele</t>
  </si>
  <si>
    <t>Működési célú  költségvetési maradvány igénybevétele</t>
  </si>
  <si>
    <t>Előző évi  költségvetési maradvány</t>
  </si>
  <si>
    <t>Államháztartáson belüli megelőlegezések</t>
  </si>
  <si>
    <t>Államháztartáson belüli megelőlegezések visszafizetése</t>
  </si>
  <si>
    <t>Veszprémi Ringató Körzeti Óvoda</t>
  </si>
  <si>
    <t>Veszprémi Egry úti Körzeti Óvoda</t>
  </si>
  <si>
    <t>Veszprémi Csillag úti Körzeti Óvoda</t>
  </si>
  <si>
    <t>Veszprémi Kastélykert Körzeti Óvoda</t>
  </si>
  <si>
    <t>Veszprémi Intézményi Szolgáltató Szervezet</t>
  </si>
  <si>
    <t>Nyári diákmunka</t>
  </si>
  <si>
    <t>Pannon Térség Fejlődéséért Alapítvány támogatása</t>
  </si>
  <si>
    <t>Pannon Várszínház támogatás</t>
  </si>
  <si>
    <t>Beruházáshoz kapcsolódó működési kiadások:</t>
  </si>
  <si>
    <t>Végleges forgalomba helyezéshez szükséges ingatlanrendezés</t>
  </si>
  <si>
    <t>Út,-járda, parkoló építések tervezési munkái</t>
  </si>
  <si>
    <t>Erdész utca csapadékvízcsatorna tervezés, engedélyezés</t>
  </si>
  <si>
    <t>Pápai u.-Jutasi u. belső krt mellékkötelezettségek</t>
  </si>
  <si>
    <t>Észak - déli út II. szakasz - tervezési feladatok, kisajátítás, engedélyezés</t>
  </si>
  <si>
    <t>Felújításhoz kapcsolódó működési kiadások:</t>
  </si>
  <si>
    <t>Simonyi Zsigmond Általános Iskola - Alagsori helyiségek külső szigetelése beázás ellen</t>
  </si>
  <si>
    <t>Családsegítő és Gyermekjóléti Központ- Felázott főfalak vizesedése miatt szakvélemény készítés</t>
  </si>
  <si>
    <t>Városi rendezvények</t>
  </si>
  <si>
    <t>SÉD folyóirat költségei</t>
  </si>
  <si>
    <t>Európa Kulturális Fővárosa</t>
  </si>
  <si>
    <t>Finnugor Kulturális Főváros</t>
  </si>
  <si>
    <t>M.J.V.SZ. tám. Kárpátalja megsegítésére</t>
  </si>
  <si>
    <t>ebből:  - Lélektér Alapítvány</t>
  </si>
  <si>
    <t xml:space="preserve">           - Tanulmányi ösztöndíj</t>
  </si>
  <si>
    <t xml:space="preserve">           - Fiatalok napja rendezvény</t>
  </si>
  <si>
    <t>Lakbértámogatás</t>
  </si>
  <si>
    <t>Települési támogatások</t>
  </si>
  <si>
    <t>Adósságcsökkentési támogatás</t>
  </si>
  <si>
    <t>Parkolók üzemeltetési költsége</t>
  </si>
  <si>
    <t>„Hivatásforgalmi kerékpárút hálózat fejlesztése a térségi elérhetőség javításához a 8. sz. főközlekedési út tehermentesítése érdekében” KÖZOP-3.2.0/C-08-11-2012-0022</t>
  </si>
  <si>
    <t>Kubinyi Ágoston program</t>
  </si>
  <si>
    <t>Alapítvány a Magyar Műemléki Topográfia támogatására</t>
  </si>
  <si>
    <t>ebből: - Vár Ucca Műhely támogatása</t>
  </si>
  <si>
    <t xml:space="preserve">          - Veszprémi Szemle Várostörténeti Közhasznú Alapítvány Támogatása</t>
  </si>
  <si>
    <t>EÜ. Alapell. Intézm. - Cserhát ltp. 1. védőnői tanácsadó és gyermekorv.rendelő felújítása, kialakítása</t>
  </si>
  <si>
    <t>ebből:  - Rendkívüli támogatás</t>
  </si>
  <si>
    <t>Egészségügyi feladatok ellátását szolgáló ingatlanrész bérleti díja és rezsiköltségek</t>
  </si>
  <si>
    <t>Szolgáltatások, közvetített szolgáltatások ellenértéke</t>
  </si>
  <si>
    <t>Tulajdonosi bevételek</t>
  </si>
  <si>
    <t>ÁFA bevételek és visszatérülések</t>
  </si>
  <si>
    <t xml:space="preserve">Egyéb működési  bevételek </t>
  </si>
  <si>
    <t>Helyi önkormányzatok működésének általános  és ágazati feladataihoz kapcsolódó támogatás</t>
  </si>
  <si>
    <t>Költségvetési hiány belső finanszírozására szolgáló bevételek</t>
  </si>
  <si>
    <t>Költségvetési hiány külső finanszírozására szolgáló bevételek</t>
  </si>
  <si>
    <t>Feladatellátás jellege</t>
  </si>
  <si>
    <t>Kőbánya u. útrekonstrukció</t>
  </si>
  <si>
    <t>Őrház u. csapadékvízelvezetés</t>
  </si>
  <si>
    <t xml:space="preserve">Eötvös Károly Megyei Könyvtár </t>
  </si>
  <si>
    <t>BERUHÁZÁSI KIADÁSOK MINDÖSSZESEN</t>
  </si>
  <si>
    <t>TOP-6.5.1 Laczkó Dezső Múzeum energetikai megújítása, előkészítő, engedélyezési terv</t>
  </si>
  <si>
    <t>Egyéb városüzemeltetési feladatok</t>
  </si>
  <si>
    <t>VKSZ Zrt. által ellátott városüzemeltetési feladatok</t>
  </si>
  <si>
    <t>Észak-déli közlekedési főtengely kialakítása - Új gyűjtő út kiépítése Vp-ben KDOP-4.2.1/B-11-2012-0032.</t>
  </si>
  <si>
    <t>VKSZ Zrt. által ellátott intézményüzemeltetési feladatok</t>
  </si>
  <si>
    <t>Közüzemi költségek</t>
  </si>
  <si>
    <t>Intézményi működtetők költsége</t>
  </si>
  <si>
    <t>Szenvedélybetegek ellátásának működési kiadásaihoz támogatás</t>
  </si>
  <si>
    <t>Költségvetési maradvány</t>
  </si>
  <si>
    <t>Társadalmi konzultáció a fejlesztésekről</t>
  </si>
  <si>
    <t>Önkormányzati egyéb felhalmozási célú kiadások</t>
  </si>
  <si>
    <t>eredeti előirányzat</t>
  </si>
  <si>
    <t>(Hársfa Tagóvoda, Bóbita Óvoda)</t>
  </si>
  <si>
    <t>Veszprémi Bóbita Körzeti Óvoda</t>
  </si>
  <si>
    <t>Veszprémi Vadvirág Körzeti Óvoda</t>
  </si>
  <si>
    <t xml:space="preserve">Agóra Veszprém Városi Művelődési Központ </t>
  </si>
  <si>
    <t>Agóra Veszprém Városi Művelődési Központ</t>
  </si>
  <si>
    <t>Járásszékhely települési önkormányzatok által fenntartott múzeumok szakmai támogatása</t>
  </si>
  <si>
    <t>Önkormányzati bérlakások felújítása</t>
  </si>
  <si>
    <t>H. Botev Általános Iskola - 1 mobil tanterem bérleti díja</t>
  </si>
  <si>
    <t>Bérlakások üzemeltetési költségei</t>
  </si>
  <si>
    <t>Veszprémi Egry Úti Körzeti Óvoda</t>
  </si>
  <si>
    <t>Veszprémi Csillag Úti Körzeti Óvoda</t>
  </si>
  <si>
    <t>Veszprémi Kastélykert Óvoda</t>
  </si>
  <si>
    <t>ÓVODÁK</t>
  </si>
  <si>
    <t>Veszprém Megyei Jogú Város Önkormányzata által</t>
  </si>
  <si>
    <t>Támogatás összege</t>
  </si>
  <si>
    <t>Veszprémi Táncegyüttesért Alapítvány</t>
  </si>
  <si>
    <t>Lélektér Alapítvány</t>
  </si>
  <si>
    <t>Veszprémi Ifjúsági Közalapítvány</t>
  </si>
  <si>
    <t>Veszprém Város Vegyeskara</t>
  </si>
  <si>
    <t>17</t>
  </si>
  <si>
    <t>Vagyongazdálkodással és ingatlanhasznosítással összefüggő fel. (Földhivatali eljárások, vagyonértékelés)</t>
  </si>
  <si>
    <t>Alapítvány / egyesület / civil szervezet / társadalmi szervezet megnevezése</t>
  </si>
  <si>
    <t>Gizella Múzeum támogatása</t>
  </si>
  <si>
    <t>(Csillagvár Waldorf Tagóvoda, Vadvirág Óvoda)</t>
  </si>
  <si>
    <t>2018. évi előirányzat</t>
  </si>
  <si>
    <t>Futsal Club Veszprém</t>
  </si>
  <si>
    <t>7.</t>
  </si>
  <si>
    <t>Veszprémi Bölcsődei és Egészségügyi Alapellátási Integrált Intézmény</t>
  </si>
  <si>
    <t>Veszprém Integrált Városfejlesztés - belváros funkcióbővítő rehabilitációja I. ütem "KDOP-3.1.1/D-2010-0001</t>
  </si>
  <si>
    <t>VMJV Polgármesteri Hivatal - Iktatási irodánál elmozdult fal helyreállítás</t>
  </si>
  <si>
    <t>Veszprémi Báthory István Általános Iskola és Köznevelési típusú Sportiskola - Homlokzati nyílászárók cseréje IV. ütem</t>
  </si>
  <si>
    <t>Eötvös Károly Megyei Könyvtár - Talajvíz betörés megszüntetése érdekében szakértői vélemény készíttetése</t>
  </si>
  <si>
    <t>Ipari Szakközépiskola és Gimnázium - Szakértői vélemény tornaterem épületszárny süllyedésére és helyreállítás</t>
  </si>
  <si>
    <t>TOP-6.5.1 Polgármesteri Hivatal A-B-C épület energetikai megújítása, előkészítő, engedélyezési terv</t>
  </si>
  <si>
    <t>Beruházási kiadások összesen</t>
  </si>
  <si>
    <t>Önkormányzati egyéb felhalmozási célú kiadások összesen</t>
  </si>
  <si>
    <t>2016. október 2-ai országos népszavazás</t>
  </si>
  <si>
    <t xml:space="preserve"> - Gizella Kórus/Dowland Alapítvány</t>
  </si>
  <si>
    <t xml:space="preserve">Központi orvosi ügyelet </t>
  </si>
  <si>
    <t>TOP-6.2.1-15-VP1-2016-00002 Gyulafirátóti óvoda újjáépítése</t>
  </si>
  <si>
    <t>ELENA projekt előkészítési feladatokra konzorciumi hozzájárulás</t>
  </si>
  <si>
    <t>TOP-6.2.1-15-VPI-2016-00003 Egry úti óvoda újjáépítése</t>
  </si>
  <si>
    <t>TOP-6.3.3-15-VPI-2016-00001 Kertváros csapadékelvezető rendszer rekonstrukciója I. ütem</t>
  </si>
  <si>
    <t>TOP-6.2.1-15-VPI-2016-00001 Aprófalvi bölcsőde kapacitásbővítő átalakítása</t>
  </si>
  <si>
    <t xml:space="preserve">           - Veszprémi Ifjúsági Közalapítvány</t>
  </si>
  <si>
    <t>KDOP- 3-1.1-D1- 14-k2-2014-0001Veszprém Integrált településfejlesztés, belváros funkcióbővítő rehabilitációja I/B ütem</t>
  </si>
  <si>
    <t xml:space="preserve">KDOP-2.1.1-B-09-2010-0024 - A veszprémi Hősi kapu rekonstrukciója turisztikai vonzerőfejlesztés céljából </t>
  </si>
  <si>
    <t>KDOP-4.1./E-11-2011-0007 - Gyulafirátót ÉNY-i városrész csapadékvíz elvezetésének fejlesztése</t>
  </si>
  <si>
    <t>Mendelssohn Kamarazenekar</t>
  </si>
  <si>
    <t>TOP.6.6.1-15-VP2-2016-00001 Egészségház építése</t>
  </si>
  <si>
    <t>Agóra visszafizetési kötelezettség</t>
  </si>
  <si>
    <t>TOP-6.6.2-15-VP1-2016-00001 Idős demensek nappali ellátójának kialakítása</t>
  </si>
  <si>
    <t>TOP-6.4-1-15-VP1-2016-00002 Fenntartható Város Mobilitási terv készítése Veszprém Megyei Jogú Város területére (SUMP)</t>
  </si>
  <si>
    <t xml:space="preserve">TOP-6.6.2-15-VP1-2016-00001 Idős demensek nappali ellátójának kialakítása </t>
  </si>
  <si>
    <t>TOP-6.5.1-15-VP1-2016-00002, Polgármesteri Hivatal épületének energetikai megújítása és Fenntartható Energia és Klíma Akcióterv készítése</t>
  </si>
  <si>
    <t>VMJV Önkormányzat</t>
  </si>
  <si>
    <t xml:space="preserve">Veszprémi Bóbita Körzeti Óvoda </t>
  </si>
  <si>
    <r>
      <t>Ebből</t>
    </r>
    <r>
      <rPr>
        <i/>
        <sz val="10"/>
        <rFont val="Palatino Linotype"/>
        <family val="1"/>
        <charset val="238"/>
      </rPr>
      <t>: költségvetési támogatás</t>
    </r>
  </si>
  <si>
    <t xml:space="preserve">B </t>
  </si>
  <si>
    <t>1-16</t>
  </si>
  <si>
    <t>16</t>
  </si>
  <si>
    <t>Tárgyi eszközök értékesítés</t>
  </si>
  <si>
    <t>Veszprémi Petőfi Színház felújításának előkészítése</t>
  </si>
  <si>
    <t>Erdész u.-i parkoló építés</t>
  </si>
  <si>
    <t>Orgona utca átépítésének kivitelezése</t>
  </si>
  <si>
    <t>Petőfi Sándor utca rekonstrukciója</t>
  </si>
  <si>
    <t>Stromfeld Aurél utca akadálymentesítés</t>
  </si>
  <si>
    <t>Csarnok Kft. törzstőke emelés</t>
  </si>
  <si>
    <t>Csarnok Kft. tőketartalékba helyezés</t>
  </si>
  <si>
    <t>Programiroda Kft. törzstőke emelés</t>
  </si>
  <si>
    <t xml:space="preserve">Programiroda Kft. tőketartalékba helyezés </t>
  </si>
  <si>
    <t>Swing-Swing Kft. törzstőke emelés</t>
  </si>
  <si>
    <t>Swing-Swing Kft. tőketartalékba helyezés</t>
  </si>
  <si>
    <t>Csutorás u-i ingatlan vásárlása</t>
  </si>
  <si>
    <t>Ingatlan haszonbérleti díj Szentgál</t>
  </si>
  <si>
    <t xml:space="preserve">Erdőtelepítés és utógondozás (a 241/2009.(IX.15.) Közgyűlési határozat; Erdészeti Hatóság 28.3/1176-7/2010.(V.25.) és VE-G-001/3883-8/2013. sz. határozata; 298/2009.(X.20.) Vfkb és 48/2010.(II.16.) Vfkb </t>
  </si>
  <si>
    <t>Játszótér építések</t>
  </si>
  <si>
    <t xml:space="preserve">Utcanévtáblák </t>
  </si>
  <si>
    <t>Kézi hulladékgyűjtők beszerzése</t>
  </si>
  <si>
    <t>Buszvárók telepítése</t>
  </si>
  <si>
    <t>Eü. Alapellátás</t>
  </si>
  <si>
    <t>Gépkocsi gumiabroncs beszerzés</t>
  </si>
  <si>
    <t>Mihály-napi búcsú</t>
  </si>
  <si>
    <t>Stadion üzemeltetése</t>
  </si>
  <si>
    <t xml:space="preserve">            - Civil iroda működési költsége</t>
  </si>
  <si>
    <t>Városi ifjúsági keret</t>
  </si>
  <si>
    <t>Rendszeres gyermekvédelmi kedvezmény/pénzbeli ellátás</t>
  </si>
  <si>
    <t>Szünidei gyermekétkeztetés</t>
  </si>
  <si>
    <t xml:space="preserve">          - Lakásfenntartási támogatás </t>
  </si>
  <si>
    <t xml:space="preserve">          - Albérleti támogatás</t>
  </si>
  <si>
    <t xml:space="preserve">          - Temetési támogatás</t>
  </si>
  <si>
    <t xml:space="preserve">          - Térítési díj</t>
  </si>
  <si>
    <t xml:space="preserve">          - Gyógyszertámogatás</t>
  </si>
  <si>
    <t xml:space="preserve">         - Adósságcsökkentési támogatás</t>
  </si>
  <si>
    <t xml:space="preserve">         - Szünidei gyermekétkeztetés</t>
  </si>
  <si>
    <t>Nevelési szolgáltatás</t>
  </si>
  <si>
    <t>Német Nemzetiségi Önk. helységének bérleti díja</t>
  </si>
  <si>
    <t>Szolidaritási hozzájárulás</t>
  </si>
  <si>
    <t>Bűnmegelőzési pályázat</t>
  </si>
  <si>
    <t xml:space="preserve">Észak-Nyugati Közlekedési Központ Zrt. Helyi közösségi közlekedés közszolgáltatás és veszteségkiegyenlítés </t>
  </si>
  <si>
    <t>Önkormányzati tulajdonú ingatlanok művelési ág változásával járó költségek (Földhivatal)</t>
  </si>
  <si>
    <t>Közmű alaptérkép változásvezetés</t>
  </si>
  <si>
    <t>Térinformatikai rendszer adatfeltöltés, fakataszter</t>
  </si>
  <si>
    <t>Óvodai csoportok átmeneti elhelyezését szolgáló konténerek bérleti díja</t>
  </si>
  <si>
    <t>TOP-6.8.2-15-VPI-2016-00001 Helyi foglalkoztatási együttműködések a megyei jogú város területén és várostérségben, foglalkoztatási együttműködés a veszprémi járás területén</t>
  </si>
  <si>
    <t>TOP-6.4.1-15-VP1-2016-00001"Közlekedésbiztonsági és kerékpárosbarát fejlesztések megvalósulása Veszprém város területén"</t>
  </si>
  <si>
    <t>TOP-6.1.5-15 Pápai u., előkészítő, engedélyezési terv</t>
  </si>
  <si>
    <t>TOP-6.1.5-15 Kelet-Nyugati összekötő út I. és II. ütem, előkészítő engedélyezési terv</t>
  </si>
  <si>
    <t>Műfüves pályák előkészítése</t>
  </si>
  <si>
    <t>Kossuth Lajos Ált.Isk. - Alagsori falvizesedés</t>
  </si>
  <si>
    <t>Kossuth Lajos Ált.Isk. - Főbejárat feletti vakolatcsere</t>
  </si>
  <si>
    <t>Játszóeszközök felújítása (78/2003 GKM rendelet)</t>
  </si>
  <si>
    <t>Elhasználódott labdapályák felújítása és balesetveszély elhárítás</t>
  </si>
  <si>
    <t>Nagyfelületű út- és járdafelújítások</t>
  </si>
  <si>
    <t>Köztéri padok felújítása</t>
  </si>
  <si>
    <t>Védett sírok felújítása az Alsóvárosi temetőben</t>
  </si>
  <si>
    <t>2 db átemelő szivattyú javítása</t>
  </si>
  <si>
    <t>Szentkirályszabadja - Veszprém Reptér tulajdonjogának megszerzéséhez kapcsolódó per- és egyéb költség</t>
  </si>
  <si>
    <t>DAT térképfrissítés, földkönyv, közműnyilvántartás, GPS</t>
  </si>
  <si>
    <t>Rendezési terv felülvizsgálat megjelenítése a térinformatikai rendszerben</t>
  </si>
  <si>
    <t>Liszt F. Kórus</t>
  </si>
  <si>
    <t>Hiány finanszírozása belső finanszírozásra szolgáló költségvetési bevétel összegével</t>
  </si>
  <si>
    <t>Hiány finanszírozása külső finanszírozásra szolgáló költségvetési bevétel összegével</t>
  </si>
  <si>
    <t xml:space="preserve">          - Ex Symposion Alapítvány</t>
  </si>
  <si>
    <t xml:space="preserve">         - Comitatus Társadalomkutató Egyesület - Comitatus Önkormányzati Szemle</t>
  </si>
  <si>
    <t>Veszprémi Szemle Várostörténeti Közhasznú Alapítvány Támogatása</t>
  </si>
  <si>
    <t>Ex Symposion Alapítvány</t>
  </si>
  <si>
    <t>Comitatus Társadalomkutató Egyesület - Comitatus Önkormányzati Szemle</t>
  </si>
  <si>
    <t>Veszprémi Deák Ferenc Ált.Isk. - Homlokzati nyílászárók cseréje V. ütem</t>
  </si>
  <si>
    <t>DTP1-1-311-2.2 Interreg Duna Nemzetközi Program Networld*</t>
  </si>
  <si>
    <t>2016. évi              tény</t>
  </si>
  <si>
    <t>2017. évi eredeti előirányzat</t>
  </si>
  <si>
    <t>2016. évi tény</t>
  </si>
  <si>
    <t>Országgyűlési képviselők választása 2018.</t>
  </si>
  <si>
    <t xml:space="preserve">TOP-6.4.1-15-VP1-2016-00001"Közlekedésbiztonsági és kerékpárosbarát fejlesztések megvalósulása Veszprém város területén" </t>
  </si>
  <si>
    <t>KÖFOP-1.2.1-VEKOP-16-2017-01268, Veszprém Megyei Jogú Város Önkormányzata ASP Központhoz való csatlakozása</t>
  </si>
  <si>
    <t>Gizella Kórus/Dowland Alapítvány</t>
  </si>
  <si>
    <t>alapítványoknak, egyesületeknek, civil szervezeteknek, társadalmi szervezeteknek nyújtott támogatásokról 2018. évben</t>
  </si>
  <si>
    <t>2018. év utáni javaslat</t>
  </si>
  <si>
    <t>Önkormányzati beruházási és egyéb felhalmozási                                                                     célú kiadások összesen:</t>
  </si>
  <si>
    <t>Csillagvár Waldorf Tagóvoda</t>
  </si>
  <si>
    <t>Hársfa Tagóvoda</t>
  </si>
  <si>
    <t>Erdei Tagóvoda, Kuckó Tagóvoda</t>
  </si>
  <si>
    <t>Nárcisz Tagóvoda</t>
  </si>
  <si>
    <t>Tornatermi mozgásfejlesztő játékok (többfunkciós mászókészlet, mozgáskotta eszközkészlet)</t>
  </si>
  <si>
    <t xml:space="preserve">Gyermeköltözőkbe új öltözőszekrények </t>
  </si>
  <si>
    <t>Cholnoky Jenő Ltp. Tagóvoda</t>
  </si>
  <si>
    <t>Beépített szekrény óvodai csoportszobákba</t>
  </si>
  <si>
    <t>Kihúzható napárnyékoló teraszra</t>
  </si>
  <si>
    <t>Ficánka Tagóvoda</t>
  </si>
  <si>
    <t>Tárgyi eszközök beszerzésére</t>
  </si>
  <si>
    <t>Hóvirág Bölcsőde</t>
  </si>
  <si>
    <t>Vackor Bölcsőde</t>
  </si>
  <si>
    <t>Aprófalvi Bölcsőde</t>
  </si>
  <si>
    <t>Halle u. 9/C Dr. Somlai - Dr. Kovács tároló helyiségek bepolcozása, tisztítószer tároló elkészítése mosdóba</t>
  </si>
  <si>
    <t>Módszertani Bölcsőde</t>
  </si>
  <si>
    <t>Számítógépek</t>
  </si>
  <si>
    <t>Könyvtári bútorok</t>
  </si>
  <si>
    <t>Művészetek Háza Veszprém</t>
  </si>
  <si>
    <t>Fogorvosi körzeteknek működési hozzájárulás</t>
  </si>
  <si>
    <t>Fogorvosi körzetek részére pályázati alap</t>
  </si>
  <si>
    <t>Mentorprogram szakmai gyakorlat biztosítására</t>
  </si>
  <si>
    <t>Paktum Iroda működéséhez hozzájárulás</t>
  </si>
  <si>
    <t>Magyar-Lengyel Barátság napja</t>
  </si>
  <si>
    <t>Állatmenhelyek támogatása</t>
  </si>
  <si>
    <t>Helikoni Ünnepségek Keszthelyen (diákok nevezési díjai)</t>
  </si>
  <si>
    <t>Hatósági engedélyek beszerzése, hatályban tartása</t>
  </si>
  <si>
    <t>Közlekedési Igazgatóság költségei</t>
  </si>
  <si>
    <t>"Városom Veszprém", "Virágos Magyarországért" és "Entente Florale" verseny szervezési, előkészítési, lebonyolítási költségei</t>
  </si>
  <si>
    <t>Repülőtér üzemeltetése</t>
  </si>
  <si>
    <t>Veszprém Város Vegyeskar - Dúdoló Népzenei Műhely</t>
  </si>
  <si>
    <t xml:space="preserve">          - Brusznyai Árpád Alapítvány</t>
  </si>
  <si>
    <t>Musica Sacra Alapítvány</t>
  </si>
  <si>
    <t>Veszprémi Deák Ferenc Ált. Iskoláért Közhasznú Alapítvány</t>
  </si>
  <si>
    <t>Fúvós Kultúráért Alapítvány támogatása</t>
  </si>
  <si>
    <t>Balaton Vívóklub</t>
  </si>
  <si>
    <t>DTP1-1-311-2.2 Interreg Duna Nemzetközi Program Netwold</t>
  </si>
  <si>
    <t>TOP 6.1.5-16-VPI-2017-00001 Északi Iparterület Közlekedésfejlesztése</t>
  </si>
  <si>
    <t>MVP Veszprémi Petőfi Színház komplex fejlesztése</t>
  </si>
  <si>
    <t>TOP-6.3.3-15 Csapadékvíz-elvezető rendszer rekonstrukciója I. ütem - Dózsaváros előkészítő, engedélyezési, kiviteli és tender terv</t>
  </si>
  <si>
    <t>Táncsics utcai rendelő felújítása</t>
  </si>
  <si>
    <t>Egészségház közműfejlesztési költségek</t>
  </si>
  <si>
    <t>Védőnői és háziorvosi körzetek költöztetési költsége</t>
  </si>
  <si>
    <t>Állatkert építési engedélyezési tervek</t>
  </si>
  <si>
    <t>Gyulafirátót 10089/4 hrsz-ú ingatlan közműfejlesztési költségei</t>
  </si>
  <si>
    <t>Petőfi Színház felújításához kapcsolódó Előzetes Régészeti Dokumentáció készítése</t>
  </si>
  <si>
    <t>Energiastratégia felülvizsgálata - SEAP előkészítő felmérés</t>
  </si>
  <si>
    <t>Veszprémi Dózsa György Német Nemzetiségi Nyelvoktató Általános Iskola - nyílászáró csere 2 tanteremben</t>
  </si>
  <si>
    <t>TOP-6.2.1-15-VP1-2016-00003 Egry úti óvoda újjáépítése</t>
  </si>
  <si>
    <t>TOP-6.3.3-15-VP1-2016-00001 Kertváros csapadékelvezető rendszer rekonstrukciója I. ütem</t>
  </si>
  <si>
    <t>TOP-6.3.3-16-VP1-2017-00001 Dózsaváros, Pápai úti csapadékvíz-elvezető rendszer fejlesztése</t>
  </si>
  <si>
    <t>TOP-6.6.1-16-VP1-2017-00001 Gyulafirátóti rendelő felújítása</t>
  </si>
  <si>
    <t>TOP – 6.3.2 Zöldváros kialakítása (Kulturális negyed - Színházkert, Megyeház tér, Erzsébet liget, Erzsébet sétány – fejlesztése)</t>
  </si>
  <si>
    <t>TOP - Cserhát ltp.1.sz.alatti gyermekorvosi rendelők  felújítása</t>
  </si>
  <si>
    <t>TOP - Ördögárok u.5. sz. gyermekorvosi rendelők  felújítása</t>
  </si>
  <si>
    <t>TOP- Okosmérés</t>
  </si>
  <si>
    <t>TOP- Energetikai feladatok előkészítése</t>
  </si>
  <si>
    <t>TOP- 7.1.1 Helyi közösségi kezdeményezések (CLLD kulcsprojekt előkészítése)</t>
  </si>
  <si>
    <t>TOP – 6.9.2 A helyi identitás és kohézió erősítése</t>
  </si>
  <si>
    <t>EFOP-1.9.9-17-2017-00004 Még jobb kezekben - Veszprémben</t>
  </si>
  <si>
    <t>EFOP-4.1.8-16-VP1-2017-00020 "Az Eötvös Károly Megyei Könyvtár tanulás segítő infrastrukturális fejlesztései"</t>
  </si>
  <si>
    <t>EFOP-2.4.2-17 Szociális bérlakások felújítása Veszprémben</t>
  </si>
  <si>
    <t>Erasmus +K3 SporTown</t>
  </si>
  <si>
    <t>KEHOP-5.4.1-16-2016-00142 "Veszprém, az energiatudatos város"</t>
  </si>
  <si>
    <t>Veszprém, Pápai út 37. szám alatti ingatlanon munkásszállás kialakítása</t>
  </si>
  <si>
    <t>MVP Kittenberger Kálmán Növény- és Vadaspark fejlesztése és bővítése</t>
  </si>
  <si>
    <t>MVP Veszprémi Zeneművészeti Szakgimnázium és Alapfokú Művészeti Iskola intézményegysége, a Csermák Antal Zeneiskola felújításának megvalósítása</t>
  </si>
  <si>
    <t>A Várlift építészeti tervpályázat lebonyolítása</t>
  </si>
  <si>
    <t>Veszprémi Torna Club részére könnyűszerkezetes sportlétesítmény építése</t>
  </si>
  <si>
    <t>"Kosárliget" kialakításához önrész</t>
  </si>
  <si>
    <t>Petőfi Sándor utca rekonstrukciója II. ütem</t>
  </si>
  <si>
    <t>Vörösmarty tér tömbbelső fejlesztés, I. ütem (csapadékvíz elvezetés kiépítése) + II. ütem</t>
  </si>
  <si>
    <t>Gyulafirátót Németh u. útrekonstrukció I. ütem csapadékvíz elvezetés</t>
  </si>
  <si>
    <t>9.sz.választókerület járdaépítések II. ütem</t>
  </si>
  <si>
    <t>Közvilágítás bővítések (tervezés, kivitelezés) 2011. évi CLXXXIX törvény</t>
  </si>
  <si>
    <t>Kádártai út közműkiváltása</t>
  </si>
  <si>
    <t>Közvilágítás fejlesztése (Zrínyi Miklós utca és a Káposztáskert utca)</t>
  </si>
  <si>
    <t>Káposztáskert utcai távközlési kábel áthelyezése és új kiépítése</t>
  </si>
  <si>
    <t>Parkolók tervezése a Halle u. 5. szám előtti területen</t>
  </si>
  <si>
    <t>Parkolók tervezése az OTP parkoló lemez alatt</t>
  </si>
  <si>
    <t>Helikopter statikus elhelyezése</t>
  </si>
  <si>
    <t>VESZOL törzstőke emelés</t>
  </si>
  <si>
    <t>Jókai u. 8. sz. alatti ingatlan vételára</t>
  </si>
  <si>
    <t>Térfigyelő rendszer bővítése 51/2011. (IV.29.) VMJV Önk.</t>
  </si>
  <si>
    <t>Karácsonyi köztéri dekorációk beszerzése</t>
  </si>
  <si>
    <t>Ördögárok u. 3. hinta áthelyezés</t>
  </si>
  <si>
    <t>Gyepmesteri telep kerítés felújítása</t>
  </si>
  <si>
    <t>Köztéri műalkotások rekonstrukciója, körforgalmakban lévő fa műtárgyak felületkezelése, állagmegóvása</t>
  </si>
  <si>
    <t>Vár u. 10. épület felújításának előkészítése, tervezés</t>
  </si>
  <si>
    <t>Dózsa György 2. sz. alatti épület felújítása</t>
  </si>
  <si>
    <t>Polgármesteri Hivatal felújítási munkák</t>
  </si>
  <si>
    <t>Kertészeti felújítások</t>
  </si>
  <si>
    <t>Vár utca kockakő burkolat felújítása</t>
  </si>
  <si>
    <t>Kertvárosi utcák felújítása viziközmű rekonstrukció után</t>
  </si>
  <si>
    <t>Aranyfőkötős szobor felújítása</t>
  </si>
  <si>
    <t>Elkorhadt fa nyílászárók cseréje műanyagra</t>
  </si>
  <si>
    <t>Erdei Tagóvoda</t>
  </si>
  <si>
    <t>Gyermekmosdó felújítás 1 pavilonban</t>
  </si>
  <si>
    <t>Kuckó Tagóvoda</t>
  </si>
  <si>
    <t>Ablakcsere</t>
  </si>
  <si>
    <t>Balesetveszélyes szennyvízakna megszüntetése vagy felújítása</t>
  </si>
  <si>
    <t>Gyermekmosdók öltözők felújítása - 2 csoport</t>
  </si>
  <si>
    <t>Veszprémi Bölcsődei és Eü.Alapell. Integrált Int.</t>
  </si>
  <si>
    <t>2. pavilon szennyvíz csatornarendszer cseréje, fürdőszoba felújítással</t>
  </si>
  <si>
    <t>Műpadló csere III. ütem (1 db pavilon+2 folyosó) 2 bejárat járólapozás</t>
  </si>
  <si>
    <t>Csikász Galéria Vár u.17.</t>
  </si>
  <si>
    <t>Kazán csere</t>
  </si>
  <si>
    <t>Lépcsőházi rész lapostető beázás megszüntetése</t>
  </si>
  <si>
    <t>Veszprém Vár u. Tetőjavítás</t>
  </si>
  <si>
    <t>Raktárbázis (Felsőörs) villamos hálózat felújítás és riasztó kiépítése</t>
  </si>
  <si>
    <t>Veszprémi Családseg. és Gyermekjóléti Integrált Int.</t>
  </si>
  <si>
    <t>A Családok Átmeneti Otthona, Pápai út 37. telephelyen elavult, tönkrement fűtésrendszer cseréje</t>
  </si>
  <si>
    <t>Rózsa u. 48. átalakítása</t>
  </si>
  <si>
    <t>VKTT Egyesített Szociális Intézmény</t>
  </si>
  <si>
    <t>1. sz. Idősek Otthona lift felvonó csere</t>
  </si>
  <si>
    <t>Veszprém Foci Centrum Utánpótlás SE</t>
  </si>
  <si>
    <t>Veszprémi Kosárlabda Kft.</t>
  </si>
  <si>
    <t>Veszprémi Egyetemi és Diák Atlétikai Club</t>
  </si>
  <si>
    <t>Veszprémi Labdarúgó és Sportszervező Kft.</t>
  </si>
  <si>
    <t xml:space="preserve">          - Magyar Kórusok találkozója</t>
  </si>
  <si>
    <t xml:space="preserve">          - Vivace </t>
  </si>
  <si>
    <t>Szabadság tér 15. Társasház ablakcsere beruházásához nyújtandó egyszeri hozzájárulás</t>
  </si>
  <si>
    <t xml:space="preserve"> - Családsegítő és gyermekjóléti tev. létszámbővítés</t>
  </si>
  <si>
    <t xml:space="preserve"> - Beruházási kiadásokra képzett céltartalék</t>
  </si>
  <si>
    <t>TOP-6.1.5-16-VP1-2017-00001 Északi Iparterület Közlekedés-fejlesztése</t>
  </si>
  <si>
    <t>TOP - Vilonyai u.2/B sz. rendelők felújítása</t>
  </si>
  <si>
    <t>TOP - Március 15. 4/b.sz alatti rendelők felújítása</t>
  </si>
  <si>
    <t>Török I.u. - Aulich összekötés</t>
  </si>
  <si>
    <t>Csutorás utca, közműfejlesztés</t>
  </si>
  <si>
    <t>Padbeszerzés és kihelyezés (141/2008(IV.22.) VFKB és 215/2008(VI.20.) VFKB</t>
  </si>
  <si>
    <t>Konyhagép (univerzális)</t>
  </si>
  <si>
    <t>Veszprémi Bölcsődei és Eü. Alapell. Integrált Intézmény</t>
  </si>
  <si>
    <t>Kabóca Bábszínház és Gyermek Közműv. Intézmény</t>
  </si>
  <si>
    <t xml:space="preserve">Folyosók műpadló cseréje </t>
  </si>
  <si>
    <t>Máltai Szeretetszolgálat</t>
  </si>
  <si>
    <t>Gépjármű vásárlás</t>
  </si>
  <si>
    <t>Baláca Múzeum régészeti anyagfeldolgozása</t>
  </si>
  <si>
    <t>Kulturális kínálat bővítés/ amatőr művészeti csoportok támogatása</t>
  </si>
  <si>
    <t>II.</t>
  </si>
  <si>
    <t>Hiszek Benned Sport Program</t>
  </si>
  <si>
    <t>Digitális Kódfejtő Alapítvány támogatása</t>
  </si>
  <si>
    <t>Martin Henrik műtárgyvásárlás</t>
  </si>
  <si>
    <t>Veszprémi Kistérségi Társulásnak pénzeszköz átadás (Egyesített Szoc.Int.)</t>
  </si>
  <si>
    <t>Közutak, hidak fenntartása</t>
  </si>
  <si>
    <t>MVP Veszprémi Atlétikai Stadion felújítása, fejlesztése - Részletes Megvalósíthatósági tanulmány készítése</t>
  </si>
  <si>
    <t>ÖSSZEFOGLALÓ TÁBLA</t>
  </si>
  <si>
    <t>a bevételi és kiadási előirányzatok módosításáról</t>
  </si>
  <si>
    <t xml:space="preserve">                </t>
  </si>
  <si>
    <t>BEVÉTELEK</t>
  </si>
  <si>
    <t>Helyi önkormányzatok általános működéséhez és ágazati feladataihoz kapcsolódó támogatás</t>
  </si>
  <si>
    <t>Önkormányzati Intézmények működési célú támogatások Áht-on belülről</t>
  </si>
  <si>
    <t>8.</t>
  </si>
  <si>
    <t>BEVÉTELEK ÖSSZESEN:</t>
  </si>
  <si>
    <t>KIADÁSOK</t>
  </si>
  <si>
    <t>VMJV Önkormányzat működési kiadások</t>
  </si>
  <si>
    <t>Ágazati feladatokhoz kapott támogatásokból, bevételi többletből, feladatok közötti átcsoportosításból</t>
  </si>
  <si>
    <t>Veszprémi Kistérségi Társulásnak pénzeszköz átadás (ESZI)</t>
  </si>
  <si>
    <t>Választókerületi keret felosztás</t>
  </si>
  <si>
    <t>Városgazdálkodási szolgáltatás</t>
  </si>
  <si>
    <t>Választókerületi keret felosztás összesen</t>
  </si>
  <si>
    <t>VMJV Önkormányzata működési kiadás összesen</t>
  </si>
  <si>
    <t xml:space="preserve">Felhalmozási kiadások </t>
  </si>
  <si>
    <t>Beruházási kiadások -bevételi többletből, feladatok közötti átcsoportosításból</t>
  </si>
  <si>
    <t>Felhalmozási kiadások összesen:</t>
  </si>
  <si>
    <t>INTÉZMÉNYI KIADÁSOK</t>
  </si>
  <si>
    <t>Kabóca Bábszínház</t>
  </si>
  <si>
    <t>Polgármesteri Hivatal</t>
  </si>
  <si>
    <t>Választókerületi keret felosztása</t>
  </si>
  <si>
    <t>Pénzügyi és Költségvetési Bizottság döntése alapján</t>
  </si>
  <si>
    <t>Céltartalék összesen</t>
  </si>
  <si>
    <t>Kiadások összesen</t>
  </si>
  <si>
    <t>2017. évi tény</t>
  </si>
  <si>
    <t>2018. évi eredeti előirányzat</t>
  </si>
  <si>
    <t>módosítás -</t>
  </si>
  <si>
    <t>módosítás-</t>
  </si>
  <si>
    <t xml:space="preserve">eredeti előirányzat </t>
  </si>
  <si>
    <t>módosítás</t>
  </si>
  <si>
    <t>eredeti előirányzat:</t>
  </si>
  <si>
    <t>TOP-6.6-1-15-VPI-2016-00001 Egészségház építése</t>
  </si>
  <si>
    <t>TOP-6.5.1 Aprófalvi Bölcsőde energetikai megújítása</t>
  </si>
  <si>
    <t>TOP-6.5.1 Völgyikút utca 2. szám alatti épület energetikai megújítása</t>
  </si>
  <si>
    <t>TOP-6.6.1-15 Egészségház közműfejlesztési költségek</t>
  </si>
  <si>
    <t>EFOP-4.1.7 Agóra Városi Művelődési Központ közösségi tereinek a felújítása</t>
  </si>
  <si>
    <t>TOP - Hóvirág Bölcsőde - Ördögárok u. 5. - fejlesztése</t>
  </si>
  <si>
    <t>Remete utca útrekonstrukció, tervezés</t>
  </si>
  <si>
    <t>Arculati kézikönyv</t>
  </si>
  <si>
    <t>József Attila utca és Takácskert utcai körforgalmi csomópont tervezése</t>
  </si>
  <si>
    <t>Önkormányzati érdekeket érintő településrendezése eszközök módosítása III.</t>
  </si>
  <si>
    <t>Hulladéklerakó környezetének vizsgálata és rekultiváció</t>
  </si>
  <si>
    <t>Csikász I.u parkolóépítés tervezés</t>
  </si>
  <si>
    <t>Boglárka u.-Lóczy u. gyalogátkelő</t>
  </si>
  <si>
    <t>Diósi M. u. parkolóépítés tervezés</t>
  </si>
  <si>
    <t>Autóbuszöböl építése a Cholnoky Jenő utcában</t>
  </si>
  <si>
    <t>Közműalagút lámpatestek cseréje</t>
  </si>
  <si>
    <t>Festő utca rekonstrukciója, tervezés</t>
  </si>
  <si>
    <t>4.vk. Köztéri padok beszerzése</t>
  </si>
  <si>
    <t>6.vk. Gyalogátkelőhely tervezése (Ady E. u. - Kabay u. kereszteződésben)</t>
  </si>
  <si>
    <t>Mobil WC csatlakozások kiépítése</t>
  </si>
  <si>
    <t>Pápai u.-Jutasi u. belső krt. mellékkötelezettségek</t>
  </si>
  <si>
    <t>Árkok műszaki tervei</t>
  </si>
  <si>
    <t>Végleges forgalomba helyezésekhez szükséges ingatlanrendezés</t>
  </si>
  <si>
    <t>Veszprém, Erdész utca csapadékvíz elvezetés kivitelezése I. ütem</t>
  </si>
  <si>
    <t>Vízbázisvédelmi feladatok KDKvTvVF 27063/05. sz. határozat</t>
  </si>
  <si>
    <t>Emléktáblák</t>
  </si>
  <si>
    <t>Mikszáth Kálmán u. 1.sz. épületkár vizsgálat szakértői költségek</t>
  </si>
  <si>
    <t xml:space="preserve">KÖFOP-1.2.1-VEKOP-16-2017-01268 Veszprém Megyei Jogú Város Önkormányzata ASP Központhoz való csatlakozása </t>
  </si>
  <si>
    <t>Elektromos hálózat fejlesztése</t>
  </si>
  <si>
    <t>Veszprém Stadion gázellátása</t>
  </si>
  <si>
    <t>Károly templom felújításának támogatása</t>
  </si>
  <si>
    <t>Csererdő játszótér, alapítványi támogatás (Csererdei Baráti Kör)</t>
  </si>
  <si>
    <t>"Otthon Melege Program” pályázati felhíváshoz kapcsolódó önkormányzati támogatás</t>
  </si>
  <si>
    <t>MVP Veszprémi Petőfi Színház felújításának előkészítése</t>
  </si>
  <si>
    <t>Magyar Építőipari Múzeum Szent István u. épület fertőtlenítése és felújítása</t>
  </si>
  <si>
    <t>10. Veszprémi Úszó Klub</t>
  </si>
  <si>
    <t>Pannon SE női kézilabda</t>
  </si>
  <si>
    <t>Veszprémi Úszó Klub</t>
  </si>
  <si>
    <t>Balaton Úszó Klub</t>
  </si>
  <si>
    <t>Veszprémi Torna Klub</t>
  </si>
  <si>
    <t>VESC női röplabda</t>
  </si>
  <si>
    <t>Szilágyi DSE</t>
  </si>
  <si>
    <t>Dózsavárosi DSE</t>
  </si>
  <si>
    <t>Veszprémi Jégkorong SE</t>
  </si>
  <si>
    <t>Veszprémi Egyetemi SC</t>
  </si>
  <si>
    <t>Veszprémi FITT SE</t>
  </si>
  <si>
    <t>Veszprémi Honvéd SE</t>
  </si>
  <si>
    <t>Veszprémi Dózsa SK-birkózó</t>
  </si>
  <si>
    <t>Balaton Fitness Sportegyesület</t>
  </si>
  <si>
    <t>Ezüst Huszár Sakkegyesület</t>
  </si>
  <si>
    <t>Veszprémi Spartacus SE</t>
  </si>
  <si>
    <t>Veszprémi Taekwondo SE</t>
  </si>
  <si>
    <t>K.O. Sport és Szabadidő Egyesület</t>
  </si>
  <si>
    <t>Top-Gym SE</t>
  </si>
  <si>
    <t>Veszprémi Thai-Boksz SE</t>
  </si>
  <si>
    <t>Veszprémi Triatlon Egylet</t>
  </si>
  <si>
    <t>Ász Veszprémi Teniszezők Klubja</t>
  </si>
  <si>
    <t>Veszprémi Bridzs és Tájékozódási SE</t>
  </si>
  <si>
    <t>Veszprémi Ejtőernyős Egyesület</t>
  </si>
  <si>
    <t>Veszprémi Szivárvány Integrált SE</t>
  </si>
  <si>
    <t>Bonita Tánc Egyesület</t>
  </si>
  <si>
    <t>Bakony Kendo és Iaido Club</t>
  </si>
  <si>
    <t>Veszprémi Judo és Szabadidő SE</t>
  </si>
  <si>
    <t>Acro Dance</t>
  </si>
  <si>
    <t>Hemo Winner Versenytánc SE</t>
  </si>
  <si>
    <t>Veszprémi Sportmászó Egyesület</t>
  </si>
  <si>
    <t>Építők Természetbarát SE</t>
  </si>
  <si>
    <t>Veszprémi Asztalitenisz Sportegyesület</t>
  </si>
  <si>
    <t>Veszprémi Rendőr SE</t>
  </si>
  <si>
    <t>A FÉNY SE</t>
  </si>
  <si>
    <t>Kid Rock and Roll SE</t>
  </si>
  <si>
    <t>Centrum Diák és Szabadidő Egyesület</t>
  </si>
  <si>
    <t>Berenhidai H.P. Baranta SE</t>
  </si>
  <si>
    <t>Veszprémi Shotokan Karate Club</t>
  </si>
  <si>
    <t>Golding Táncsport Egyesület</t>
  </si>
  <si>
    <t>Rock'n'Roll Club Veszprém</t>
  </si>
  <si>
    <t>Veszprémi Kerékpáros Egyesület</t>
  </si>
  <si>
    <t xml:space="preserve">VSZTE </t>
  </si>
  <si>
    <t>Bakony Dinamikus Lövész Egyesület</t>
  </si>
  <si>
    <t>Veszprémi Sí Egylet</t>
  </si>
  <si>
    <t>Carlson Gracie Bloodline Team SE</t>
  </si>
  <si>
    <t>Veszprémi Tollaslabda Sportegyesület</t>
  </si>
  <si>
    <t>Piros Életmód SE</t>
  </si>
  <si>
    <t>Sportolj Velünk SE</t>
  </si>
  <si>
    <t>Gyulafirátót SE</t>
  </si>
  <si>
    <t>D.L. Veszprémi Judo és Szabadidő Közhasznú SE</t>
  </si>
  <si>
    <t>HEMO Winner Versenytánc Egyesület</t>
  </si>
  <si>
    <t>Utánpótlás Kézilabdakapus Képző Sportegyesület</t>
  </si>
  <si>
    <t>"Ász" Veszprémi Teniszezők Klubja</t>
  </si>
  <si>
    <t>Dózsavárosi Diáksport Egyesület</t>
  </si>
  <si>
    <t>Laroco Motorsport Egyesület</t>
  </si>
  <si>
    <t>Veszprémi Szivárvány SE</t>
  </si>
  <si>
    <t>Balaton Fitness SE</t>
  </si>
  <si>
    <t>Veszprémi Szabadidő és Tömegsport Egyesület</t>
  </si>
  <si>
    <t>Veszprémi Shotokan Karate Club SE</t>
  </si>
  <si>
    <t>Veszprémi Spartacus Sportegyesület</t>
  </si>
  <si>
    <t>Centrum DSE</t>
  </si>
  <si>
    <t>A.D. Akrobatikus Rock and Roll Sporttánc Egyesület</t>
  </si>
  <si>
    <t>Sporttámogatások</t>
  </si>
  <si>
    <t xml:space="preserve">       módosítás-</t>
  </si>
  <si>
    <t xml:space="preserve">      eredeti előirányzat</t>
  </si>
  <si>
    <t xml:space="preserve">      módosítás-</t>
  </si>
  <si>
    <t xml:space="preserve">        módosítás -</t>
  </si>
  <si>
    <t xml:space="preserve">        eredeti előirányzat</t>
  </si>
  <si>
    <t xml:space="preserve">        módosítás-</t>
  </si>
  <si>
    <t>V á l a s z t ó k e r ü l e t</t>
  </si>
  <si>
    <t>Beruh.</t>
  </si>
  <si>
    <t>Felúj. és karbantartás</t>
  </si>
  <si>
    <t>Utak-</t>
  </si>
  <si>
    <t>Parkfennt.</t>
  </si>
  <si>
    <t>Köztiszt.</t>
  </si>
  <si>
    <t>Város</t>
  </si>
  <si>
    <t>Környezet-</t>
  </si>
  <si>
    <t>Igaz-</t>
  </si>
  <si>
    <t>Sport</t>
  </si>
  <si>
    <t>Civil Szerv.</t>
  </si>
  <si>
    <t>Intézményi</t>
  </si>
  <si>
    <t>Tartalék</t>
  </si>
  <si>
    <t>hidak</t>
  </si>
  <si>
    <t>feladatok</t>
  </si>
  <si>
    <t>Gazdálk.</t>
  </si>
  <si>
    <t>védelmi fel.</t>
  </si>
  <si>
    <t>gatás</t>
  </si>
  <si>
    <t>támogatása</t>
  </si>
  <si>
    <t>támogatás</t>
  </si>
  <si>
    <t>Költségv.</t>
  </si>
  <si>
    <t>Kv.-i maradv.</t>
  </si>
  <si>
    <t xml:space="preserve">1. </t>
  </si>
  <si>
    <t>eredeti ei. + költségvetési maradvány</t>
  </si>
  <si>
    <t xml:space="preserve">3. </t>
  </si>
  <si>
    <t xml:space="preserve">4. </t>
  </si>
  <si>
    <t xml:space="preserve">5. </t>
  </si>
  <si>
    <t xml:space="preserve">6. </t>
  </si>
  <si>
    <t xml:space="preserve">7. </t>
  </si>
  <si>
    <t xml:space="preserve">8. </t>
  </si>
  <si>
    <t xml:space="preserve">9. </t>
  </si>
  <si>
    <t xml:space="preserve">10. </t>
  </si>
  <si>
    <t>11.</t>
  </si>
  <si>
    <t>12.</t>
  </si>
  <si>
    <t>A 2018. évi választókerületi alap megoszlása feladatonként</t>
  </si>
  <si>
    <t>Szemünk fénye program keretében beépített világítástechnikai eszközök vásárlása</t>
  </si>
  <si>
    <t>Fénymásoló</t>
  </si>
  <si>
    <t>Tárgyi eszközök beszerzésére (árnyékoló homokozók fölé)</t>
  </si>
  <si>
    <t>Udvari Játékok (hinta)</t>
  </si>
  <si>
    <t>Hűtőszekrény</t>
  </si>
  <si>
    <t>Kenyérszeletelő</t>
  </si>
  <si>
    <t>Televízió</t>
  </si>
  <si>
    <t>Számítógép</t>
  </si>
  <si>
    <t>Gumitégla</t>
  </si>
  <si>
    <t>Udvari padok</t>
  </si>
  <si>
    <t>Lap-top</t>
  </si>
  <si>
    <t>Árnyékoló</t>
  </si>
  <si>
    <t>Tároló szekrény</t>
  </si>
  <si>
    <t>Könyvespolc</t>
  </si>
  <si>
    <t>Lengő hinta, udvari</t>
  </si>
  <si>
    <t>Ablaküveg fóliázás 2 csoportban</t>
  </si>
  <si>
    <t>Kisértékű tárgyi eszközök (porszívó, hűtőgép, udvari padok, asztalok)</t>
  </si>
  <si>
    <t>Intézmények felújítási kiadásai</t>
  </si>
  <si>
    <t>Vadvirág Körzeti Óvoda - Waldorf tagóvoda</t>
  </si>
  <si>
    <t xml:space="preserve">Csoportszobai ajtócsere 2 csoportban, folyosó padló és falburkolat cseréje </t>
  </si>
  <si>
    <t>Operációs rendszer - Office csomagok</t>
  </si>
  <si>
    <t>Cholnoky Jenő Tagóvoda</t>
  </si>
  <si>
    <t>Kisértékű tárgyi eszközök (fagyasztószekrény, porszívó, kisértékű tárgyi eszközök, konyhai és szakmai eszközök)</t>
  </si>
  <si>
    <t>Kisértékű tárgyi eszközök (hűtőszekrény, konyhai és szakmai eszközök)</t>
  </si>
  <si>
    <t>Kisértékű tárgyi eszközök (hűtőszekrény, porszívó 2db., számítógépek, bútorok, konyhai és szakmai eszközök)</t>
  </si>
  <si>
    <t>Kisértékű tárgyi eszközök (ipari porszívó 1db., konyhai és szakmai eszközök)</t>
  </si>
  <si>
    <t>Napsugár Bölcsőde</t>
  </si>
  <si>
    <t>Projektor, multifunkcionális eszköz</t>
  </si>
  <si>
    <t>Amerikai Kuckó (számítástechnikai eszközök)</t>
  </si>
  <si>
    <t>Szövőgép</t>
  </si>
  <si>
    <t>Dexion salgó polcok</t>
  </si>
  <si>
    <t>Sétány közösségi tér fejlesztés</t>
  </si>
  <si>
    <t>Sétány 4 db. Fotel</t>
  </si>
  <si>
    <t>Műtárgyvásárlás</t>
  </si>
  <si>
    <t>Iratmegsemmisítő</t>
  </si>
  <si>
    <t>Számítástechnikai eszközök</t>
  </si>
  <si>
    <t>Telefon alközpont</t>
  </si>
  <si>
    <t>Bokros Júlia - Holdtölte képzőművészeti alkotás</t>
  </si>
  <si>
    <t>EFOP-3.3.2-16-2016-00107 Kulturális intézmények a köznevelés eredményességéért</t>
  </si>
  <si>
    <t>EFOP-3.3.2-16-2016-00107 Kulturális intézmények a köznevelés eredményességéért (technikai és egyéb eszközök, játékterek, kiállítótér berendezés)</t>
  </si>
  <si>
    <t>Kisértékű tárgyi eszközök (technikai eszközök, bábműhely gépek)</t>
  </si>
  <si>
    <t xml:space="preserve">URH mikrofon szett </t>
  </si>
  <si>
    <t>Hangosító berendezés</t>
  </si>
  <si>
    <t>Keverőpult</t>
  </si>
  <si>
    <t>Hangszermikrofonok</t>
  </si>
  <si>
    <t>Bárczi G. Általános Iskola (Főzőkonyha)</t>
  </si>
  <si>
    <t>Főzőüst</t>
  </si>
  <si>
    <t>Szerver kiváltás, alsó-felső konyhabútor, irattároló szekrény</t>
  </si>
  <si>
    <t>L'ACOUSTCS LA4X Teljesítménymérő</t>
  </si>
  <si>
    <t>L'ACOUSTCS Hangfal 4 DB</t>
  </si>
  <si>
    <t>Lenovo Ideapad 320 Notebook+Win10Home</t>
  </si>
  <si>
    <t>Dell Inspirion 15 3000 Notebook+Win10Home</t>
  </si>
  <si>
    <t>LCD TV játékszín reklámozásához</t>
  </si>
  <si>
    <t>1.vk. Térfigyelő kamera kihelyezése (Gyrátót Tikhegy)</t>
  </si>
  <si>
    <t xml:space="preserve">EFOP-1.9.9-17-2017-00004 Még jobb kezekben - Veszprémben </t>
  </si>
  <si>
    <t>Gyepmesteri telep kennelek (1-6) padozatának felújítása</t>
  </si>
  <si>
    <t>Fogorvosi rendelőkben nyílászáró csere (SZTK)</t>
  </si>
  <si>
    <t>Evangélikus Óvoda kerítés építés</t>
  </si>
  <si>
    <t>Jutaspuszta Közösségi Ház kazáncseréje</t>
  </si>
  <si>
    <t>Részönkormányzat Gyulafirátót, Posta u. 15. kazáncsere</t>
  </si>
  <si>
    <t>Parketta csiszolása, lakkozás 8 csoportszobában</t>
  </si>
  <si>
    <t>1 csoportszoba padló csiszolás, lakkozás</t>
  </si>
  <si>
    <t>Teherhordó fal javítása</t>
  </si>
  <si>
    <t>Nyílászárók javítása</t>
  </si>
  <si>
    <t>Irodaépület (Vár u. 11.) gázkazán cseréje</t>
  </si>
  <si>
    <t>Fan-coil fűtési rendszer javítása</t>
  </si>
  <si>
    <t>Tűzjelző-mozgásérzékelő javítása, cseréje</t>
  </si>
  <si>
    <t>Barátság park sport fejlesztések előkészítése, közmű ellátása</t>
  </si>
  <si>
    <t>Távfűtő vezeték cseréje</t>
  </si>
  <si>
    <t>Cserhát ltp. 13. szám alatti épületében irodák kialakítása</t>
  </si>
  <si>
    <t>Március 15. u. 4/d gyermekorvosi rendelő padlóburkolat cseréje</t>
  </si>
  <si>
    <t>Vilonyai u. 4/B felnőttorvosi rendelő nyílászárók cseréje</t>
  </si>
  <si>
    <t>Vilonyai u. 4/B felnőttorvosi váró helyiség burkolatcsere</t>
  </si>
  <si>
    <t>Cserhát ltp. 1. védőnői tanácsadó és gyermekorv.rendelő felúj., kialakítása</t>
  </si>
  <si>
    <t>Bérlakás felújítás - Pápai u. 37. villámvédelmi rendszer</t>
  </si>
  <si>
    <t>Gyermekmosdók,  öltözők felújítása - 2 csoport</t>
  </si>
  <si>
    <t>Konyha felújítása</t>
  </si>
  <si>
    <t>Folyosó és tornaterem burkolat felújítása</t>
  </si>
  <si>
    <t>Csillagvár-Waldorf Tagóvoda</t>
  </si>
  <si>
    <t>Vizesblokk felújítás</t>
  </si>
  <si>
    <t>Önkormányzati felújítási kiadások összesen</t>
  </si>
  <si>
    <t>MVP "Veszprémi új Városi Jégcsarnok építése"</t>
  </si>
  <si>
    <t>Gyulafirátóti rendelő felújítása (költöztetés)</t>
  </si>
  <si>
    <t>Infrastruktúra fejlesztési feladatokhoz kapcsolódó kiadások</t>
  </si>
  <si>
    <t>Térfigyelő kamerák beszerzése</t>
  </si>
  <si>
    <t>Közműalagút tűzvédelmi szakértői felülvizsgálat</t>
  </si>
  <si>
    <t>Közműalagút vészjelző rendszer tervezése</t>
  </si>
  <si>
    <t>Közműalagút vészjelző rendszer cseréje</t>
  </si>
  <si>
    <t>9.sz. választókerületi járdaépítések</t>
  </si>
  <si>
    <t xml:space="preserve">     6.vk.</t>
  </si>
  <si>
    <t>Barátság park sportfejlesztések előkészítése, közmű ellátása</t>
  </si>
  <si>
    <t>Játszótérépítések</t>
  </si>
  <si>
    <t>Vár utca 10. szám alatti épület felújítása</t>
  </si>
  <si>
    <t>Swing-Swing Kft. üzletrész vásárlás</t>
  </si>
  <si>
    <t>12.vk. Fedett buszváró kiépítése</t>
  </si>
  <si>
    <t>Működési céltartalék</t>
  </si>
  <si>
    <t xml:space="preserve"> - Viziközmű fejlesztés</t>
  </si>
  <si>
    <t xml:space="preserve">     4.vk.</t>
  </si>
  <si>
    <t xml:space="preserve">    12.vk.</t>
  </si>
  <si>
    <t xml:space="preserve">     5.vk. </t>
  </si>
  <si>
    <t>Intézmények összesen</t>
  </si>
  <si>
    <t>Intézményi működési kiadások összesen</t>
  </si>
  <si>
    <t>Veszprém - Balaton 2023 Zrt. tőketartalékba helyezés</t>
  </si>
  <si>
    <t>TOP-6.5.1-16-VP1-2017-00001 Veszprém Városra vonatkozó fenntartható energia és klíma akcióterv (SECAP) elkészítése</t>
  </si>
  <si>
    <t>TOP-6.4.1-16-VP1-17-00001 Kerékpárút építése Alsóörs - Felsőörs irányába</t>
  </si>
  <si>
    <r>
      <rPr>
        <sz val="11"/>
        <rFont val="Palatino Linotype"/>
        <family val="1"/>
        <charset val="238"/>
      </rPr>
      <t>TOP-6.5.1-16-VP1-2017-00001 Veszprém Városra vonatkozó fenntartható energia és klíma akcióterv (SECAP) elkészítése</t>
    </r>
  </si>
  <si>
    <t>Intézmények felújítási kiadásai összesen</t>
  </si>
  <si>
    <t>Csapadékvíz-elvezető rendszer rekonstrukciója I. ütem - Dózsaváros előkészítő, engedélyezési, kiviteli és tender terv</t>
  </si>
  <si>
    <t>Teljesítés 2016. 12.31.-ig</t>
  </si>
  <si>
    <t>Blue-ray lejátszó</t>
  </si>
  <si>
    <t>Szent Miklós szeg környezetének fejlesztése, építészeti ötletpályázat</t>
  </si>
  <si>
    <t>TOP-6.1.5-15 Henger utca fejlesztése, előkészítő, engedélyezési terv</t>
  </si>
  <si>
    <t>Idősek Otthona (Völgyikút u. akadálymentesítésére)</t>
  </si>
  <si>
    <t>Számítógép konfiguráció - operációs rendszerrel</t>
  </si>
  <si>
    <t>Megyei Könyvtár kistelepülési könyvtári és közművelődési célú kiegészítő állami támogatás (számítástechnikai eszközök, elektronikai eszközök, szoftverek, berendezési tárgyak, bútorok)</t>
  </si>
  <si>
    <t>NKA pályázat (könyvtári berendezés, bútorok)</t>
  </si>
  <si>
    <t>Kisértékű tárgyi eszközök (mikroport, telefonkészülék, hűtőgép, mosogatópult, irodaszékek, mikrohullámú sütő, szalagfüggöny, irodapolcok)</t>
  </si>
  <si>
    <t>Felsőörs raktárbázis Felsőörs Szabadság tér 14 érintésvédelmi felülvizsgálata hatósági kötelezettség</t>
  </si>
  <si>
    <t xml:space="preserve">módosítás- </t>
  </si>
  <si>
    <t xml:space="preserve">EFOP-4.1.8-16-VP1-2017-00020 "Az Eötvös Károly Megyei Könyvtár tanulás segítő infrastrukturális fejlesztései" </t>
  </si>
  <si>
    <t>Polgármester jóváhagyása alapján</t>
  </si>
  <si>
    <t>Önkormányzati intézmények működési bevételei</t>
  </si>
  <si>
    <t>Mobil színpad</t>
  </si>
  <si>
    <t>Adatkezelő program</t>
  </si>
  <si>
    <t>Windows 10 programok</t>
  </si>
  <si>
    <t>Kerio Tűzfal</t>
  </si>
  <si>
    <t>2016. évi           tény</t>
  </si>
  <si>
    <t>2018. évi  előirányzat</t>
  </si>
  <si>
    <t>Veszprémi Vadvirág Körzeti Óvoda                                                (Csillagvár Waldorf Tagóvoda, Vadvirág Óvoda)</t>
  </si>
  <si>
    <t>Veszprémi Bóbita Körzeti Óvoda                                                       (Hársfa Tagóvoda, Bóbita Óvoda)</t>
  </si>
  <si>
    <t>Veszprémi Ringató Körzeti Óvoda                                                   (Ringató Óvoda, Erdei Tagóvoda, Kuckó Tagóvoda)</t>
  </si>
  <si>
    <t>Veszprémi Egry úti Körzeti Óvoda                                                   (Egry ltp. Óvoda, Nárcisz Tagóvoda)</t>
  </si>
  <si>
    <t>Veszprémi Csillag úti Körzeti Óvoda                                        (Csillag úti Óvoda, Cholnoky ltp. Óvoda)</t>
  </si>
  <si>
    <t>Veszprémi Kastélykert Körzeti Óvoda                                       (Kastélykert Óvoda, Ficánka Óvoda)</t>
  </si>
  <si>
    <t>Kulturális és közművelődési int. Összesen</t>
  </si>
  <si>
    <t>Árnyékoló homokozók fölé, udvari árnyékoló</t>
  </si>
  <si>
    <t>Szilágyi Táncegyüttes Alapítvány</t>
  </si>
  <si>
    <t>Cholnoky Jazzbalettért Alapítvány</t>
  </si>
  <si>
    <t>Tálentum Centrum Tehetséggondozó Alapítvány</t>
  </si>
  <si>
    <t xml:space="preserve">Fúvós Kultúráért Alapítvány </t>
  </si>
  <si>
    <t>Cholnoky Jazzbelattért Alapítvány</t>
  </si>
  <si>
    <t>VESZOL tőketartalékba helyezés</t>
  </si>
  <si>
    <t>EFOP-2.4.2-17-2018-00012 Szociális bérlakások felújítása Veszprémben</t>
  </si>
  <si>
    <t>Fogorvosi rendelőkben (SZTK Komakút tér 1.) Balesetveszélyes vakolat kiváltása gipszkarton mennyezetre</t>
  </si>
  <si>
    <t>Aprófalvi Bölcsőde tervkorszerűsítés</t>
  </si>
  <si>
    <t>Laczkó Dezső Múzeum tervkorszerűsítés</t>
  </si>
  <si>
    <t>Napvitorla a Hotel buszmegállóba</t>
  </si>
  <si>
    <t>6.vk. Csillag úti óvoda játszóudvar fejlesztésére</t>
  </si>
  <si>
    <t>"Fagyöngy" Emlőbeteg, Gyógyultak és Támogatók Önsegítő Egyesület</t>
  </si>
  <si>
    <t>"Horgony" Pszichiátriai Betegekért Kiemelten Közhasznú Alapítvány</t>
  </si>
  <si>
    <t>"Ne felejts!" Közhasznú Alapítvány</t>
  </si>
  <si>
    <t>"Reményforrás" Embertárs Segítő Egyesület</t>
  </si>
  <si>
    <t>A "Csend Világa" Alapítvány</t>
  </si>
  <si>
    <t>Ablak a Múltra Egyesület</t>
  </si>
  <si>
    <t>Bakony Balaton Környezetvédelmi Oktatóközpont Egyesület</t>
  </si>
  <si>
    <t>Csererdei Baráti Kör</t>
  </si>
  <si>
    <t>Dnipro Ukrán Kulturális Egyesület</t>
  </si>
  <si>
    <t>Dózsa Iskoláért Alapítvány</t>
  </si>
  <si>
    <t>Gizella Baráti Kör Veszprémért</t>
  </si>
  <si>
    <t>Gyulafirátótért Közhasznú Egyesület</t>
  </si>
  <si>
    <t>Józan Ész Társaság Egyesület</t>
  </si>
  <si>
    <t>Kádártai Sporthorgász Egyesület</t>
  </si>
  <si>
    <t>Kapcsolat '96 Mentálhigiénés Egyesület</t>
  </si>
  <si>
    <t>Kapcsolat Szerviz Közhasznú Egyesület</t>
  </si>
  <si>
    <t>Keresztény Értelmiségek Szövetsége</t>
  </si>
  <si>
    <t>Mozgássérültek Aktív Egyesülete</t>
  </si>
  <si>
    <t>Nagycsaládosok Veszprémi Egyesülete</t>
  </si>
  <si>
    <t>Orsolya-Fashion Line Mozgásművészeti Egyesület</t>
  </si>
  <si>
    <t>Szellemi Regenerációs Társulás</t>
  </si>
  <si>
    <t>Szent Imre Ifjúsági Alapítvány</t>
  </si>
  <si>
    <t>Társasházak Veszprémi Egyesülete</t>
  </si>
  <si>
    <t>Vakok és Gyengénlátók Veszprém Megyei Egyesülete</t>
  </si>
  <si>
    <t>Veszprém Polgárai a Városi Zenedéért Alapítvány</t>
  </si>
  <si>
    <t>Veszprém-Cserháti Társaskör Kulturális Egyesület</t>
  </si>
  <si>
    <t>Veszprémi ILCO Egyesület</t>
  </si>
  <si>
    <t>Veszprémi Jeruzsálemhegyi Baráti Kör</t>
  </si>
  <si>
    <t>Veszprémi Magyar-Finn Egyesület</t>
  </si>
  <si>
    <t>Veszprémi Német Nemzetiségi Klub</t>
  </si>
  <si>
    <t>Veszprémi Nők Kerekasztala Egyesület</t>
  </si>
  <si>
    <t>Veszprémi Nyugdíjasok Érdekvédelmi Egyesülete</t>
  </si>
  <si>
    <t xml:space="preserve">Veszprémi Szemle Várostörténeti Közhasznú Alapítvány </t>
  </si>
  <si>
    <t>Veszprém-Passau Baráti Társaság Egyesület</t>
  </si>
  <si>
    <t>"Vadvirág" Alapítvány</t>
  </si>
  <si>
    <t>Veszprémi Művész Céh</t>
  </si>
  <si>
    <t>AutiSpektrum Egyesület</t>
  </si>
  <si>
    <t>Bárczi-Caritas Alapítvány</t>
  </si>
  <si>
    <t>Bencés Diákok Veszprém Megyei Egyesülete</t>
  </si>
  <si>
    <t>Centrum Diák- és Szabadidősport Egyesület</t>
  </si>
  <si>
    <t>Családokért és Gyermekekért Közhasznú Alapítvány</t>
  </si>
  <si>
    <t>Csigaház Alapítvány</t>
  </si>
  <si>
    <t>Dózsavárosi Baráti Kör</t>
  </si>
  <si>
    <t>Éltes Mátyás Alapítvány</t>
  </si>
  <si>
    <t>Ficánka Alapítvány Kádárta Közhasznú Egyesület</t>
  </si>
  <si>
    <t>Gyermekmosoly Alapítvány</t>
  </si>
  <si>
    <t>Gyulafirátóti Német Nemzetiségi Kulturális Egyesület</t>
  </si>
  <si>
    <t>Hallgatók a Művészetért Egyesület</t>
  </si>
  <si>
    <t>Kék Madár Alapítvány</t>
  </si>
  <si>
    <t>Keresztény Értelmiségek Szövetsége Veszprémi Csoport</t>
  </si>
  <si>
    <t>KID Rock and  Roll Sportegyesület</t>
  </si>
  <si>
    <t>Kövirózsa Alapítvány</t>
  </si>
  <si>
    <t>Magyar Tartalékosok Szövetsége Veszprém Megyei Egyesülete</t>
  </si>
  <si>
    <t>Magyar Vöröskereszt Veszprém Megyei Szervezete</t>
  </si>
  <si>
    <t>Örömélet Idősekért és Hátrányos Helyzetűekért Közhasznú Alapítvány</t>
  </si>
  <si>
    <t>Veszprém Fiatal Sportolóiért Közhasznú Alapítvány</t>
  </si>
  <si>
    <t>Veszprémi Waldorf-Pedagógiai Alapítvány</t>
  </si>
  <si>
    <t>Zonta Club Veszprém</t>
  </si>
  <si>
    <t>Evangélikus Egyházi Alapítvány támogatása</t>
  </si>
  <si>
    <t>Pulpitus</t>
  </si>
  <si>
    <t>Hólánc</t>
  </si>
  <si>
    <t>Mentorprogram pályakezdők részre, együttműködési megállapodás az Életet Segítő Alapítvánnyal az 57/2018. (III.29.) határozat alapján</t>
  </si>
  <si>
    <t>V-Busz Kft cégalapítás költségei</t>
  </si>
  <si>
    <t xml:space="preserve"> Időközi helyi önkormányzati képviselő választás 2018.</t>
  </si>
  <si>
    <t>"Játék Összeköt" program előkészítése</t>
  </si>
  <si>
    <t>TOP- Március 15. utcai Uszoda és Sportcsarnok energetikai megújítása</t>
  </si>
  <si>
    <t>Civil szervezeteknek nyújtott támogatások</t>
  </si>
  <si>
    <t>BaBAKO Egyesület (működési költségekre, programokra)</t>
  </si>
  <si>
    <t>Vackoló Állatmenhely Alapítvány - működési költségekre</t>
  </si>
  <si>
    <r>
      <t xml:space="preserve">Bakonyfolk Baráti Kör - </t>
    </r>
    <r>
      <rPr>
        <sz val="10"/>
        <rFont val="Palatino Linotype"/>
        <family val="1"/>
        <charset val="238"/>
      </rPr>
      <t>Kisbakony Táncegyüttes működésére</t>
    </r>
  </si>
  <si>
    <t>Szövetség az Egészséges Veszprémiekért Egyesület</t>
  </si>
  <si>
    <t xml:space="preserve">   1.vk.</t>
  </si>
  <si>
    <t xml:space="preserve">   2.vk.</t>
  </si>
  <si>
    <t xml:space="preserve">   3.vk.</t>
  </si>
  <si>
    <t xml:space="preserve">   4.vk.</t>
  </si>
  <si>
    <t xml:space="preserve">   5.vk.</t>
  </si>
  <si>
    <t xml:space="preserve">   6.vk.</t>
  </si>
  <si>
    <t xml:space="preserve">   7.vk.</t>
  </si>
  <si>
    <t xml:space="preserve">   8.vk.</t>
  </si>
  <si>
    <t xml:space="preserve">   10. vk.</t>
  </si>
  <si>
    <t xml:space="preserve">   11. vk.</t>
  </si>
  <si>
    <t xml:space="preserve">   12. vk.</t>
  </si>
  <si>
    <t xml:space="preserve">   9. vk.</t>
  </si>
  <si>
    <t>Beruházási költségvetési kiadások</t>
  </si>
  <si>
    <t>Kádártai rendelő felújítása - Posta költöztetés</t>
  </si>
  <si>
    <t>Pajta utca 10. sz. alatti bérlakás felújítása</t>
  </si>
  <si>
    <t>Kiss Lajos Diáksport Egyesület</t>
  </si>
  <si>
    <t>Betty ás Barátai Speciális Népzenei Csoport</t>
  </si>
  <si>
    <t>Veszprémi Jégsport Egyesület</t>
  </si>
  <si>
    <t>Választókerületi keret összesen</t>
  </si>
  <si>
    <t>Veszprém - Balaton 2023 Zrt. törzstőke emelés</t>
  </si>
  <si>
    <t>TOP-6.4.1-15-VP1-2016-00001 Közlekedésbiztonsági és kerékpárosbarát fejlesztések megvalósulása Veszprém város területén</t>
  </si>
  <si>
    <r>
      <t>Gyulafirátótért Közhasznú Egyesület</t>
    </r>
    <r>
      <rPr>
        <sz val="10"/>
        <rFont val="Palatino Linotype"/>
        <family val="1"/>
        <charset val="238"/>
      </rPr>
      <t xml:space="preserve"> - működési költségekre, rendezvényekre</t>
    </r>
  </si>
  <si>
    <r>
      <t>Közösség Kádártáért Egyesület</t>
    </r>
    <r>
      <rPr>
        <sz val="10"/>
        <rFont val="Palatino Linotype"/>
        <family val="1"/>
        <charset val="238"/>
      </rPr>
      <t xml:space="preserve"> - működési költségekre, rendezvényekre</t>
    </r>
  </si>
  <si>
    <r>
      <t xml:space="preserve">Kövirózsa Alapítvány </t>
    </r>
    <r>
      <rPr>
        <sz val="10"/>
        <rFont val="Palatino Linotype"/>
        <family val="1"/>
        <charset val="238"/>
      </rPr>
      <t>- működési költségekre, rendezvényekre</t>
    </r>
  </si>
  <si>
    <r>
      <t>Báthorys Gyermekekért Alapítvány -</t>
    </r>
    <r>
      <rPr>
        <sz val="10"/>
        <rFont val="Palatino Linotype"/>
        <family val="1"/>
        <charset val="238"/>
      </rPr>
      <t xml:space="preserve"> működési költségekre, rendezvényekre</t>
    </r>
  </si>
  <si>
    <r>
      <t xml:space="preserve">Fehér Holló Vadmentő Alapítvány - </t>
    </r>
    <r>
      <rPr>
        <sz val="10"/>
        <rFont val="Palatino Linotype"/>
        <family val="1"/>
        <charset val="238"/>
      </rPr>
      <t>működési költségekre</t>
    </r>
  </si>
  <si>
    <r>
      <t xml:space="preserve">Éltes Mátyás Alapítvány </t>
    </r>
    <r>
      <rPr>
        <sz val="10"/>
        <rFont val="Palatino Linotype"/>
        <family val="1"/>
        <charset val="238"/>
      </rPr>
      <t>- nyári táborozás költségeire</t>
    </r>
  </si>
  <si>
    <r>
      <t>Veszprém Szivárvány Integrált Sportegyesület</t>
    </r>
    <r>
      <rPr>
        <sz val="10"/>
        <rFont val="Palatino Linotype"/>
        <family val="1"/>
        <charset val="238"/>
      </rPr>
      <t xml:space="preserve"> - működési költségekre, rendezvényekre</t>
    </r>
  </si>
  <si>
    <r>
      <t xml:space="preserve">Éltes Mátyás Alapítvány - </t>
    </r>
    <r>
      <rPr>
        <sz val="10"/>
        <rFont val="Palatino Linotype"/>
        <family val="1"/>
        <charset val="238"/>
      </rPr>
      <t>nyári táborozás költségeire</t>
    </r>
  </si>
  <si>
    <r>
      <t xml:space="preserve">Kozmutza Flóra Értelmileg Sérült Gyermekekért Alapítvány </t>
    </r>
    <r>
      <rPr>
        <sz val="10"/>
        <rFont val="Palatino Linotype"/>
        <family val="1"/>
        <charset val="238"/>
      </rPr>
      <t>- működési költségekre, rendezvényekre</t>
    </r>
  </si>
  <si>
    <r>
      <t xml:space="preserve">Báthorys Gyermekekért Alapítvány - </t>
    </r>
    <r>
      <rPr>
        <sz val="10"/>
        <rFont val="Palatino Linotype"/>
        <family val="1"/>
        <charset val="238"/>
      </rPr>
      <t>működési költségekre, rendezvényekre</t>
    </r>
  </si>
  <si>
    <r>
      <t xml:space="preserve">Veszprém Szivárvány Integrált Sportegyesület - </t>
    </r>
    <r>
      <rPr>
        <sz val="10"/>
        <rFont val="Palatino Linotype"/>
        <family val="1"/>
        <charset val="238"/>
      </rPr>
      <t>működési költségekre, rendezvényekre</t>
    </r>
  </si>
  <si>
    <r>
      <t xml:space="preserve">Mozgássérültek Aktív Egyesülete - </t>
    </r>
    <r>
      <rPr>
        <sz val="10"/>
        <rFont val="Palatino Linotype"/>
        <family val="1"/>
        <charset val="238"/>
      </rPr>
      <t>működési költségekre, rendezvényekre</t>
    </r>
  </si>
  <si>
    <r>
      <t>Pecakunyhó Horgászegyesület -</t>
    </r>
    <r>
      <rPr>
        <sz val="10"/>
        <rFont val="Palatino Linotype"/>
        <family val="1"/>
        <charset val="238"/>
      </rPr>
      <t xml:space="preserve"> működési költségekre</t>
    </r>
  </si>
  <si>
    <r>
      <t xml:space="preserve">Bakonyfolk Baráti Kör </t>
    </r>
    <r>
      <rPr>
        <sz val="10"/>
        <rFont val="Palatino Linotype"/>
        <family val="1"/>
        <charset val="238"/>
      </rPr>
      <t>- Kisbakony táncegyüttes működésére</t>
    </r>
  </si>
  <si>
    <r>
      <t>Állatvédő Egyesület Veszprém -</t>
    </r>
    <r>
      <rPr>
        <sz val="10"/>
        <rFont val="Palatino Linotype"/>
        <family val="1"/>
        <charset val="238"/>
      </rPr>
      <t xml:space="preserve"> működési költségekre</t>
    </r>
  </si>
  <si>
    <r>
      <t xml:space="preserve">Deák Ferenc Általános Iskola Alapítványa </t>
    </r>
    <r>
      <rPr>
        <sz val="10"/>
        <rFont val="Palatino Linotype"/>
        <family val="1"/>
        <charset val="238"/>
      </rPr>
      <t>- rendezvények szervezésére</t>
    </r>
  </si>
  <si>
    <r>
      <t>Bakonyfolk Baráti Kör</t>
    </r>
    <r>
      <rPr>
        <sz val="10"/>
        <rFont val="Palatino Linotype"/>
        <family val="1"/>
        <charset val="238"/>
      </rPr>
      <t xml:space="preserve"> - Kisbakony táncegyüttes működésére</t>
    </r>
  </si>
  <si>
    <r>
      <t>Kertvárosi Városvédő Egyesület -</t>
    </r>
    <r>
      <rPr>
        <sz val="10"/>
        <rFont val="Palatino Linotype"/>
        <family val="1"/>
        <charset val="238"/>
      </rPr>
      <t xml:space="preserve"> működési költségekre</t>
    </r>
  </si>
  <si>
    <r>
      <t>Kittenberger ZOO Alapítvány -</t>
    </r>
    <r>
      <rPr>
        <sz val="10"/>
        <rFont val="Palatino Linotype"/>
        <family val="1"/>
        <charset val="238"/>
      </rPr>
      <t xml:space="preserve"> működési költségekre</t>
    </r>
  </si>
  <si>
    <r>
      <t xml:space="preserve">Cholnoky Jenő Iskola Alapítvány - </t>
    </r>
    <r>
      <rPr>
        <sz val="10"/>
        <rFont val="Palatino Linotype"/>
        <family val="1"/>
        <charset val="238"/>
      </rPr>
      <t>jutalomkönyvekre, színházbérletre</t>
    </r>
  </si>
  <si>
    <r>
      <t>Dowland Alapítvány</t>
    </r>
    <r>
      <rPr>
        <sz val="10"/>
        <rFont val="Palatino Linotype"/>
        <family val="1"/>
        <charset val="238"/>
      </rPr>
      <t xml:space="preserve"> - Gizella Női Kar 2018.évi adventi koncert</t>
    </r>
  </si>
  <si>
    <r>
      <t xml:space="preserve">AutiSprektum Egyesület - </t>
    </r>
    <r>
      <rPr>
        <sz val="10"/>
        <rFont val="Palatino Linotype"/>
        <family val="1"/>
        <charset val="238"/>
      </rPr>
      <t>működési költségekre, rendezvényekre</t>
    </r>
  </si>
  <si>
    <r>
      <t>Kapcsolat '96 mentálhigiénés Egyesület -</t>
    </r>
    <r>
      <rPr>
        <sz val="10"/>
        <rFont val="Palatino Linotype"/>
        <family val="1"/>
        <charset val="238"/>
      </rPr>
      <t xml:space="preserve"> működési költségekre</t>
    </r>
  </si>
  <si>
    <r>
      <t xml:space="preserve">Veszprémi Állatvédők Egyesület - </t>
    </r>
    <r>
      <rPr>
        <sz val="10"/>
        <rFont val="Palatino Linotype"/>
        <family val="1"/>
        <charset val="238"/>
      </rPr>
      <t>működési költségekre</t>
    </r>
  </si>
  <si>
    <r>
      <t>Padányi TDK Veszprém klub</t>
    </r>
    <r>
      <rPr>
        <sz val="10"/>
        <rFont val="Palatino Linotype"/>
        <family val="1"/>
        <charset val="238"/>
      </rPr>
      <t xml:space="preserve"> - Bécsi Nikolett versenyeire</t>
    </r>
  </si>
  <si>
    <r>
      <t xml:space="preserve">Vackoló Állatvédő Egyesület - </t>
    </r>
    <r>
      <rPr>
        <sz val="10"/>
        <rFont val="Palatino Linotype"/>
        <family val="1"/>
        <charset val="238"/>
      </rPr>
      <t>működési költségekre</t>
    </r>
  </si>
  <si>
    <r>
      <t xml:space="preserve">Lélekpallér Önsegítő Egyesület - </t>
    </r>
    <r>
      <rPr>
        <sz val="10"/>
        <rFont val="Palatino Linotype"/>
        <family val="1"/>
        <charset val="238"/>
      </rPr>
      <t>működési költségekre</t>
    </r>
  </si>
  <si>
    <r>
      <t xml:space="preserve">Auti Spektrum Egyesület </t>
    </r>
    <r>
      <rPr>
        <sz val="10"/>
        <rFont val="Palatino Linotype"/>
        <family val="1"/>
        <charset val="238"/>
      </rPr>
      <t>- működési költségekre, rendezvényekre</t>
    </r>
  </si>
  <si>
    <r>
      <t>A Fény Sportegyesület -</t>
    </r>
    <r>
      <rPr>
        <sz val="10"/>
        <rFont val="Palatino Linotype"/>
        <family val="1"/>
        <charset val="238"/>
      </rPr>
      <t xml:space="preserve"> működési költségekre, rendezvényekre</t>
    </r>
  </si>
  <si>
    <r>
      <t xml:space="preserve">Veszprém Városi Hátrányos Helyzetű Fiatalok Egyesülete </t>
    </r>
    <r>
      <rPr>
        <sz val="10"/>
        <rFont val="Palatino Linotype"/>
        <family val="1"/>
        <charset val="238"/>
      </rPr>
      <t>- működési költségekre, rendezvényekre</t>
    </r>
  </si>
  <si>
    <r>
      <t>"Rózsás " Gyermekkor Közhasznú Alapítvány</t>
    </r>
    <r>
      <rPr>
        <sz val="10"/>
        <rFont val="Palatino Linotype"/>
        <family val="1"/>
        <charset val="238"/>
      </rPr>
      <t xml:space="preserve"> - működési költségekre, rendezvényekre</t>
    </r>
  </si>
  <si>
    <r>
      <t xml:space="preserve">Kollégium Alapítvány </t>
    </r>
    <r>
      <rPr>
        <sz val="10"/>
        <rFont val="Palatino Linotype"/>
        <family val="1"/>
        <charset val="238"/>
      </rPr>
      <t>- Ukrán néptánc csoport bemu. 225 e Ft; hangosító szett vásárl. 230 e Ft</t>
    </r>
  </si>
  <si>
    <r>
      <t>Kapcsolat ’96.Mentálhigiénés Egyesület -</t>
    </r>
    <r>
      <rPr>
        <sz val="10"/>
        <rFont val="Palatino Linotype"/>
        <family val="1"/>
        <charset val="238"/>
      </rPr>
      <t xml:space="preserve"> működési költségekre</t>
    </r>
  </si>
  <si>
    <r>
      <t>Vp Városi Hátrányos Helyzetű Fiatalok Egyesülete</t>
    </r>
    <r>
      <rPr>
        <sz val="10"/>
        <rFont val="Palatino Linotype"/>
        <family val="1"/>
        <charset val="238"/>
      </rPr>
      <t xml:space="preserve"> - jótékonysági célra szánt füzetcsomagok beszerzésére</t>
    </r>
  </si>
  <si>
    <r>
      <t xml:space="preserve">Szövetség az Egészséges Veszprémiekért Egyesület </t>
    </r>
    <r>
      <rPr>
        <sz val="10"/>
        <rFont val="Palatino Linotype"/>
        <family val="1"/>
        <charset val="238"/>
      </rPr>
      <t>- Egészség Útja rendezvények költségeire</t>
    </r>
  </si>
  <si>
    <r>
      <t>Cserháti Társaskör Kulturális Egyesület</t>
    </r>
    <r>
      <rPr>
        <sz val="10"/>
        <rFont val="Palatino Linotype"/>
        <family val="1"/>
        <charset val="238"/>
      </rPr>
      <t xml:space="preserve"> - emlékjel felújítási költségeire</t>
    </r>
  </si>
  <si>
    <r>
      <t xml:space="preserve">Veszprémi Újtelepi Baráti Kör Egyesület - </t>
    </r>
    <r>
      <rPr>
        <sz val="10"/>
        <rFont val="Palatino Linotype"/>
        <family val="1"/>
        <charset val="238"/>
      </rPr>
      <t>működési költségekre, programokra</t>
    </r>
  </si>
  <si>
    <r>
      <t>Dózsa György Iskoláért Alapítvány</t>
    </r>
    <r>
      <rPr>
        <sz val="10"/>
        <rFont val="Palatino Linotype"/>
        <family val="1"/>
        <charset val="238"/>
      </rPr>
      <t xml:space="preserve"> - működési költségekre, programokra, rendezvényekre</t>
    </r>
  </si>
  <si>
    <r>
      <t>Dózsa György Iskoláért Alapítvány -</t>
    </r>
    <r>
      <rPr>
        <sz val="10"/>
        <rFont val="Palatino Linotype"/>
        <family val="1"/>
        <charset val="238"/>
      </rPr>
      <t xml:space="preserve"> működési költségekre, programokra, rendezvényekre</t>
    </r>
  </si>
  <si>
    <r>
      <t xml:space="preserve">Veszprémi Waldorf Pedagógiai Alapítvány - </t>
    </r>
    <r>
      <rPr>
        <sz val="10"/>
        <rFont val="Palatino Linotype"/>
        <family val="1"/>
        <charset val="238"/>
      </rPr>
      <t>működési költségekre, rendezvényekre</t>
    </r>
  </si>
  <si>
    <r>
      <t>Jutaspusztai Baráti Kör -</t>
    </r>
    <r>
      <rPr>
        <sz val="10"/>
        <rFont val="Palatino Linotype"/>
        <family val="1"/>
        <charset val="238"/>
      </rPr>
      <t xml:space="preserve"> működési költségekre, rendezvényekre</t>
    </r>
  </si>
  <si>
    <r>
      <t xml:space="preserve">Csererdei Baráti Kör - </t>
    </r>
    <r>
      <rPr>
        <sz val="10"/>
        <rFont val="Palatino Linotype"/>
        <family val="1"/>
        <charset val="238"/>
      </rPr>
      <t>működési költségekre, rendezvényekre</t>
    </r>
  </si>
  <si>
    <r>
      <t xml:space="preserve">Dózsavárosi Baráti Kör </t>
    </r>
    <r>
      <rPr>
        <sz val="10"/>
        <rFont val="Palatino Linotype"/>
        <family val="1"/>
        <charset val="238"/>
      </rPr>
      <t>- működési költségekre, rendezvényekre</t>
    </r>
  </si>
  <si>
    <r>
      <t xml:space="preserve">Szövetség az Egészséges Veszprémiekért Egyesület - </t>
    </r>
    <r>
      <rPr>
        <sz val="10"/>
        <rFont val="Palatino Linotype"/>
        <family val="1"/>
        <charset val="238"/>
      </rPr>
      <t>Egészség Útja rendezvény költségeire</t>
    </r>
  </si>
  <si>
    <r>
      <t xml:space="preserve">Eurotraining Egyesület </t>
    </r>
    <r>
      <rPr>
        <sz val="10"/>
        <rFont val="Palatino Linotype"/>
        <family val="1"/>
        <charset val="238"/>
      </rPr>
      <t>- működési költségekre, rendezvényekre</t>
    </r>
  </si>
  <si>
    <r>
      <t xml:space="preserve">Dózsavárosi Diáksport Egyesület - </t>
    </r>
    <r>
      <rPr>
        <sz val="10"/>
        <rFont val="Palatino Linotype"/>
        <family val="1"/>
        <charset val="238"/>
      </rPr>
      <t>működési költségekre, rendezvényekre</t>
    </r>
  </si>
  <si>
    <r>
      <t>Veszprémi Lovassy és volt Piarista Gimn. Öregdiákjainak Baráti Köre</t>
    </r>
    <r>
      <rPr>
        <sz val="10"/>
        <rFont val="Palatino Linotype"/>
        <family val="1"/>
        <charset val="238"/>
      </rPr>
      <t xml:space="preserve"> - műk. költségek és kirándulás szervezésére</t>
    </r>
  </si>
  <si>
    <r>
      <t xml:space="preserve">Veszprémi Asztalitenisz SE - </t>
    </r>
    <r>
      <rPr>
        <sz val="10"/>
        <rFont val="Palatino Linotype"/>
        <family val="1"/>
        <charset val="238"/>
      </rPr>
      <t>működési költségekre, sportrendezvényeken részvételre sporteszközök beszerzésére</t>
    </r>
  </si>
  <si>
    <t>Pályázati keretből nyújtott támogatások</t>
  </si>
  <si>
    <t>Választókerületi keretből nyújtott támogatások</t>
  </si>
  <si>
    <t>Beruházási és egyéb felhalmozási kiadások összesen</t>
  </si>
  <si>
    <t xml:space="preserve">    módosítás - </t>
  </si>
  <si>
    <t xml:space="preserve">         módosítás-  </t>
  </si>
  <si>
    <t>Kisértékű tárgyi eszközök (székek, szőnyegek, bútorok, telefonok beszerzése, olajradiátor, mikrosütők, asztali lámpák, villanybojler, hűtőszekrény, iratmegsemmisítő, asztali számológépek)</t>
  </si>
  <si>
    <t>601835-CITIZ-1-2018-1-HU-CITIZ-NT Reveal YouropEaN Cultural Heritage/Tárd fel  európai kulturális örökségedet (ENriCH)</t>
  </si>
  <si>
    <t>Alkohol Drogsegély Ambulancia</t>
  </si>
  <si>
    <t>Bakony-Balaton Környezetvédelmi Okt.Kp.Egyesület</t>
  </si>
  <si>
    <t>Gyulafirátóti Polgárőr Egyesület</t>
  </si>
  <si>
    <t>Jeruzsálemhegyi Baráti Kör - Civil Díj, Civil Nap költségei</t>
  </si>
  <si>
    <t>Vackoló Közhasznú Egyesület</t>
  </si>
  <si>
    <t>Önkormányzati intézmények működési célú átvett pénzeszközök</t>
  </si>
  <si>
    <t>Haszongépjármű</t>
  </si>
  <si>
    <t>Szoftver beszerzés</t>
  </si>
  <si>
    <t>Gyulafirátót, Posta u. 32. felnőtt- és gyermekorvosi rendelő bútorzatának beszerzésére</t>
  </si>
  <si>
    <t>Beépített konyhaszekrénysor - emeleti konyha</t>
  </si>
  <si>
    <t>Konyhaszekrénysor - tálaló konyha</t>
  </si>
  <si>
    <t>Konyhaszekrénysor - mosogató</t>
  </si>
  <si>
    <t>Kisértékű tárgyi eszközök (monitorok, billentyűzet, egér, hangszórók, számítógép állvány, fali polcos szekrény, irodai székek, konyhai kisszékek, mobiltelefonok, hordozható vezetékes telefonok, szendvicssütők, automata kávéfőzők, mikrohullámú sütő, szállító kocsi, 16 GB memória modul a szerverhez, benzines fűkasza, hangszórók, TP-Link 4G LTE routerek, lábtartó zsámolyok, takarító kocsik)</t>
  </si>
  <si>
    <t>Színes fénymásoló</t>
  </si>
  <si>
    <t>Kamera rendszer (Kádárta)</t>
  </si>
  <si>
    <t>Veszprém, Óvári Ferenc u. 1. volt Zeneiskolában kiállításhoz szükséges költségekre</t>
  </si>
  <si>
    <t>VSZC Jendrassik-Venesz Szakgimnázium és Szakközépiskolája - Konyha, étterem nyílászáró csere</t>
  </si>
  <si>
    <t>Március 15. u. Uszoda HMV vízmelegítés értéktartó szabályozás kiépítése</t>
  </si>
  <si>
    <t>Veszprém Megyei Mentőszervezet "04 Alapítvány"</t>
  </si>
  <si>
    <t>Brusznyai Árpád Alapítvány</t>
  </si>
  <si>
    <t>TOP 6.5.1-16 Önkormányzati épületek energetikai korszerűsítése</t>
  </si>
  <si>
    <t>Sorompó utca hiányzó járdaszakasz tervek</t>
  </si>
  <si>
    <t>Tornászgyakorló kivitelezéséhez kapcsolódó közbeszerzés</t>
  </si>
  <si>
    <t>CLLD - Városrészi közösségi és kulturális terek infrastrukturális felújítása, átépítése</t>
  </si>
  <si>
    <t>Jutasi u. 59. sz. alatti rendelő felújításához - költöztetés</t>
  </si>
  <si>
    <t>Cholnoky ltp. Járdafelújítás</t>
  </si>
  <si>
    <t>TOP-6.6.1-16-VP1-2017-00002 Kádártai rendelő felújítása</t>
  </si>
  <si>
    <t>Belváros komplett gazdasági, szociális, épített örökségvédelmi rehabilitációja és városfejlesztési stratégia elkészítése KDOP-3.1.1/D-2010-0001</t>
  </si>
  <si>
    <t>Szövetség az Egészséges Veszprémiekért Egyesület - Egészség Útja rendezvények költségeire</t>
  </si>
  <si>
    <t>Veszprémi Polgárok Nyugdíjas Klubja (működési költségekre, rendezvényekre)</t>
  </si>
  <si>
    <t>Szent Imre Ifjúsági Alapítvány (2019-es Cserkész Világtalálkozón való részvétel költségeire</t>
  </si>
  <si>
    <t>Veszprémi Újtelepi Baráti Kör (működési költségekre, rendezvényekre)</t>
  </si>
  <si>
    <t>Veszprémi Thai Boksz Sportegyesület (Bécsi Nikolett versenyeire)</t>
  </si>
  <si>
    <t>Ultimátum Állatvédelmi Alapítvány (működési költségekre)</t>
  </si>
  <si>
    <t>Veszprémi Állatvédő Egyesület (működési költségekre)</t>
  </si>
  <si>
    <t>Szabadság Lakótelepi Baráti Kör (működési költségekre, rendezvényekre)</t>
  </si>
  <si>
    <t>Báthorys Gyermekekért Alapítvány (működési költségekre, rendezvényekre</t>
  </si>
  <si>
    <t>Veszprém A Kereszténységért Alapítvány (működésre, rendezvény szervezésére)</t>
  </si>
  <si>
    <t>K.O. Sport és Szabadidő Egyesület (működésre, rendezvényekre)</t>
  </si>
  <si>
    <t>Deák Ferenc Iskola Alapítványa - működésre, beszerzésre, rendezvényekre</t>
  </si>
  <si>
    <r>
      <t>Cholnoky Jazzbalettért Alapítvány</t>
    </r>
    <r>
      <rPr>
        <sz val="10"/>
        <rFont val="Palatino Linotype"/>
        <family val="1"/>
        <charset val="238"/>
      </rPr>
      <t xml:space="preserve"> ( Cholnoky Mozgásművészeti Stúdió működésére, fellépésére)</t>
    </r>
  </si>
  <si>
    <t>8.vk. Grillező-bográcsozó Szabadságpusztára</t>
  </si>
  <si>
    <t>Martinovics tér ivókút (12.vk.)</t>
  </si>
  <si>
    <t>Kádártai út rámpa</t>
  </si>
  <si>
    <t xml:space="preserve">        módosítás- </t>
  </si>
  <si>
    <t>A "Helyi foglalkoztatási együttműködések a megyei jogú város területén és várostérségben, foglalkoztatási együttműködés a veszprémi járás területén" projekt közbeszerzési eljárásával kapcsolatos fizetési kötelezettség</t>
  </si>
  <si>
    <t>EFOP-4.1.9-16-2017-00014 A múzeumi és levéltári intézményrendszer tanulás segítő infrastrukturális fejlesztései -Laczkó Dezső Múzeumban oktatótermek és kiszolgáló helyiségek kialakítása</t>
  </si>
  <si>
    <r>
      <rPr>
        <b/>
        <sz val="10"/>
        <rFont val="Palatino Linotype"/>
        <family val="1"/>
        <charset val="238"/>
      </rPr>
      <t xml:space="preserve">EFOP-4.1.9-16-2017-00014 </t>
    </r>
    <r>
      <rPr>
        <sz val="10"/>
        <rFont val="Palatino Linotype"/>
        <family val="1"/>
        <charset val="238"/>
      </rPr>
      <t>A múzeumi és levéltári intézményrendszer tanulás segítő infrastrukturális fejlesztései -Laczkó Dezső Múzeumban oktatótermek és kiszolgáló helyiségek kialakítása</t>
    </r>
  </si>
  <si>
    <t xml:space="preserve">     9.vk.</t>
  </si>
  <si>
    <t>2018. évi módosított 4.</t>
  </si>
  <si>
    <t>Szociális ágazatban foglalkoztatottak egészségügyi kiegészítő pótléka (2018. augusztus)</t>
  </si>
  <si>
    <t>módosított előirányzat 4.</t>
  </si>
  <si>
    <t xml:space="preserve">        módosított előirányzat 4.</t>
  </si>
  <si>
    <t xml:space="preserve">        módosítás - </t>
  </si>
  <si>
    <t xml:space="preserve">       módosított előirányzat 4</t>
  </si>
  <si>
    <t xml:space="preserve">       módosítás- </t>
  </si>
  <si>
    <t xml:space="preserve">         módosított előirányzat 4.</t>
  </si>
  <si>
    <t xml:space="preserve">     módosított előirányzat 4.</t>
  </si>
  <si>
    <t xml:space="preserve">      módosított előirányzat 4.</t>
  </si>
  <si>
    <t xml:space="preserve">módosított előirányzat 4. </t>
  </si>
  <si>
    <t xml:space="preserve">módosítás-  </t>
  </si>
  <si>
    <t>2018. évi  módosított 4.</t>
  </si>
  <si>
    <t>Kisértékű tárgyi eszközök (mágneses törölhető fehér tábla, projektor, vetítővászon, fényképezőgép, relax fotel, asztal, nyomtatók, szőnyegek, mobilklímák)</t>
  </si>
  <si>
    <t>Kisértékű tárgyi eszközök (óvodai pszichomotoros készlet 1db., ritmuskészlet 1 db., hangszerkészlet 1 db., motoros koordinációt és egyensúlyt fejlesztő készlet 1 db., külső winchester, hűtő, maghőmérő, mosógép, porszívók, vasalók, asztalok- dohányzó asztalok, gyermek asztalok, szekrények, asztalok, fotelek, napvitorlák udvarra, tányér és pohárcsepegtető kocsik, tartós szakmai játékok, székek)</t>
  </si>
  <si>
    <t>Kisértékű tárgyi eszközök (porszívó, vasaló, CD-s magnó, mikró, mosógép, hűtőszekrény, vetítővászon, vágó és domborítógép, hangfalak, hosszabbító, monitor, egér, klaviatúra, pen-drive, takarók, szőnyegek, függönyök, terítők, saválló edények, lábasok fedővel nagyméretű tepsi, szűrők, tálcák, konzervnyitó, nyújtódeszka, elektromos zöldségszeletelő, kések, udvari mozgásfejlesztő és ügyességi játékok, babaházba padok, iratmegsemmisítő, sátor homokozó fölé, bútorok, elemes szekrények, iratszekrények, székek, asztalok, fogasok, szárítógép)</t>
  </si>
  <si>
    <t>Takarítógép</t>
  </si>
  <si>
    <t>Mosogatógép</t>
  </si>
  <si>
    <t>Saválló konyhai asztal</t>
  </si>
  <si>
    <t>Kisértékű tárgyi eszközök (porszívók, csoportszobai bútorok, udvari padok, asztalok, lap-top, mosógép, Wifi hálózat kiépítése)</t>
  </si>
  <si>
    <t>GNSS régészeti mérőműszer</t>
  </si>
  <si>
    <t xml:space="preserve">Belváros komplett gazdasági, szociális, épített örökségvédelmi rehabilitációja és városfejlesztési stratégia elkészítése KDOP-3.1.1/D-2010-0001 </t>
  </si>
  <si>
    <t>Komakút tér 1. III. emeletén található fogorvosi rendelő várójában térelválasztó fal építése</t>
  </si>
  <si>
    <t>Aradi Vértanúk emlékmű pályázat tervezési díja</t>
  </si>
  <si>
    <t>Egészséges Nemzetért Sportegyesület (működési költségekre)</t>
  </si>
  <si>
    <t>Simonyis Gyermekekért Alapítvány (tornaterem parketta felújítás)</t>
  </si>
  <si>
    <t>Veszprém Városi Hátrányos Helyzetű Fiatalok Egyesülete (11. Jótékonysági Gála rendezvényre)</t>
  </si>
  <si>
    <t>Veszprém Egyházmegyei Építési és Felújítási Alapítvány (6.vk., 7.vk.)</t>
  </si>
  <si>
    <t>11.vk., 12.vk. Gazdasági bejárat ajtó csere</t>
  </si>
  <si>
    <t>6.vk. Veszprémi Családsegítő és Gyermekjóléti Integrált Intézmény támogatása (Rózsa u. 48. alatti telephely felújítására)</t>
  </si>
  <si>
    <t xml:space="preserve">    11.vk.</t>
  </si>
  <si>
    <t>Lakossági vízbekötés</t>
  </si>
  <si>
    <t>SÉD-völgy táblarendszer fejlesztése</t>
  </si>
  <si>
    <t>Közbeszerzési szakértelem beszerzése (sportmarketing)</t>
  </si>
  <si>
    <t>Tagsági díj Balatoni Szövetség</t>
  </si>
  <si>
    <t xml:space="preserve">       módosított előirányzat 4.</t>
  </si>
  <si>
    <t>Veszprém Egyházmegyei Építési és Felújítási Alapítvány- Magyarok Nagyasszonya Plébánia Mindszenty Emléktemplom fűtés korszerűsítésére (6.vk., 7.vk.)</t>
  </si>
  <si>
    <t>Bakony - Balaton Környezetvédelmi Oktatóközpont Egyesület (madárodúk kihelyezésére)</t>
  </si>
  <si>
    <t>Kisértékű tárgyi eszközök (készségfejlesztő, konstrukciós, tartós szakmai játékok, porszívó, vasaló, monitor, mikró, elemes szekrények, székek, asztalok, gyermekfektető, projektor asztal, terítők, törölközők, konyharuhák, sütőgép, gyümölcscentrifuga, rollerek, futóbiciklik, rajztáblák, biciklitárolók, egyéb mozgásfejlesztő játékok, professzionális aprító, pumpás termosz, hangszóró, ventillátor, telefon, mosógép)</t>
  </si>
  <si>
    <t>Veszprémi Utánpótlás Kosárlabda Egyesület</t>
  </si>
  <si>
    <t>Pannon Sport Egyesület</t>
  </si>
  <si>
    <t>2018. évi módosított 5.</t>
  </si>
  <si>
    <t>2018. évi költségvetési bevételeinek módosítása - 2018. november hó</t>
  </si>
  <si>
    <t>2018. évi költségvetési kiadásainak módosítása - 2018. november hó</t>
  </si>
  <si>
    <t>2018. évi saját bevételei - 2018. november hó</t>
  </si>
  <si>
    <t>2018. évi  módosított 5.</t>
  </si>
  <si>
    <t>2018. évi felújítási kiadások módosítása 2018. november hó</t>
  </si>
  <si>
    <t>módosított előirányzat 5.</t>
  </si>
  <si>
    <t xml:space="preserve">        módosított előirányzat 5.</t>
  </si>
  <si>
    <t xml:space="preserve">       módosított előirányzat 5.</t>
  </si>
  <si>
    <t xml:space="preserve">         módosított előirányzat 5.</t>
  </si>
  <si>
    <t>módosított előirányzat 4</t>
  </si>
  <si>
    <t xml:space="preserve">     módosított előirányzat 5.</t>
  </si>
  <si>
    <t xml:space="preserve">      módosítás- </t>
  </si>
  <si>
    <t xml:space="preserve">      módosított előirányzat 5.</t>
  </si>
  <si>
    <t xml:space="preserve">módosított előirányzat 5. </t>
  </si>
  <si>
    <t xml:space="preserve">       módosított előirányzat 5</t>
  </si>
  <si>
    <t>2018.  november hó</t>
  </si>
  <si>
    <t>Önkormányzati feladatok és egyéb kötelezettségek 2018. évi működési költségvetési kiadásainak módosítása - 2018. november hó</t>
  </si>
  <si>
    <t>2018. november hó</t>
  </si>
  <si>
    <t>Kulturális illetmény pótlék (2018. szeptember hó)</t>
  </si>
  <si>
    <t>Szociális ágazati összevont pótlék (2018. szeptember hó)</t>
  </si>
  <si>
    <t>Szociális ágazatban foglalkoztatottak egészségügyi kiegészítő pótléka (2018. szeptember hó)</t>
  </si>
  <si>
    <t>Bérkompenzáció (2018. szeptember hó)</t>
  </si>
  <si>
    <t>Bérkompenzáció (2018., szeptember hó)</t>
  </si>
  <si>
    <t>2018. évi módosított előirányzat 5.</t>
  </si>
  <si>
    <t>módosítás - bérkompenzáció 2018. szeptember hó</t>
  </si>
  <si>
    <t>módosítás- bérkompenzáció 2018. szeptember hó</t>
  </si>
  <si>
    <t>kulturális illetménypótlék 2018. szeptember hó</t>
  </si>
  <si>
    <t>módosítás- kulturális illetménypótlék 2018. szeptember hó</t>
  </si>
  <si>
    <t>szociális ágazati összevont pótlék 2018. szeptember hó</t>
  </si>
  <si>
    <t>2018. évi engedélyezett létszám</t>
  </si>
  <si>
    <t>Megjegyzés</t>
  </si>
  <si>
    <t>Közfoglalkoztatottak létszáma</t>
  </si>
  <si>
    <t>Intézmények összesen:</t>
  </si>
  <si>
    <t>Polgármester, Alpolgármesterek</t>
  </si>
  <si>
    <t>Közfoglalkoztatottak és diákmunkások létszáma</t>
  </si>
  <si>
    <t>ebből:</t>
  </si>
  <si>
    <t>a Veszprém Megyei Jogú Város Önkormányzata Támogatási Szerződéssel rendelkező</t>
  </si>
  <si>
    <t xml:space="preserve">E </t>
  </si>
  <si>
    <t>Sorszám</t>
  </si>
  <si>
    <t>Program megnevezés</t>
  </si>
  <si>
    <t>Program megvalósításának ideje</t>
  </si>
  <si>
    <t>Projekt forrás összetétel</t>
  </si>
  <si>
    <t>Projekt költség megbontás</t>
  </si>
  <si>
    <t>Projekt teljes költség</t>
  </si>
  <si>
    <t>Saját erő</t>
  </si>
  <si>
    <t>EU támogatás</t>
  </si>
  <si>
    <t>EU támogatás összesen</t>
  </si>
  <si>
    <t>2018.</t>
  </si>
  <si>
    <t>2019-től</t>
  </si>
  <si>
    <t>2016. évi  tény</t>
  </si>
  <si>
    <t>TOP-6.2.1-15-VPI-2016-00003 Egry úti óvoda újjáépítése**</t>
  </si>
  <si>
    <t>2016-2018</t>
  </si>
  <si>
    <t>2016-2019</t>
  </si>
  <si>
    <t>2016-2020</t>
  </si>
  <si>
    <t>TOP-6.6.2-15-VP1-2016-00001 Idős demensek nappali ellátójának kialakítása**</t>
  </si>
  <si>
    <t>2016-2017</t>
  </si>
  <si>
    <t>TOP.6.6.1-15-VP2-2016-00001 Egészségház építése**</t>
  </si>
  <si>
    <t>2016-2021</t>
  </si>
  <si>
    <t>2017-2019</t>
  </si>
  <si>
    <t>2018-2019</t>
  </si>
  <si>
    <t>2017-2018</t>
  </si>
  <si>
    <t>2017-2020</t>
  </si>
  <si>
    <t>KÖFOP-1.2.1-VEKOP-16-2017-01268 Veszprém Megyei Jogú Város Önkormányzata ASP Központhoz való csatlakozása **</t>
  </si>
  <si>
    <t>2018-2020</t>
  </si>
  <si>
    <t>* A Duna Nemzetközi  Interreg Program kapcsán az összes támogatás összevontan került feltüntetésre (85% EU és a 10% Nemzeti támogatás)                                                                                                                                                                   A támogatási szerződésben €-ban van, 2017. jan. 12-i MNB deviza-párfolyammal:  307,71 forinttal átszámolva.</t>
  </si>
  <si>
    <t>** Ezen projektek esetében a 2018. évi EU támogatás negatív előirányzata az EU támogatás visszautalását jelenti.</t>
  </si>
  <si>
    <t>2018. november 1-től (területi védőnői körzet megszünése)</t>
  </si>
  <si>
    <t>átcsoportosítás</t>
  </si>
  <si>
    <t>Kisértékű tárgyi eszközök (gázzsámolyok, Rational sütő gastronorm edények, 2 db. tűzoltó készülék, saválló lábasok fedővel)</t>
  </si>
  <si>
    <t>Számítástechnikai eszközök (számítógépek, monitorok, Office 2016 programok, Windows 10 programok, laptopok, nyomtatók)</t>
  </si>
  <si>
    <t>átcsoportosítás dologi kiadásokról beruházási kiadásokra</t>
  </si>
  <si>
    <t>2018. évi beruházási és egyéb felhalmozási célú kiadások módosítása - 2018. november hó</t>
  </si>
  <si>
    <t>Wifi hálózat kiépítése</t>
  </si>
  <si>
    <t>LCD tábla</t>
  </si>
  <si>
    <t>Wifi hálózat kiépítése, LCD tábla</t>
  </si>
  <si>
    <t>Cholnoky Jenő Tagóvoda: Beépített szekrény óvodai csoportszobákba</t>
  </si>
  <si>
    <t>Művészetek Háza Veszprém - Diákmunka program, NKA pályázat</t>
  </si>
  <si>
    <t>bevételi többletből (személyi kiadásokra 1695 eFt., munkaad.terh.jár és szoc.hoz. adóra 325 eFt.)</t>
  </si>
  <si>
    <t>Diákmunka, NKA pályázati támogatások</t>
  </si>
  <si>
    <t>NKA támogatás</t>
  </si>
  <si>
    <t>átcsoportosítások</t>
  </si>
  <si>
    <t>felmentési idő, jubileumi jutalom</t>
  </si>
  <si>
    <t>Agóra Veszprém Városi Művelődési Központ - NKA támogatás</t>
  </si>
  <si>
    <t>NKA támogatásból dologi kiadásokra</t>
  </si>
  <si>
    <t>átcsoportosítás dologi kiadásokból</t>
  </si>
  <si>
    <t>személyi kiadásokra 393 eFt., munkaad.terh.jár. és szoc.hoz.adóra 160 eFt.</t>
  </si>
  <si>
    <t>Balettszőnyeg</t>
  </si>
  <si>
    <t>Szónoki pulpitus</t>
  </si>
  <si>
    <t>szónoki pulpitus, balettszőnyeg, olajradiátor, informatikai hardver</t>
  </si>
  <si>
    <t>Rostlap</t>
  </si>
  <si>
    <t>Laptop</t>
  </si>
  <si>
    <t>Projektor</t>
  </si>
  <si>
    <t>Nyomtató</t>
  </si>
  <si>
    <t>Udvari hangfal</t>
  </si>
  <si>
    <t>Kisértékű tárgyi eszközök (szőnyegek, hűtőgép, konyhai eszközök mikró, fűnyíró, fűkasza, telefonok, kerti slag, párakapu, erősítő, fotelek, porszívó, gyermek asztal, székek, gyermek bútorok, napernyők, szárítógép, udvari játékok, hinta, vasaló, takarítógép, olajsütő állvánnyal, salgópolcok, nagynyomású mosó, sövényvágó, ventillátorok, vízforralók, kávéfőzők, laptop asztal, létrák, mobil klímák, iratmegsemmisítő)</t>
  </si>
  <si>
    <t>Erdei - Kuckó Tagóvodák</t>
  </si>
  <si>
    <t>Projektor, laptop, nyomtató, udvari hangfal, nagynyomású mosó, sövényvágó, ventillátorok, vízforralók, kávéfőzők, laptop asztal, létrák, mobil klímák, iratmegsemmisítő</t>
  </si>
  <si>
    <t>Kisértékű tárgyi eszközök (porszívó 2db., hűtőszekrény 1db., kávéfőző, ventilátor, vasaló, vezeték nélküli telefon, számlázási program, salgo polc)</t>
  </si>
  <si>
    <t>szakképzési hozzájárulás</t>
  </si>
  <si>
    <t>jubileumi jutalom, felmentési idő</t>
  </si>
  <si>
    <t>Szakképzési hozzájárulás</t>
  </si>
  <si>
    <t>átcsoportosítás személyi kiadásokról</t>
  </si>
  <si>
    <t xml:space="preserve">munkaad.terhelő jár. és szoc.hozzájárulási adóra 3000 eFt, dologi kiadásokra 10550 eFt., </t>
  </si>
  <si>
    <t>Kisértékű tárgyi eszközök (konyhai és szakmai eszközök)</t>
  </si>
  <si>
    <t>Udvari fajáték</t>
  </si>
  <si>
    <t>Udvari fajátékok</t>
  </si>
  <si>
    <t>Kisértékű tárgyi eszközök (30 db. ülőke, várótermi padhoz, bútorok, szakmai eszközök, számítógépek, monitorok, nyomtatók)</t>
  </si>
  <si>
    <t>Szűrőaudiométer</t>
  </si>
  <si>
    <t>Kisértékű tárgyi eszközök (konyhai és szakmai eszközök), udvari fajáték</t>
  </si>
  <si>
    <t>Kisértékű tárgyi eszközök (fagyasztószekrény, porszívó, kisértékű tárgyi eszközök, konyhai és szakmai eszközök), saválló konyhai asztal</t>
  </si>
  <si>
    <t>Kisértékű tárgyi eszközök (hűtőszekrény, konyhai és szakmai eszközök), udvari fajátékok</t>
  </si>
  <si>
    <t>Egészségügyi Alapellátás</t>
  </si>
  <si>
    <t>Kisértékű tárgyi eszközök (monitorok, nyomtatók), szűrőaudióméter</t>
  </si>
  <si>
    <t>módosítás - átcsoportosítás</t>
  </si>
  <si>
    <t>Kisértékű tárgyi eszközök (mozgásfejlesztő csomagok, vezetékes telefon)</t>
  </si>
  <si>
    <t>Kisértékű tárgyi eszközök (bútorok, paplanok, plédek, lepedők, mozgásfejlesztő csomagok, iratmegsemmisítő, botmixer, hűtőszekrény, fagyasztóláda, élelmezési és létszámnyilvántartó program, tálaló kocsik)</t>
  </si>
  <si>
    <t>Kisértékű tárgyi eszközök (paplanok, lepedők, tálaló kocsik)</t>
  </si>
  <si>
    <r>
      <t>Ficánka Tagóvoda</t>
    </r>
    <r>
      <rPr>
        <sz val="11"/>
        <rFont val="Palatino Linotype"/>
        <family val="1"/>
        <charset val="238"/>
      </rPr>
      <t xml:space="preserve"> - vezetékes telefon</t>
    </r>
  </si>
  <si>
    <t>Áfa bevétel</t>
  </si>
  <si>
    <t>Diákmunka támogatása</t>
  </si>
  <si>
    <t>Diákmunka támogatása, ODR pályázati támogatás</t>
  </si>
  <si>
    <t>Amerikai Kuckó támogatása</t>
  </si>
  <si>
    <t>Eötvös Károly Megyei Könyvtár - áfa bevétel</t>
  </si>
  <si>
    <t>Eötvös Károly Megyei Könyvtár - Diákmunka támogatása, ODR pályázati támogatás</t>
  </si>
  <si>
    <t>Eötvös Károly Megyei Könyvtár - Amerikai Kuckó támogatása</t>
  </si>
  <si>
    <t>ODR pályázati támogatás</t>
  </si>
  <si>
    <t xml:space="preserve">Áfa bevételi többletből </t>
  </si>
  <si>
    <t>átcsoportosítás dologi kiadásokból beruházási kiadásokra</t>
  </si>
  <si>
    <t>Áfa bevételi többlet és átcsoportosítás</t>
  </si>
  <si>
    <t>módosítás- átcsoportosítás</t>
  </si>
  <si>
    <t>Felmentési idő, jub.jut., végkielégítés</t>
  </si>
  <si>
    <t>Jubileumi jutalom, felmentési idő</t>
  </si>
  <si>
    <t>Jubileumi jutalom</t>
  </si>
  <si>
    <t>módosítás - jubileumi jutalom</t>
  </si>
  <si>
    <t>jubileumi jutalom</t>
  </si>
  <si>
    <t>Csererdő csapadékvíz - tervezés</t>
  </si>
  <si>
    <t>Egyéb működési bevételek - Uniqa Biztosító Zrt. Villámcsapás kártérítés</t>
  </si>
  <si>
    <t>Villámcsapás káresemény (Buszpályaudvar jelzőlámpa, Füredi-Stadion jelzőlámpás csomópont)</t>
  </si>
  <si>
    <t>módosítás- Villámcsapás káresemény (Buszpályaudvar jelzőlámpa, Füredi-Stadion jelzőlámpás csomópont)</t>
  </si>
  <si>
    <t>Informatikai kiadások - hardver és szoftver elemek</t>
  </si>
  <si>
    <t>átcsoportosítás beruházási kiadásokról dologi kiadásokra</t>
  </si>
  <si>
    <t>TOP-6.4.1-16-VP1-2018-00002 Márkó-Bánd települések irányába kerékpárút építése</t>
  </si>
  <si>
    <t>TOP Módszertani Bölcsőde - Cserhát ltp. 13 - fejlesztése</t>
  </si>
  <si>
    <t>TOP-6.4.1-16-VP1-2018-00002 Kerékpárút építése Márkó-Bánd települések irányába</t>
  </si>
  <si>
    <t>Állam felé befizetési kötelezettség</t>
  </si>
  <si>
    <t>módosítás- módosított támogatási szerződés szerint</t>
  </si>
  <si>
    <t>TOP-6.6.1-16-VP1 Jutasi u. 59. sz. alatti rendelő megújítása</t>
  </si>
  <si>
    <t>módosítás- Támogatási szerződés szerint</t>
  </si>
  <si>
    <t>átcsoportosítás dologi kiadásokról</t>
  </si>
  <si>
    <t>egyéb működési célú kiadásokra</t>
  </si>
  <si>
    <t>Rászoruló gyermekek szünidei étkeztetése</t>
  </si>
  <si>
    <t>Óvodapedagógusok minősítéséből adódó többletkiadások</t>
  </si>
  <si>
    <t>személyi kiadásokra</t>
  </si>
  <si>
    <r>
      <t>TOP 6.5.1-16 Önkormányzati épületek energetikai korszerűsítése -</t>
    </r>
    <r>
      <rPr>
        <sz val="11"/>
        <rFont val="Palatino Linotype"/>
        <family val="1"/>
        <charset val="238"/>
      </rPr>
      <t xml:space="preserve"> új közbeszerzési eljárás</t>
    </r>
  </si>
  <si>
    <t>Kisértékű tárgyi eszközök (számítógép és monitor, szoftverek, szék, asztal, szőnyeg, nyomtató tablet, fúrókalapács, M3 lejátszó, fejhallgató, kávéfőzők, Könyvespolcok üvegajtóval, üvegajtós szekrény)</t>
  </si>
  <si>
    <t>2.vk.</t>
  </si>
  <si>
    <t>Városi Nyilvánosságért Alapítvány (karácsonyi ajándékcsomagokra)</t>
  </si>
  <si>
    <t>4.vk.</t>
  </si>
  <si>
    <t>Új Veszprémi Református Templom Alapítvány (Felvidéki kirándulás költségeire)</t>
  </si>
  <si>
    <t>Veszprém Városi Hátrányos Helyzetű Fiatalokért Egyesület (11. Jótékonysági Gálája rendezvényre)</t>
  </si>
  <si>
    <t>5.vk.</t>
  </si>
  <si>
    <t>Szent Imre Ifjúsági Alapítvány (2019. évi Cserkész Világtalálkozó utazási költségeire)</t>
  </si>
  <si>
    <t>8.vk.</t>
  </si>
  <si>
    <t>Rózsás Gyermekkor Közhasznú Alapítvány (működési költségekre, rendezvényekre)</t>
  </si>
  <si>
    <t>Minerva Alapítvány (Botev Iskola) (működési költségekre, rendezvényekre)</t>
  </si>
  <si>
    <t>Egry József Lakótelepi Baráti Kör (működési költségekre, rendezvényekre)</t>
  </si>
  <si>
    <t>11.vk.</t>
  </si>
  <si>
    <t>Szent Imre Ifjúsági Alapítvány (működési költségekre)</t>
  </si>
  <si>
    <t>12.vk.</t>
  </si>
  <si>
    <t>Városi Nyilvánosságért Alapítvány (működési költségekre, rendezvényekre, karácsonyi ajándékcsomagokra)</t>
  </si>
  <si>
    <t xml:space="preserve">     2.vk. </t>
  </si>
  <si>
    <t xml:space="preserve">     8.vk.</t>
  </si>
  <si>
    <t>módosítás- képviselői keretek felosztása</t>
  </si>
  <si>
    <t>8.vk. Lomgyűjtő zsákok beszerzése</t>
  </si>
  <si>
    <t>10.vk. Lombgyűjtő zsákok beszerzése</t>
  </si>
  <si>
    <t>10.vk. Virágos Városért verseny díjazására</t>
  </si>
  <si>
    <t>10.vk. Veszprémi Újtelepi Baráti Kör - jubileumi rendezvényre</t>
  </si>
  <si>
    <t>10.vk. Nyugdíjas rendezvények költségeire</t>
  </si>
  <si>
    <t xml:space="preserve">     2.vk.</t>
  </si>
  <si>
    <t xml:space="preserve">     10.vk.</t>
  </si>
  <si>
    <t>módosítás- képviselői keretek</t>
  </si>
  <si>
    <t xml:space="preserve">        módosítás- képviselői keretek</t>
  </si>
  <si>
    <t>9.vk. Egry utcai Körzeti Óvoda Nárcisz Tagóvodájának támogatása (karácsonyi rendezvény költségeire)</t>
  </si>
  <si>
    <t>9.vk. Ördögárok utcai bölcsőde támogatása (Mikulás napi rendezvény költségeire)</t>
  </si>
  <si>
    <t>9.vk. Nárcisz Tagóvodájának támogatása (karácsonyi rendezvény költségeire)</t>
  </si>
  <si>
    <t>2.vk. Lombgyűjtő zsákok beszerzése</t>
  </si>
  <si>
    <t>9.vk. Hóvirág utcai II. sz. Gondozási Központ 3.sz. Idősek Nappali Intézménye (karácsonyi rendezvényre)</t>
  </si>
  <si>
    <t>Kisértékű tárgyi eszközök (tükör 8db., vezetékes telefonok, lábtörlők, hűtő, mikrohullámú sütő, fogasok, fotelek, székek, szekrények, zsúrkocsik, maghőmérő, gyermekasztalok, tányér- és pohárcsepegtető kocsik, tartós szakmai játékok, fémállványok, polcállványok, számítógép konfigurációk - monitorral, lapvágó)</t>
  </si>
  <si>
    <t>Kisértékű tárgyi eszközök (porszívók, router és switch hálózati elosztó csere, fűnyíró, fűkasza, kerti slag, párakapu, kerítés elemek, hűtőszekrény, porszívó, szekrények, szárítógép, udvari játékok, vasalók, hűtőszekrény, szőnyeg, lábtörlő, nagynyomású mosó, porszívók, laminálók, vízforralók, ventillátorok, laptop asztalok, kislétrák, nagy létrák)</t>
  </si>
  <si>
    <t>Kisértékű tárgyi eszközök (restaurátori eszközök, minivasaló, kisgép - akkus csavarhúzó, botmixer, felsőmaró+marókés készlet+felsőmaró asztal, asztalosipari kéziszerszámok, intarziázó fűrészgép, fogászati szerszámok, hő-pisztoly, rezsó, munkalap, gőzös vasaló és gőzborotva, leletmosó kád, szén monoxid érzékelő, TP-link vezeték nélküli router, bútorszéf, delta rezgőcsiszoló 200W, mobil infrapanelek, immateriális javak beszerzése, szünetmentes tápegység, szerver memóriák, szerver merevlemezek, kiseszközök, irodabútor, tárolóeszközök /ládák/)</t>
  </si>
  <si>
    <t>Irodaépület - padlóburkolatok cseréje</t>
  </si>
  <si>
    <t>Művészetek Háza Veszprém - Irodaépület padlóburkolatok cseréje</t>
  </si>
  <si>
    <r>
      <rPr>
        <u/>
        <sz val="11"/>
        <rFont val="Palatino Linotype"/>
        <family val="1"/>
        <charset val="238"/>
      </rPr>
      <t>Igazgatás</t>
    </r>
    <r>
      <rPr>
        <sz val="11"/>
        <rFont val="Palatino Linotype"/>
        <family val="1"/>
        <charset val="238"/>
      </rPr>
      <t xml:space="preserve"> - Bérkompenzáció (2018. szeptember hó)</t>
    </r>
  </si>
  <si>
    <r>
      <rPr>
        <u/>
        <sz val="11"/>
        <rFont val="Palatino Linotype"/>
        <family val="1"/>
        <charset val="238"/>
      </rPr>
      <t>Informatika</t>
    </r>
    <r>
      <rPr>
        <sz val="11"/>
        <rFont val="Palatino Linotype"/>
        <family val="1"/>
        <charset val="238"/>
      </rPr>
      <t xml:space="preserve"> - átcsoportosítás dologi kiadásokról beruházási kiadásokra</t>
    </r>
  </si>
  <si>
    <t>Felújítási kiadások összesen:</t>
  </si>
  <si>
    <t>Veszprémi Bölcsődei és Egészségügyi Alapellátási Integrált Intézmény- szakképzési hozzájárulás</t>
  </si>
  <si>
    <t>Kisértékű tárgyi eszközök (szakmai feladatok ellátásához, irodai szék, titán olló, billentyűzetek, egér, Kingston 240 GBSSd+1, RaidsonikIB-AC642 Icy Boksz SSD/HDD belső keret, Lenovo notebook ventilátor, hűtőgép kis méretű, porszívó, Gigaport HD+hangkártya, akkus csavarhúzó, kábel teszt, mikroport kapszulák, zsebadó, ragasztópisztoly, kalapácsok, karos lemezolló, pisztolyfúró, szórópisztolyok, kézi homokszóró pisztolyok, Metabo SSp-1000, harapófogó, keverőszár, rezsó kétlapos, kerékanya kulcsok, dugókulcs készlet, fúrószár készlet, hőlégbefúvó fokozatmentes, Easy Up pavilon, pavilonhoz oldalfalak, irat megsemmisítők, MacBook Air, multifunkcionális nyomtatók, Rack doboz, ügyelő TV, videó jelosztó és digitalizáló, iratmegsemmisítők, biztonsági kamerák, napernyők, memória 8GB Kingston, adapter, Resolume Arene 6 Softwer, műanyag rack, hosszabbító, Eternet-DMX átalakító, Kompresszor, hűtő, csavarhúzógép, tabletek, tablet tokok, számítógép hangfal, videókártya, kézi permetezető, akku, kárpitos kapcsozógép, csillár, akkumulátoros fúrógép, számítógép-billenytűzet-egér, Windows 10 Professional, Office 2016 Small&amp;Business, LG LED Monitor)</t>
  </si>
  <si>
    <t>8.vk. Hulladékgyűjtő elhelyezése az Ördögárok utcai játszótérre</t>
  </si>
  <si>
    <t>Ütésgátló felületek cseréje két játszótéren</t>
  </si>
  <si>
    <t>Kisértékű tárgyi eszközök (Szőnyeg 6 csoportszobába, gyermekszék 50 db., gyermekfektető 50 db., porszívó 2 db., hűtőszekrények, PVC, függöny, konyhai kisgépek, multifunkcionális  és színes nyomtató, szkenner, lamináló, vasaló, ventillátor, roló, redőny, árnyékoló, íróasztal, irodaszék, billentyűzet, kávéfőző, számlázási program, közkonyha (főzőkonyha) program)</t>
  </si>
  <si>
    <t>Kisértékű tárgyi eszközök (aktív Di-boksz, játszószőnyeg, mászóalagút, szőnyegpadló, fazekak, serpenyők, színpadszállító kocsik, kiskocsik, kiállítóvitrinek, telefonok, informatikai hardverek, konyhai eszközök, székek, polc, telefon, irodai eszközök, vetítővásznak, aktív hangfal, projektor, projektor tartó, keverőpult, informatikai hardver, olajradiátor)</t>
  </si>
  <si>
    <t>Fekete-fehér féfnymásoló</t>
  </si>
  <si>
    <t>Rostlap, laptop, nagynyomású mosó, porszívók, lamináló, vízforralók, ventillátorok, laptop asztal, kislétrák, nagy létra</t>
  </si>
  <si>
    <t>Videokártya, kézi permetező, akku, kárpitos kapcsozógép, csillár, akkumulátoros fúrógép, számítógép, Windows 10 Professional, Office 2016 Small&amp;business, LG Led Monitor</t>
  </si>
  <si>
    <t>belső átcsoportosításokból (számítógépek, monitorok, Office 2016 programok, Windows 10 programok, laptopok, nyomtatók, Bárczi konyhába saválló lábosok)</t>
  </si>
  <si>
    <t xml:space="preserve"> - Szakosított ellátások üzemeltetési támogatása, bölcsődei kiegészítő támogatás</t>
  </si>
  <si>
    <t>Egry József Lakótelepi Baráti Kör</t>
  </si>
  <si>
    <t>Kozmutza Flóra Alapítvány-Értelmileg Sérült Gyermekekért</t>
  </si>
  <si>
    <t>"A Báthory Gyermekekért" Alapítvány</t>
  </si>
  <si>
    <t>KÖLTSÉGVETÉSI BEVÉTELEI ÉS KIADÁSAI 2018. ÉVBEN - 2018. november hó</t>
  </si>
  <si>
    <t>a 2018. évi engedélyezett létszámról - 2018. november hó</t>
  </si>
  <si>
    <t xml:space="preserve"> Európai Uniós forrásból finanszírozott támogatással megvalósuló programok, projektek bevételeiről és kiadásairól az Ávr. 24. § (1) bekezdés a.) és bd.) pontjainak megfelelően - 2018. november hó</t>
  </si>
  <si>
    <t xml:space="preserve">V-Busz Kft. törzstőke </t>
  </si>
  <si>
    <t>V-Busz Kft. tőketartalékba helyezés</t>
  </si>
  <si>
    <t>V-Busz Kft. törzstőke emelés</t>
  </si>
  <si>
    <t>1. melléklet a 38/2018. (XI.22.) önkormányzati rendelethez</t>
  </si>
  <si>
    <t>2. melléklet a 38/2018. (XI.22.) önkormányzati rendelethez</t>
  </si>
  <si>
    <t>3. melléklet a 38/2018. (XI.22.) önkormányzati rendelethez</t>
  </si>
  <si>
    <t>4. melléklet a 38/2018. (XI.22.) önkormányzati rendelethez</t>
  </si>
  <si>
    <t>5. melléklet a 38/2018. (XI.22.) önkormányzati rendelethez</t>
  </si>
  <si>
    <t>6. melléklet a 38/2018. (XI.22.) önkormányzati rendelethez</t>
  </si>
  <si>
    <t>6.A. melléklet a 38/2018. (XI.22.) önkormányzati rendelethez</t>
  </si>
  <si>
    <t>7. melléklet a 38/2018. (XI.22.) önkormányzati rendelethez</t>
  </si>
  <si>
    <t>8. melléklet a 38/2018. (XI.22.) önkormányzati rendelethez</t>
  </si>
  <si>
    <t>9. melléklet a 38/2018. (XI.22.) önkormányzati rendelethez</t>
  </si>
  <si>
    <t>10. melléklet a 38/2018. (XI.22.) önkormányzati rendelethez</t>
  </si>
  <si>
    <t>11. melléklet a 38/2018. (XI.22.) önkormányzati rendelethez</t>
  </si>
  <si>
    <t>12. melléklet a 38/2018. (XI.22.) önkormányzati rendelethez</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</si>
</sst>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F_t_-;\-* #,##0.00\ _F_t_-;_-* &quot;-&quot;??\ _F_t_-;_-@_-"/>
    <numFmt numFmtId="164" formatCode="0.0%"/>
    <numFmt numFmtId="165" formatCode="0.000"/>
  </numFmts>
  <fonts count="61"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1"/>
      <name val="Palatino Linotype"/>
      <family val="1"/>
      <charset val="238"/>
    </font>
    <font>
      <sz val="10"/>
      <name val="Arial"/>
      <family val="2"/>
      <charset val="238"/>
    </font>
    <font>
      <b/>
      <sz val="11"/>
      <name val="Palatino Linotype"/>
      <family val="1"/>
      <charset val="238"/>
    </font>
    <font>
      <i/>
      <sz val="11"/>
      <name val="Palatino Linotype"/>
      <family val="1"/>
      <charset val="238"/>
    </font>
    <font>
      <sz val="9"/>
      <name val="Palatino Linotype"/>
      <family val="1"/>
      <charset val="238"/>
    </font>
    <font>
      <sz val="8"/>
      <name val="Arial CE"/>
      <charset val="238"/>
    </font>
    <font>
      <sz val="12"/>
      <name val="Times New Roman"/>
      <family val="1"/>
      <charset val="238"/>
    </font>
    <font>
      <sz val="8"/>
      <name val="Palatino Linotype"/>
      <family val="1"/>
      <charset val="238"/>
    </font>
    <font>
      <sz val="10"/>
      <name val="Palatino Linotype"/>
      <family val="1"/>
      <charset val="238"/>
    </font>
    <font>
      <b/>
      <sz val="9"/>
      <name val="Palatino Linotype"/>
      <family val="1"/>
      <charset val="238"/>
    </font>
    <font>
      <i/>
      <sz val="10"/>
      <name val="Palatino Linotype"/>
      <family val="1"/>
      <charset val="238"/>
    </font>
    <font>
      <b/>
      <sz val="10"/>
      <name val="Palatino Linotype"/>
      <family val="1"/>
      <charset val="238"/>
    </font>
    <font>
      <sz val="9"/>
      <name val="Arial CE"/>
      <charset val="238"/>
    </font>
    <font>
      <i/>
      <u/>
      <sz val="10"/>
      <name val="Palatino Linotype"/>
      <family val="1"/>
      <charset val="238"/>
    </font>
    <font>
      <b/>
      <i/>
      <sz val="10"/>
      <name val="Palatino Linotype"/>
      <family val="1"/>
      <charset val="238"/>
    </font>
    <font>
      <i/>
      <sz val="9"/>
      <name val="Palatino Linotype"/>
      <family val="1"/>
      <charset val="238"/>
    </font>
    <font>
      <b/>
      <i/>
      <sz val="9"/>
      <name val="Palatino Linotype"/>
      <family val="1"/>
      <charset val="238"/>
    </font>
    <font>
      <b/>
      <i/>
      <sz val="11"/>
      <name val="Palatino Linotype"/>
      <family val="1"/>
      <charset val="238"/>
    </font>
    <font>
      <sz val="7"/>
      <name val="Palatino Linotype"/>
      <family val="1"/>
      <charset val="238"/>
    </font>
    <font>
      <b/>
      <sz val="8"/>
      <name val="Palatino Linotype"/>
      <family val="1"/>
      <charset val="238"/>
    </font>
    <font>
      <b/>
      <sz val="10"/>
      <name val="Arial CE"/>
      <charset val="238"/>
    </font>
    <font>
      <i/>
      <sz val="10"/>
      <name val="Arial CE"/>
      <charset val="238"/>
    </font>
    <font>
      <b/>
      <u val="double"/>
      <sz val="10"/>
      <name val="Palatino Linotype"/>
      <family val="1"/>
      <charset val="238"/>
    </font>
    <font>
      <sz val="11"/>
      <name val="Arial CE"/>
      <charset val="238"/>
    </font>
    <font>
      <i/>
      <sz val="9.5"/>
      <name val="Palatino Linotype"/>
      <family val="1"/>
      <charset val="238"/>
    </font>
    <font>
      <b/>
      <i/>
      <sz val="9.5"/>
      <name val="Palatino Linotype"/>
      <family val="1"/>
      <charset val="238"/>
    </font>
    <font>
      <b/>
      <u/>
      <sz val="10"/>
      <name val="Palatino Linotype"/>
      <family val="1"/>
      <charset val="238"/>
    </font>
    <font>
      <b/>
      <u/>
      <sz val="11"/>
      <name val="Palatino Linotype"/>
      <family val="1"/>
      <charset val="238"/>
    </font>
    <font>
      <sz val="11"/>
      <color theme="1"/>
      <name val="Calibri"/>
      <family val="2"/>
      <charset val="238"/>
      <scheme val="minor"/>
    </font>
    <font>
      <sz val="10.5"/>
      <name val="Palatino Linotype"/>
      <family val="1"/>
      <charset val="238"/>
    </font>
    <font>
      <b/>
      <i/>
      <u/>
      <sz val="11"/>
      <name val="Palatino Linotype"/>
      <family val="1"/>
      <charset val="238"/>
    </font>
    <font>
      <u/>
      <sz val="11"/>
      <name val="Palatino Linotype"/>
      <family val="1"/>
      <charset val="238"/>
    </font>
    <font>
      <i/>
      <u/>
      <sz val="11"/>
      <name val="Palatino Linotype"/>
      <family val="1"/>
      <charset val="238"/>
    </font>
    <font>
      <b/>
      <sz val="10"/>
      <color theme="5" tint="-0.249977111117893"/>
      <name val="Palatino Linotype"/>
      <family val="1"/>
      <charset val="238"/>
    </font>
    <font>
      <sz val="10"/>
      <color theme="5" tint="-0.499984740745262"/>
      <name val="Palatino Linotype"/>
      <family val="1"/>
      <charset val="238"/>
    </font>
    <font>
      <i/>
      <sz val="10"/>
      <color theme="5" tint="-0.499984740745262"/>
      <name val="Palatino Linotype"/>
      <family val="1"/>
      <charset val="238"/>
    </font>
    <font>
      <b/>
      <sz val="10"/>
      <color theme="5" tint="-0.499984740745262"/>
      <name val="Palatino Linotype"/>
      <family val="1"/>
      <charset val="238"/>
    </font>
    <font>
      <b/>
      <i/>
      <sz val="10"/>
      <color theme="5" tint="-0.499984740745262"/>
      <name val="Palatino Linotype"/>
      <family val="1"/>
      <charset val="238"/>
    </font>
    <font>
      <b/>
      <sz val="10"/>
      <color theme="1"/>
      <name val="Palatino Linotype"/>
      <family val="1"/>
      <charset val="238"/>
    </font>
    <font>
      <sz val="10"/>
      <color theme="1"/>
      <name val="Palatino Linotype"/>
      <family val="1"/>
      <charset val="238"/>
    </font>
    <font>
      <b/>
      <i/>
      <sz val="12"/>
      <name val="Palatino Linotype"/>
      <family val="1"/>
      <charset val="238"/>
    </font>
    <font>
      <b/>
      <sz val="12"/>
      <name val="Palatino Linotype"/>
      <family val="1"/>
      <charset val="238"/>
    </font>
    <font>
      <sz val="10"/>
      <color theme="5" tint="-0.249977111117893"/>
      <name val="Palatino Linotype"/>
      <family val="1"/>
      <charset val="238"/>
    </font>
    <font>
      <sz val="10"/>
      <color rgb="FFFF0000"/>
      <name val="Palatino Linotype"/>
      <family val="1"/>
      <charset val="238"/>
    </font>
    <font>
      <b/>
      <sz val="10"/>
      <color rgb="FFFF0000"/>
      <name val="Palatino Linotype"/>
      <family val="1"/>
      <charset val="238"/>
    </font>
    <font>
      <i/>
      <sz val="10"/>
      <color rgb="FFFF0000"/>
      <name val="Palatino Linotype"/>
      <family val="1"/>
      <charset val="238"/>
    </font>
    <font>
      <b/>
      <i/>
      <sz val="10"/>
      <color rgb="FFFF0000"/>
      <name val="Palatino Linotype"/>
      <family val="1"/>
      <charset val="238"/>
    </font>
    <font>
      <i/>
      <sz val="9"/>
      <color rgb="FFFF0000"/>
      <name val="Palatino Linotype"/>
      <family val="1"/>
      <charset val="238"/>
    </font>
    <font>
      <i/>
      <sz val="10"/>
      <color theme="1"/>
      <name val="Palatino Linotype"/>
      <family val="1"/>
      <charset val="238"/>
    </font>
    <font>
      <b/>
      <sz val="11"/>
      <color theme="5" tint="-0.499984740745262"/>
      <name val="Palatino Linotype"/>
      <family val="1"/>
      <charset val="238"/>
    </font>
    <font>
      <b/>
      <sz val="10"/>
      <color theme="5" tint="-0.499984740745262"/>
      <name val="Arial CE"/>
      <charset val="238"/>
    </font>
    <font>
      <i/>
      <sz val="11"/>
      <color rgb="FFFF0000"/>
      <name val="Palatino Linotype"/>
      <family val="1"/>
      <charset val="238"/>
    </font>
    <font>
      <b/>
      <i/>
      <u/>
      <sz val="10.5"/>
      <name val="Palatino Linotype"/>
      <family val="1"/>
      <charset val="238"/>
    </font>
    <font>
      <sz val="11"/>
      <color rgb="FFFF0000"/>
      <name val="Palatino Linotype"/>
      <family val="1"/>
      <charset val="238"/>
    </font>
  </fonts>
  <fills count="2">
    <fill>
      <patternFill patternType="none"/>
    </fill>
    <fill>
      <patternFill patternType="gray125"/>
    </fill>
  </fills>
  <borders count="234">
    <border>
      <left/>
      <right/>
      <top/>
      <bottom/>
      <diagonal/>
    </border>
    <border>
      <left style="medium">
        <color indexed="64"/>
      </left>
      <right/>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double">
        <color indexed="64"/>
      </top>
      <bottom style="medium">
        <color indexed="64"/>
      </bottom>
      <diagonal/>
    </border>
    <border>
      <left/>
      <right/>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double">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hair">
        <color indexed="64"/>
      </left>
      <right/>
      <top style="hair">
        <color indexed="64"/>
      </top>
      <bottom style="hair">
        <color indexed="64"/>
      </bottom>
      <diagonal/>
    </border>
    <border>
      <left style="double">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double">
        <color indexed="64"/>
      </left>
      <right style="hair">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style="medium">
        <color indexed="64"/>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double">
        <color indexed="64"/>
      </left>
      <right/>
      <top style="medium">
        <color indexed="64"/>
      </top>
      <bottom style="medium">
        <color indexed="64"/>
      </bottom>
      <diagonal/>
    </border>
    <border>
      <left/>
      <right style="medium">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diagonal/>
    </border>
    <border>
      <left style="double">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bottom/>
      <diagonal/>
    </border>
    <border>
      <left style="hair">
        <color indexed="64"/>
      </left>
      <right/>
      <top style="hair">
        <color indexed="64"/>
      </top>
      <bottom/>
      <diagonal/>
    </border>
    <border>
      <left style="hair">
        <color indexed="64"/>
      </left>
      <right/>
      <top style="hair">
        <color indexed="64"/>
      </top>
      <bottom style="medium">
        <color indexed="64"/>
      </bottom>
      <diagonal/>
    </border>
    <border>
      <left style="double">
        <color indexed="64"/>
      </left>
      <right style="hair">
        <color indexed="64"/>
      </right>
      <top style="medium">
        <color indexed="64"/>
      </top>
      <bottom style="hair">
        <color indexed="64"/>
      </bottom>
      <diagonal/>
    </border>
    <border>
      <left style="double">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left style="medium">
        <color indexed="64"/>
      </left>
      <right/>
      <top style="thin">
        <color indexed="64"/>
      </top>
      <bottom style="medium">
        <color indexed="64"/>
      </bottom>
      <diagonal/>
    </border>
    <border>
      <left style="hair">
        <color indexed="64"/>
      </left>
      <right style="hair">
        <color indexed="64"/>
      </right>
      <top style="double">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top style="hair">
        <color indexed="64"/>
      </top>
      <bottom style="double">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style="medium">
        <color indexed="64"/>
      </top>
      <bottom style="hair">
        <color indexed="64"/>
      </bottom>
      <diagonal/>
    </border>
    <border>
      <left style="double">
        <color indexed="64"/>
      </left>
      <right style="medium">
        <color indexed="64"/>
      </right>
      <top/>
      <bottom style="hair">
        <color indexed="64"/>
      </bottom>
      <diagonal/>
    </border>
    <border>
      <left style="double">
        <color indexed="64"/>
      </left>
      <right style="medium">
        <color indexed="64"/>
      </right>
      <top style="hair">
        <color indexed="64"/>
      </top>
      <bottom style="hair">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double">
        <color indexed="64"/>
      </left>
      <right/>
      <top/>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double">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bottom/>
      <diagonal/>
    </border>
    <border>
      <left style="medium">
        <color indexed="64"/>
      </left>
      <right/>
      <top/>
      <bottom style="thin">
        <color indexed="64"/>
      </bottom>
      <diagonal/>
    </border>
    <border>
      <left style="double">
        <color indexed="64"/>
      </left>
      <right/>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thin">
        <color indexed="64"/>
      </bottom>
      <diagonal/>
    </border>
    <border>
      <left style="double">
        <color indexed="64"/>
      </left>
      <right style="medium">
        <color indexed="64"/>
      </right>
      <top style="hair">
        <color indexed="64"/>
      </top>
      <bottom/>
      <diagonal/>
    </border>
    <border>
      <left style="double">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style="hair">
        <color indexed="64"/>
      </right>
      <top style="medium">
        <color indexed="64"/>
      </top>
      <bottom style="medium">
        <color indexed="64"/>
      </bottom>
      <diagonal/>
    </border>
    <border>
      <left style="double">
        <color indexed="64"/>
      </left>
      <right style="medium">
        <color indexed="64"/>
      </right>
      <top style="medium">
        <color indexed="64"/>
      </top>
      <bottom/>
      <diagonal/>
    </border>
    <border>
      <left/>
      <right style="hair">
        <color indexed="64"/>
      </right>
      <top style="medium">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hair">
        <color indexed="64"/>
      </left>
      <right style="hair">
        <color indexed="64"/>
      </right>
      <top style="medium">
        <color indexed="64"/>
      </top>
      <bottom style="dotted">
        <color indexed="64"/>
      </bottom>
      <diagonal/>
    </border>
    <border>
      <left style="hair">
        <color indexed="64"/>
      </left>
      <right style="hair">
        <color indexed="64"/>
      </right>
      <top style="dotted">
        <color indexed="64"/>
      </top>
      <bottom style="double">
        <color indexed="64"/>
      </bottom>
      <diagonal/>
    </border>
    <border>
      <left style="medium">
        <color indexed="64"/>
      </left>
      <right style="hair">
        <color indexed="64"/>
      </right>
      <top style="medium">
        <color indexed="64"/>
      </top>
      <bottom style="dotted">
        <color indexed="64"/>
      </bottom>
      <diagonal/>
    </border>
    <border>
      <left style="medium">
        <color indexed="64"/>
      </left>
      <right style="hair">
        <color indexed="64"/>
      </right>
      <top style="dotted">
        <color indexed="64"/>
      </top>
      <bottom style="double">
        <color indexed="64"/>
      </bottom>
      <diagonal/>
    </border>
    <border>
      <left style="hair">
        <color indexed="64"/>
      </left>
      <right/>
      <top style="medium">
        <color indexed="64"/>
      </top>
      <bottom style="dotted">
        <color indexed="64"/>
      </bottom>
      <diagonal/>
    </border>
    <border>
      <left style="hair">
        <color indexed="64"/>
      </left>
      <right/>
      <top style="dotted">
        <color indexed="64"/>
      </top>
      <bottom style="double">
        <color indexed="64"/>
      </bottom>
      <diagonal/>
    </border>
    <border>
      <left style="hair">
        <color indexed="64"/>
      </left>
      <right style="medium">
        <color indexed="64"/>
      </right>
      <top style="medium">
        <color indexed="64"/>
      </top>
      <bottom/>
      <diagonal/>
    </border>
    <border>
      <left style="hair">
        <color indexed="64"/>
      </left>
      <right/>
      <top style="thin">
        <color indexed="64"/>
      </top>
      <bottom style="hair">
        <color indexed="64"/>
      </bottom>
      <diagonal/>
    </border>
    <border>
      <left/>
      <right style="hair">
        <color indexed="64"/>
      </right>
      <top style="hair">
        <color indexed="64"/>
      </top>
      <bottom style="double">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hair">
        <color indexed="64"/>
      </bottom>
      <diagonal/>
    </border>
    <border>
      <left/>
      <right style="hair">
        <color indexed="64"/>
      </right>
      <top style="medium">
        <color indexed="64"/>
      </top>
      <bottom style="dotted">
        <color indexed="64"/>
      </bottom>
      <diagonal/>
    </border>
    <border>
      <left/>
      <right style="hair">
        <color indexed="64"/>
      </right>
      <top style="dotted">
        <color indexed="64"/>
      </top>
      <bottom style="double">
        <color indexed="64"/>
      </bottom>
      <diagonal/>
    </border>
    <border>
      <left/>
      <right style="hair">
        <color indexed="64"/>
      </right>
      <top style="hair">
        <color indexed="64"/>
      </top>
      <bottom/>
      <diagonal/>
    </border>
    <border>
      <left/>
      <right style="hair">
        <color indexed="64"/>
      </right>
      <top style="hair">
        <color indexed="64"/>
      </top>
      <bottom style="medium">
        <color indexed="64"/>
      </bottom>
      <diagonal/>
    </border>
    <border>
      <left/>
      <right style="double">
        <color indexed="64"/>
      </right>
      <top style="thin">
        <color indexed="64"/>
      </top>
      <bottom style="thin">
        <color indexed="64"/>
      </bottom>
      <diagonal/>
    </border>
    <border>
      <left style="hair">
        <color indexed="64"/>
      </left>
      <right/>
      <top/>
      <bottom/>
      <diagonal/>
    </border>
    <border>
      <left style="double">
        <color indexed="64"/>
      </left>
      <right style="hair">
        <color indexed="64"/>
      </right>
      <top style="medium">
        <color indexed="64"/>
      </top>
      <bottom/>
      <diagonal/>
    </border>
    <border>
      <left style="double">
        <color indexed="64"/>
      </left>
      <right style="hair">
        <color indexed="64"/>
      </right>
      <top/>
      <bottom style="double">
        <color indexed="64"/>
      </bottom>
      <diagonal/>
    </border>
    <border>
      <left style="double">
        <color indexed="64"/>
      </left>
      <right style="hair">
        <color indexed="64"/>
      </right>
      <top style="hair">
        <color indexed="64"/>
      </top>
      <bottom style="double">
        <color indexed="64"/>
      </bottom>
      <diagonal/>
    </border>
    <border>
      <left style="double">
        <color indexed="64"/>
      </left>
      <right style="hair">
        <color indexed="64"/>
      </right>
      <top/>
      <bottom/>
      <diagonal/>
    </border>
    <border>
      <left style="double">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medium">
        <color indexed="64"/>
      </left>
      <right style="hair">
        <color indexed="64"/>
      </right>
      <top/>
      <bottom style="double">
        <color indexed="64"/>
      </bottom>
      <diagonal/>
    </border>
    <border>
      <left style="hair">
        <color indexed="64"/>
      </left>
      <right/>
      <top/>
      <bottom style="double">
        <color indexed="64"/>
      </bottom>
      <diagonal/>
    </border>
    <border>
      <left/>
      <right/>
      <top style="hair">
        <color indexed="64"/>
      </top>
      <bottom style="medium">
        <color indexed="64"/>
      </bottom>
      <diagonal/>
    </border>
    <border>
      <left style="double">
        <color indexed="64"/>
      </left>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double">
        <color indexed="64"/>
      </bottom>
      <diagonal/>
    </border>
    <border>
      <left/>
      <right/>
      <top style="medium">
        <color indexed="64"/>
      </top>
      <bottom style="hair">
        <color indexed="64"/>
      </bottom>
      <diagonal/>
    </border>
    <border>
      <left/>
      <right/>
      <top/>
      <bottom style="hair">
        <color indexed="64"/>
      </bottom>
      <diagonal/>
    </border>
    <border>
      <left style="hair">
        <color indexed="64"/>
      </left>
      <right style="double">
        <color indexed="64"/>
      </right>
      <top style="hair">
        <color indexed="64"/>
      </top>
      <bottom style="medium">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double">
        <color indexed="64"/>
      </left>
      <right style="hair">
        <color indexed="64"/>
      </right>
      <top style="medium">
        <color indexed="64"/>
      </top>
      <bottom style="medium">
        <color indexed="64"/>
      </bottom>
      <diagonal/>
    </border>
    <border>
      <left style="double">
        <color indexed="64"/>
      </left>
      <right style="hair">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thin">
        <color indexed="64"/>
      </top>
      <bottom/>
      <diagonal/>
    </border>
    <border>
      <left style="double">
        <color indexed="64"/>
      </left>
      <right/>
      <top style="double">
        <color indexed="64"/>
      </top>
      <bottom style="medium">
        <color indexed="64"/>
      </bottom>
      <diagonal/>
    </border>
    <border>
      <left style="double">
        <color indexed="64"/>
      </left>
      <right/>
      <top style="thin">
        <color indexed="64"/>
      </top>
      <bottom style="medium">
        <color indexed="64"/>
      </bottom>
      <diagonal/>
    </border>
    <border>
      <left style="hair">
        <color indexed="64"/>
      </left>
      <right style="double">
        <color indexed="64"/>
      </right>
      <top style="hair">
        <color indexed="64"/>
      </top>
      <bottom style="thin">
        <color indexed="64"/>
      </bottom>
      <diagonal/>
    </border>
    <border>
      <left style="hair">
        <color indexed="64"/>
      </left>
      <right style="double">
        <color indexed="64"/>
      </right>
      <top/>
      <bottom style="hair">
        <color indexed="64"/>
      </bottom>
      <diagonal/>
    </border>
    <border>
      <left style="double">
        <color indexed="64"/>
      </left>
      <right style="medium">
        <color indexed="64"/>
      </right>
      <top style="hair">
        <color indexed="64"/>
      </top>
      <bottom style="thin">
        <color indexed="64"/>
      </bottom>
      <diagonal/>
    </border>
    <border>
      <left style="hair">
        <color indexed="64"/>
      </left>
      <right style="double">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double">
        <color indexed="64"/>
      </right>
      <top style="medium">
        <color indexed="64"/>
      </top>
      <bottom style="medium">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style="hair">
        <color indexed="64"/>
      </left>
      <right style="double">
        <color indexed="64"/>
      </right>
      <top style="thin">
        <color indexed="64"/>
      </top>
      <bottom style="medium">
        <color indexed="64"/>
      </bottom>
      <diagonal/>
    </border>
    <border>
      <left style="hair">
        <color indexed="64"/>
      </left>
      <right style="hair">
        <color indexed="64"/>
      </right>
      <top/>
      <bottom style="thin">
        <color indexed="64"/>
      </bottom>
      <diagonal/>
    </border>
    <border>
      <left/>
      <right style="hair">
        <color indexed="64"/>
      </right>
      <top/>
      <bottom style="medium">
        <color indexed="64"/>
      </bottom>
      <diagonal/>
    </border>
    <border>
      <left style="thin">
        <color indexed="64"/>
      </left>
      <right/>
      <top/>
      <bottom style="double">
        <color indexed="64"/>
      </bottom>
      <diagonal/>
    </border>
    <border>
      <left style="double">
        <color indexed="64"/>
      </left>
      <right style="thin">
        <color indexed="64"/>
      </right>
      <top style="medium">
        <color indexed="64"/>
      </top>
      <bottom style="medium">
        <color indexed="64"/>
      </bottom>
      <diagonal/>
    </border>
    <border>
      <left/>
      <right style="hair">
        <color indexed="64"/>
      </right>
      <top style="hair">
        <color indexed="64"/>
      </top>
      <bottom style="thin">
        <color indexed="64"/>
      </bottom>
      <diagonal/>
    </border>
    <border>
      <left style="thin">
        <color indexed="64"/>
      </left>
      <right/>
      <top style="medium">
        <color indexed="64"/>
      </top>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style="hair">
        <color indexed="64"/>
      </left>
      <right/>
      <top style="medium">
        <color indexed="64"/>
      </top>
      <bottom style="double">
        <color indexed="64"/>
      </bottom>
      <diagonal/>
    </border>
    <border>
      <left/>
      <right style="hair">
        <color indexed="64"/>
      </right>
      <top style="medium">
        <color indexed="64"/>
      </top>
      <bottom style="double">
        <color indexed="64"/>
      </bottom>
      <diagonal/>
    </border>
    <border>
      <left/>
      <right style="medium">
        <color indexed="64"/>
      </right>
      <top style="hair">
        <color indexed="64"/>
      </top>
      <bottom/>
      <diagonal/>
    </border>
    <border>
      <left style="hair">
        <color indexed="64"/>
      </left>
      <right style="medium">
        <color indexed="64"/>
      </right>
      <top style="hair">
        <color indexed="64"/>
      </top>
      <bottom style="medium">
        <color indexed="64"/>
      </bottom>
      <diagonal/>
    </border>
    <border>
      <left/>
      <right style="medium">
        <color indexed="64"/>
      </right>
      <top/>
      <bottom style="thin">
        <color indexed="64"/>
      </bottom>
      <diagonal/>
    </border>
    <border>
      <left/>
      <right/>
      <top style="hair">
        <color indexed="64"/>
      </top>
      <bottom/>
      <diagonal/>
    </border>
    <border>
      <left style="hair">
        <color indexed="64"/>
      </left>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hair">
        <color indexed="64"/>
      </top>
      <bottom style="hair">
        <color indexed="64"/>
      </bottom>
      <diagonal/>
    </border>
    <border>
      <left style="double">
        <color indexed="64"/>
      </left>
      <right style="double">
        <color indexed="64"/>
      </right>
      <top/>
      <bottom/>
      <diagonal/>
    </border>
    <border>
      <left style="double">
        <color indexed="64"/>
      </left>
      <right/>
      <top/>
      <bottom style="hair">
        <color indexed="64"/>
      </bottom>
      <diagonal/>
    </border>
    <border>
      <left style="medium">
        <color indexed="64"/>
      </left>
      <right/>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hair">
        <color indexed="64"/>
      </bottom>
      <diagonal/>
    </border>
  </borders>
  <cellStyleXfs count="28">
    <xf numFmtId="0" fontId="0" fillId="0" borderId="0"/>
    <xf numFmtId="43" fontId="12" fillId="0" borderId="0" applyFont="0" applyFill="0" applyBorder="0" applyAlignment="0" applyProtection="0"/>
    <xf numFmtId="43" fontId="13" fillId="0" borderId="0" applyFont="0" applyFill="0" applyBorder="0" applyAlignment="0" applyProtection="0"/>
    <xf numFmtId="43" fontId="35" fillId="0" borderId="0" applyFont="0" applyFill="0" applyBorder="0" applyAlignment="0" applyProtection="0"/>
    <xf numFmtId="0" fontId="12" fillId="0" borderId="0"/>
    <xf numFmtId="0" fontId="13" fillId="0" borderId="0"/>
    <xf numFmtId="0" fontId="13" fillId="0" borderId="0"/>
    <xf numFmtId="0" fontId="35" fillId="0" borderId="0"/>
    <xf numFmtId="0" fontId="35" fillId="0" borderId="0"/>
    <xf numFmtId="0" fontId="6" fillId="0" borderId="0"/>
    <xf numFmtId="0" fontId="6" fillId="0" borderId="0"/>
    <xf numFmtId="0" fontId="6" fillId="0" borderId="0"/>
    <xf numFmtId="0" fontId="8" fillId="0" borderId="0"/>
    <xf numFmtId="0" fontId="6" fillId="0" borderId="0"/>
    <xf numFmtId="0" fontId="8" fillId="0" borderId="0"/>
    <xf numFmtId="0" fontId="8" fillId="0" borderId="0"/>
    <xf numFmtId="0" fontId="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3" fillId="0" borderId="0"/>
    <xf numFmtId="43" fontId="2" fillId="0" borderId="0" applyFont="0" applyFill="0" applyBorder="0" applyAlignment="0" applyProtection="0"/>
    <xf numFmtId="0" fontId="6" fillId="0" borderId="0"/>
    <xf numFmtId="43" fontId="1" fillId="0" borderId="0" applyFont="0" applyFill="0" applyBorder="0" applyAlignment="0" applyProtection="0"/>
    <xf numFmtId="43" fontId="1" fillId="0" borderId="0" applyFont="0" applyFill="0" applyBorder="0" applyAlignment="0" applyProtection="0"/>
    <xf numFmtId="0" fontId="8" fillId="0" borderId="0"/>
  </cellStyleXfs>
  <cellXfs count="1903">
    <xf numFmtId="0" fontId="0" fillId="0" borderId="0" xfId="0"/>
    <xf numFmtId="0" fontId="7" fillId="0" borderId="0" xfId="0" applyFont="1" applyFill="1" applyBorder="1" applyAlignment="1">
      <alignment vertical="center"/>
    </xf>
    <xf numFmtId="3" fontId="7" fillId="0" borderId="0" xfId="0" applyNumberFormat="1" applyFont="1" applyFill="1" applyBorder="1"/>
    <xf numFmtId="3" fontId="7" fillId="0" borderId="0" xfId="11" applyNumberFormat="1" applyFont="1" applyFill="1" applyAlignment="1">
      <alignment horizontal="center"/>
    </xf>
    <xf numFmtId="3" fontId="7" fillId="0" borderId="0" xfId="11" applyNumberFormat="1" applyFont="1" applyFill="1"/>
    <xf numFmtId="3" fontId="9" fillId="0" borderId="0" xfId="11" applyNumberFormat="1" applyFont="1" applyFill="1"/>
    <xf numFmtId="3" fontId="7" fillId="0" borderId="0" xfId="11" applyNumberFormat="1" applyFont="1" applyFill="1" applyAlignment="1">
      <alignment vertical="center"/>
    </xf>
    <xf numFmtId="3" fontId="7" fillId="0" borderId="0" xfId="11" applyNumberFormat="1" applyFont="1" applyFill="1" applyAlignment="1">
      <alignment horizontal="center" vertical="top"/>
    </xf>
    <xf numFmtId="0" fontId="9" fillId="0" borderId="0" xfId="11" applyFont="1" applyFill="1" applyBorder="1" applyAlignment="1">
      <alignment vertical="top" wrapText="1"/>
    </xf>
    <xf numFmtId="3" fontId="7" fillId="0" borderId="0" xfId="11" applyNumberFormat="1" applyFont="1" applyFill="1" applyAlignment="1"/>
    <xf numFmtId="3" fontId="7" fillId="0" borderId="0" xfId="11" applyNumberFormat="1" applyFont="1" applyFill="1" applyAlignment="1">
      <alignment horizontal="center" vertical="center"/>
    </xf>
    <xf numFmtId="3" fontId="10" fillId="0" borderId="0" xfId="11" applyNumberFormat="1" applyFont="1" applyFill="1" applyAlignment="1">
      <alignment horizontal="center" vertical="center"/>
    </xf>
    <xf numFmtId="3" fontId="9" fillId="0" borderId="0" xfId="0" applyNumberFormat="1" applyFont="1" applyFill="1" applyBorder="1"/>
    <xf numFmtId="3" fontId="7" fillId="0" borderId="0" xfId="11" applyNumberFormat="1" applyFont="1" applyFill="1" applyBorder="1" applyAlignment="1">
      <alignment vertical="top" wrapText="1"/>
    </xf>
    <xf numFmtId="3" fontId="7" fillId="0" borderId="0" xfId="11" applyNumberFormat="1" applyFont="1" applyFill="1" applyBorder="1" applyAlignment="1">
      <alignment horizontal="center"/>
    </xf>
    <xf numFmtId="3" fontId="9" fillId="0" borderId="0" xfId="11" applyNumberFormat="1" applyFont="1" applyFill="1" applyBorder="1"/>
    <xf numFmtId="3" fontId="9" fillId="0" borderId="0" xfId="11" applyNumberFormat="1" applyFont="1" applyFill="1" applyBorder="1" applyAlignment="1">
      <alignment vertical="top" wrapText="1"/>
    </xf>
    <xf numFmtId="3" fontId="9" fillId="0" borderId="0" xfId="11" applyNumberFormat="1" applyFont="1" applyFill="1" applyBorder="1" applyAlignment="1">
      <alignment horizontal="center"/>
    </xf>
    <xf numFmtId="3" fontId="7" fillId="0" borderId="0" xfId="11" applyNumberFormat="1" applyFont="1" applyFill="1" applyAlignment="1">
      <alignment vertical="top" wrapText="1"/>
    </xf>
    <xf numFmtId="3" fontId="7" fillId="0" borderId="0" xfId="11" applyNumberFormat="1" applyFont="1" applyFill="1" applyBorder="1" applyAlignment="1">
      <alignment horizontal="center" vertical="top" wrapText="1"/>
    </xf>
    <xf numFmtId="3" fontId="9" fillId="0" borderId="0" xfId="11" applyNumberFormat="1" applyFont="1" applyFill="1" applyAlignment="1">
      <alignment vertical="top" wrapText="1"/>
    </xf>
    <xf numFmtId="0" fontId="7" fillId="0" borderId="0" xfId="0" applyFont="1" applyFill="1" applyAlignment="1">
      <alignment vertical="center"/>
    </xf>
    <xf numFmtId="0" fontId="7" fillId="0" borderId="1" xfId="0" applyFont="1" applyFill="1" applyBorder="1" applyAlignment="1">
      <alignment horizontal="center" vertical="center"/>
    </xf>
    <xf numFmtId="0" fontId="9" fillId="0" borderId="0" xfId="0" applyFont="1" applyFill="1" applyAlignment="1">
      <alignment vertical="center"/>
    </xf>
    <xf numFmtId="3" fontId="15" fillId="0" borderId="0" xfId="0" applyNumberFormat="1" applyFont="1" applyFill="1" applyAlignment="1">
      <alignment vertical="center"/>
    </xf>
    <xf numFmtId="3" fontId="17" fillId="0" borderId="0" xfId="0" applyNumberFormat="1" applyFont="1" applyFill="1" applyAlignment="1">
      <alignment vertical="center"/>
    </xf>
    <xf numFmtId="3" fontId="15" fillId="0" borderId="0" xfId="0" applyNumberFormat="1" applyFont="1" applyFill="1" applyAlignment="1">
      <alignment horizontal="center" vertical="center"/>
    </xf>
    <xf numFmtId="3" fontId="15" fillId="0" borderId="0" xfId="0" applyNumberFormat="1" applyFont="1" applyFill="1" applyBorder="1" applyAlignment="1">
      <alignment vertical="center"/>
    </xf>
    <xf numFmtId="3" fontId="20" fillId="0" borderId="5" xfId="0" applyNumberFormat="1" applyFont="1" applyFill="1" applyBorder="1" applyAlignment="1">
      <alignment horizontal="center" vertical="center" wrapText="1"/>
    </xf>
    <xf numFmtId="3" fontId="15" fillId="0" borderId="0" xfId="0" applyNumberFormat="1" applyFont="1" applyFill="1" applyAlignment="1"/>
    <xf numFmtId="3" fontId="15" fillId="0" borderId="0" xfId="0" applyNumberFormat="1" applyFont="1" applyFill="1" applyBorder="1" applyAlignment="1"/>
    <xf numFmtId="3" fontId="17" fillId="0" borderId="0" xfId="0" applyNumberFormat="1" applyFont="1" applyFill="1" applyBorder="1" applyAlignment="1">
      <alignment vertical="center"/>
    </xf>
    <xf numFmtId="3" fontId="15" fillId="0" borderId="0" xfId="0" applyNumberFormat="1" applyFont="1" applyFill="1" applyAlignment="1">
      <alignment vertical="top"/>
    </xf>
    <xf numFmtId="3" fontId="18" fillId="0" borderId="0" xfId="0" applyNumberFormat="1" applyFont="1" applyFill="1" applyAlignment="1">
      <alignment vertical="center"/>
    </xf>
    <xf numFmtId="3" fontId="18" fillId="0" borderId="0" xfId="0" applyNumberFormat="1" applyFont="1" applyFill="1" applyBorder="1" applyAlignment="1">
      <alignment vertical="center"/>
    </xf>
    <xf numFmtId="3" fontId="21" fillId="0" borderId="0" xfId="0" applyNumberFormat="1" applyFont="1" applyFill="1" applyBorder="1" applyAlignment="1">
      <alignment vertical="center"/>
    </xf>
    <xf numFmtId="3" fontId="15" fillId="0" borderId="0" xfId="0" applyNumberFormat="1" applyFont="1" applyFill="1" applyBorder="1" applyAlignment="1">
      <alignment horizontal="right" vertical="center"/>
    </xf>
    <xf numFmtId="3" fontId="11" fillId="0" borderId="0" xfId="0" applyNumberFormat="1" applyFont="1" applyFill="1" applyAlignment="1">
      <alignment horizontal="center" vertical="center"/>
    </xf>
    <xf numFmtId="3" fontId="15" fillId="0" borderId="0" xfId="0" applyNumberFormat="1" applyFont="1" applyFill="1" applyAlignment="1">
      <alignment horizontal="center" vertical="top"/>
    </xf>
    <xf numFmtId="3" fontId="15" fillId="0" borderId="5" xfId="10" applyNumberFormat="1" applyFont="1" applyFill="1" applyBorder="1" applyAlignment="1">
      <alignment horizontal="center" vertical="center" wrapText="1"/>
    </xf>
    <xf numFmtId="3" fontId="14" fillId="0" borderId="0" xfId="0" applyNumberFormat="1" applyFont="1" applyFill="1" applyAlignment="1">
      <alignment horizontal="center" vertical="center"/>
    </xf>
    <xf numFmtId="3" fontId="9" fillId="0" borderId="0" xfId="10" applyNumberFormat="1" applyFont="1" applyFill="1" applyBorder="1" applyAlignment="1">
      <alignment horizontal="right" wrapText="1"/>
    </xf>
    <xf numFmtId="0" fontId="9" fillId="0" borderId="0" xfId="0" applyFont="1" applyFill="1" applyBorder="1" applyAlignment="1">
      <alignment horizontal="left" wrapText="1"/>
    </xf>
    <xf numFmtId="0" fontId="7" fillId="0" borderId="0" xfId="0" applyFont="1" applyFill="1" applyBorder="1" applyAlignment="1">
      <alignment horizontal="left" wrapText="1" indent="1"/>
    </xf>
    <xf numFmtId="3" fontId="9" fillId="0" borderId="0" xfId="0" applyNumberFormat="1" applyFont="1" applyFill="1" applyBorder="1" applyAlignment="1"/>
    <xf numFmtId="3" fontId="9" fillId="0" borderId="6" xfId="0" applyNumberFormat="1" applyFont="1" applyFill="1" applyBorder="1" applyAlignment="1">
      <alignment vertical="center"/>
    </xf>
    <xf numFmtId="3" fontId="9" fillId="0" borderId="7" xfId="0" applyNumberFormat="1" applyFont="1" applyFill="1" applyBorder="1" applyAlignment="1">
      <alignment vertical="center"/>
    </xf>
    <xf numFmtId="3" fontId="7" fillId="0" borderId="8" xfId="0" applyNumberFormat="1" applyFont="1" applyFill="1" applyBorder="1"/>
    <xf numFmtId="3" fontId="7" fillId="0" borderId="0" xfId="0" applyNumberFormat="1" applyFont="1" applyFill="1"/>
    <xf numFmtId="3" fontId="7" fillId="0" borderId="0" xfId="10" applyNumberFormat="1" applyFont="1" applyFill="1"/>
    <xf numFmtId="3" fontId="7" fillId="0" borderId="0" xfId="10" applyNumberFormat="1" applyFont="1" applyFill="1" applyAlignment="1">
      <alignment horizontal="right"/>
    </xf>
    <xf numFmtId="3" fontId="7" fillId="0" borderId="0" xfId="10" applyNumberFormat="1" applyFont="1" applyFill="1" applyAlignment="1"/>
    <xf numFmtId="3" fontId="7" fillId="0" borderId="0" xfId="10" applyNumberFormat="1" applyFont="1" applyFill="1" applyAlignment="1">
      <alignment vertical="center"/>
    </xf>
    <xf numFmtId="3" fontId="7" fillId="0" borderId="0" xfId="10" applyNumberFormat="1" applyFont="1" applyFill="1" applyAlignment="1">
      <alignment horizontal="center" vertical="center"/>
    </xf>
    <xf numFmtId="3" fontId="9" fillId="0" borderId="9" xfId="10" applyNumberFormat="1" applyFont="1" applyFill="1" applyBorder="1" applyAlignment="1">
      <alignment horizontal="center"/>
    </xf>
    <xf numFmtId="3" fontId="7" fillId="0" borderId="9" xfId="10" applyNumberFormat="1" applyFont="1" applyFill="1" applyBorder="1" applyAlignment="1">
      <alignment horizontal="center"/>
    </xf>
    <xf numFmtId="3" fontId="9" fillId="0" borderId="9" xfId="10" applyNumberFormat="1" applyFont="1" applyFill="1" applyBorder="1" applyAlignment="1">
      <alignment wrapText="1"/>
    </xf>
    <xf numFmtId="3" fontId="9" fillId="0" borderId="9" xfId="10" applyNumberFormat="1" applyFont="1" applyFill="1" applyBorder="1"/>
    <xf numFmtId="3" fontId="9" fillId="0" borderId="0" xfId="10" applyNumberFormat="1" applyFont="1" applyFill="1"/>
    <xf numFmtId="49" fontId="7" fillId="0" borderId="1" xfId="10" applyNumberFormat="1" applyFont="1" applyFill="1" applyBorder="1" applyAlignment="1">
      <alignment horizontal="center"/>
    </xf>
    <xf numFmtId="3" fontId="7" fillId="0" borderId="0" xfId="10" applyNumberFormat="1" applyFont="1" applyFill="1" applyBorder="1" applyAlignment="1">
      <alignment horizontal="center"/>
    </xf>
    <xf numFmtId="3" fontId="7" fillId="0" borderId="0" xfId="10" applyNumberFormat="1" applyFont="1" applyFill="1" applyBorder="1"/>
    <xf numFmtId="3" fontId="7" fillId="0" borderId="0" xfId="10" applyNumberFormat="1" applyFont="1" applyFill="1" applyBorder="1" applyAlignment="1">
      <alignment horizontal="left" indent="2"/>
    </xf>
    <xf numFmtId="3" fontId="9" fillId="0" borderId="6" xfId="10" applyNumberFormat="1" applyFont="1" applyFill="1" applyBorder="1" applyAlignment="1">
      <alignment horizontal="center"/>
    </xf>
    <xf numFmtId="3" fontId="7" fillId="0" borderId="6" xfId="10" applyNumberFormat="1" applyFont="1" applyFill="1" applyBorder="1" applyAlignment="1">
      <alignment horizontal="center"/>
    </xf>
    <xf numFmtId="3" fontId="9" fillId="0" borderId="6" xfId="10" applyNumberFormat="1" applyFont="1" applyFill="1" applyBorder="1"/>
    <xf numFmtId="3" fontId="9" fillId="0" borderId="0" xfId="10" applyNumberFormat="1" applyFont="1" applyFill="1" applyBorder="1" applyAlignment="1">
      <alignment horizontal="center"/>
    </xf>
    <xf numFmtId="3" fontId="9" fillId="0" borderId="0" xfId="10" applyNumberFormat="1" applyFont="1" applyFill="1" applyBorder="1"/>
    <xf numFmtId="3" fontId="10" fillId="0" borderId="0" xfId="10" applyNumberFormat="1" applyFont="1" applyFill="1" applyBorder="1" applyAlignment="1">
      <alignment horizontal="center"/>
    </xf>
    <xf numFmtId="3" fontId="10" fillId="0" borderId="0" xfId="10" applyNumberFormat="1" applyFont="1" applyFill="1" applyBorder="1" applyAlignment="1">
      <alignment horizontal="left" indent="2"/>
    </xf>
    <xf numFmtId="3" fontId="10" fillId="0" borderId="0" xfId="10" applyNumberFormat="1" applyFont="1" applyFill="1" applyBorder="1"/>
    <xf numFmtId="3" fontId="10" fillId="0" borderId="0" xfId="10" applyNumberFormat="1" applyFont="1" applyFill="1"/>
    <xf numFmtId="3" fontId="7" fillId="0" borderId="0" xfId="10" applyNumberFormat="1" applyFont="1" applyFill="1" applyBorder="1" applyAlignment="1">
      <alignment horizontal="left" indent="3"/>
    </xf>
    <xf numFmtId="3" fontId="9" fillId="0" borderId="0" xfId="10" applyNumberFormat="1" applyFont="1" applyFill="1" applyBorder="1" applyAlignment="1">
      <alignment horizontal="center" vertical="center"/>
    </xf>
    <xf numFmtId="3" fontId="9" fillId="0" borderId="0" xfId="10" applyNumberFormat="1" applyFont="1" applyFill="1" applyBorder="1" applyAlignment="1">
      <alignment vertical="center"/>
    </xf>
    <xf numFmtId="3" fontId="7" fillId="0" borderId="0" xfId="10" applyNumberFormat="1" applyFont="1" applyFill="1" applyBorder="1" applyAlignment="1">
      <alignment horizontal="left"/>
    </xf>
    <xf numFmtId="49" fontId="7" fillId="0" borderId="1" xfId="10" applyNumberFormat="1" applyFont="1" applyFill="1" applyBorder="1" applyAlignment="1">
      <alignment horizontal="center" vertical="top"/>
    </xf>
    <xf numFmtId="3" fontId="7" fillId="0" borderId="0" xfId="10" applyNumberFormat="1" applyFont="1" applyFill="1" applyBorder="1" applyAlignment="1">
      <alignment horizontal="center" vertical="top"/>
    </xf>
    <xf numFmtId="3" fontId="7" fillId="0" borderId="0" xfId="10" applyNumberFormat="1" applyFont="1" applyFill="1" applyBorder="1" applyAlignment="1">
      <alignment vertical="top" wrapText="1"/>
    </xf>
    <xf numFmtId="3" fontId="7" fillId="0" borderId="0" xfId="10" applyNumberFormat="1" applyFont="1" applyFill="1" applyBorder="1" applyAlignment="1">
      <alignment vertical="top"/>
    </xf>
    <xf numFmtId="3" fontId="7" fillId="0" borderId="0" xfId="10" applyNumberFormat="1" applyFont="1" applyFill="1" applyAlignment="1">
      <alignment vertical="top"/>
    </xf>
    <xf numFmtId="49" fontId="7" fillId="0" borderId="10" xfId="10" applyNumberFormat="1" applyFont="1" applyFill="1" applyBorder="1" applyAlignment="1">
      <alignment horizontal="center" vertical="center"/>
    </xf>
    <xf numFmtId="3" fontId="9" fillId="0" borderId="11" xfId="10" applyNumberFormat="1" applyFont="1" applyFill="1" applyBorder="1" applyAlignment="1">
      <alignment horizontal="center" vertical="center"/>
    </xf>
    <xf numFmtId="3" fontId="7" fillId="0" borderId="11" xfId="10" applyNumberFormat="1" applyFont="1" applyFill="1" applyBorder="1" applyAlignment="1">
      <alignment horizontal="center" vertical="center"/>
    </xf>
    <xf numFmtId="3" fontId="9" fillId="0" borderId="11" xfId="10" applyNumberFormat="1" applyFont="1" applyFill="1" applyBorder="1" applyAlignment="1">
      <alignment vertical="center"/>
    </xf>
    <xf numFmtId="3" fontId="7" fillId="0" borderId="0" xfId="10" applyNumberFormat="1" applyFont="1" applyFill="1" applyBorder="1" applyAlignment="1"/>
    <xf numFmtId="3" fontId="7" fillId="0" borderId="0" xfId="10" applyNumberFormat="1" applyFont="1" applyFill="1" applyBorder="1" applyAlignment="1">
      <alignment horizontal="left" indent="1"/>
    </xf>
    <xf numFmtId="3" fontId="7" fillId="0" borderId="0" xfId="10" applyNumberFormat="1" applyFont="1" applyFill="1" applyBorder="1" applyAlignment="1">
      <alignment horizontal="left" vertical="top" indent="1"/>
    </xf>
    <xf numFmtId="49" fontId="7" fillId="0" borderId="0" xfId="10" applyNumberFormat="1" applyFont="1" applyFill="1" applyBorder="1" applyAlignment="1">
      <alignment horizontal="center"/>
    </xf>
    <xf numFmtId="49" fontId="7" fillId="0" borderId="0" xfId="10" applyNumberFormat="1" applyFont="1" applyFill="1" applyAlignment="1">
      <alignment horizontal="center"/>
    </xf>
    <xf numFmtId="3" fontId="9" fillId="0" borderId="0" xfId="10" applyNumberFormat="1" applyFont="1" applyFill="1" applyAlignment="1">
      <alignment horizontal="center"/>
    </xf>
    <xf numFmtId="3" fontId="7" fillId="0" borderId="0" xfId="10" applyNumberFormat="1" applyFont="1" applyFill="1" applyAlignment="1">
      <alignment horizontal="center"/>
    </xf>
    <xf numFmtId="3" fontId="7" fillId="0" borderId="0" xfId="11" applyNumberFormat="1" applyFont="1" applyFill="1" applyAlignment="1">
      <alignment horizontal="right"/>
    </xf>
    <xf numFmtId="3" fontId="9" fillId="0" borderId="0" xfId="11" applyNumberFormat="1" applyFont="1" applyFill="1" applyAlignment="1">
      <alignment horizontal="center"/>
    </xf>
    <xf numFmtId="3" fontId="11" fillId="0" borderId="0" xfId="0" applyNumberFormat="1" applyFont="1" applyFill="1" applyAlignment="1">
      <alignment horizontal="right"/>
    </xf>
    <xf numFmtId="3" fontId="15" fillId="0" borderId="0" xfId="0" applyNumberFormat="1" applyFont="1" applyFill="1" applyBorder="1" applyAlignment="1">
      <alignment horizontal="right"/>
    </xf>
    <xf numFmtId="3" fontId="11" fillId="0" borderId="0" xfId="0" applyNumberFormat="1" applyFont="1" applyFill="1" applyAlignment="1">
      <alignment horizontal="center" vertical="top"/>
    </xf>
    <xf numFmtId="3" fontId="11" fillId="0" borderId="0" xfId="0" applyNumberFormat="1" applyFont="1" applyFill="1" applyAlignment="1">
      <alignment horizontal="center"/>
    </xf>
    <xf numFmtId="3" fontId="11" fillId="0" borderId="0" xfId="11" applyNumberFormat="1" applyFont="1" applyFill="1" applyAlignment="1">
      <alignment horizontal="center" vertical="center"/>
    </xf>
    <xf numFmtId="3" fontId="15" fillId="0" borderId="12" xfId="0" applyNumberFormat="1" applyFont="1" applyFill="1" applyBorder="1" applyAlignment="1">
      <alignment horizontal="center" wrapText="1"/>
    </xf>
    <xf numFmtId="3" fontId="15" fillId="0" borderId="13" xfId="0" applyNumberFormat="1" applyFont="1" applyFill="1" applyBorder="1" applyAlignment="1">
      <alignment horizontal="center" wrapText="1"/>
    </xf>
    <xf numFmtId="3" fontId="17" fillId="0" borderId="13" xfId="0" applyNumberFormat="1" applyFont="1" applyFill="1" applyBorder="1" applyAlignment="1">
      <alignment wrapText="1"/>
    </xf>
    <xf numFmtId="3" fontId="15" fillId="0" borderId="13" xfId="0" applyNumberFormat="1" applyFont="1" applyFill="1" applyBorder="1" applyAlignment="1"/>
    <xf numFmtId="3" fontId="15" fillId="0" borderId="14" xfId="0" applyNumberFormat="1" applyFont="1" applyFill="1" applyBorder="1" applyAlignment="1">
      <alignment horizontal="center" wrapText="1"/>
    </xf>
    <xf numFmtId="3" fontId="15" fillId="0" borderId="15" xfId="0" applyNumberFormat="1" applyFont="1" applyFill="1" applyBorder="1" applyAlignment="1">
      <alignment horizontal="center" wrapText="1"/>
    </xf>
    <xf numFmtId="3" fontId="15" fillId="0" borderId="15" xfId="0" applyNumberFormat="1" applyFont="1" applyFill="1" applyBorder="1" applyAlignment="1"/>
    <xf numFmtId="0" fontId="7" fillId="0" borderId="1" xfId="0" applyFont="1" applyFill="1" applyBorder="1" applyAlignment="1">
      <alignment horizontal="center"/>
    </xf>
    <xf numFmtId="0" fontId="7" fillId="0" borderId="0" xfId="0" applyFont="1" applyFill="1" applyAlignment="1"/>
    <xf numFmtId="0" fontId="7" fillId="0" borderId="1" xfId="0" applyFont="1" applyFill="1" applyBorder="1" applyAlignment="1">
      <alignment horizontal="center" vertical="top"/>
    </xf>
    <xf numFmtId="0" fontId="7" fillId="0" borderId="0" xfId="0" applyFont="1" applyFill="1" applyAlignment="1">
      <alignment vertical="top"/>
    </xf>
    <xf numFmtId="3" fontId="11" fillId="0" borderId="0" xfId="0" applyNumberFormat="1" applyFont="1" applyFill="1" applyBorder="1" applyAlignment="1">
      <alignment horizontal="center" vertical="center"/>
    </xf>
    <xf numFmtId="3" fontId="16" fillId="0" borderId="0" xfId="0" applyNumberFormat="1" applyFont="1" applyFill="1" applyAlignment="1">
      <alignment horizontal="center"/>
    </xf>
    <xf numFmtId="3" fontId="15" fillId="0" borderId="16" xfId="0" applyNumberFormat="1" applyFont="1" applyFill="1" applyBorder="1" applyAlignment="1"/>
    <xf numFmtId="0" fontId="12" fillId="0" borderId="0" xfId="0" applyFont="1" applyFill="1"/>
    <xf numFmtId="3" fontId="14" fillId="0" borderId="0" xfId="11" applyNumberFormat="1" applyFont="1" applyFill="1" applyAlignment="1">
      <alignment horizontal="center" vertical="center"/>
    </xf>
    <xf numFmtId="0" fontId="7" fillId="0" borderId="0" xfId="0" applyFont="1" applyFill="1" applyBorder="1" applyAlignment="1">
      <alignment horizontal="center"/>
    </xf>
    <xf numFmtId="0" fontId="7" fillId="0" borderId="0" xfId="0" applyFont="1" applyFill="1"/>
    <xf numFmtId="0" fontId="7" fillId="0" borderId="0" xfId="0" applyFont="1" applyFill="1" applyBorder="1"/>
    <xf numFmtId="0" fontId="9" fillId="0" borderId="0" xfId="0" applyFont="1" applyFill="1" applyAlignment="1"/>
    <xf numFmtId="0" fontId="7" fillId="0" borderId="0" xfId="0" applyFont="1" applyFill="1" applyBorder="1" applyAlignment="1">
      <alignment vertical="top"/>
    </xf>
    <xf numFmtId="3" fontId="18" fillId="0" borderId="0" xfId="0" applyNumberFormat="1" applyFont="1" applyFill="1" applyBorder="1" applyAlignment="1">
      <alignment vertical="top"/>
    </xf>
    <xf numFmtId="3" fontId="18" fillId="0" borderId="0" xfId="0" applyNumberFormat="1" applyFont="1" applyFill="1" applyAlignment="1">
      <alignment vertical="top"/>
    </xf>
    <xf numFmtId="3" fontId="17" fillId="0" borderId="0" xfId="0" applyNumberFormat="1" applyFont="1" applyFill="1" applyAlignment="1">
      <alignment vertical="top"/>
    </xf>
    <xf numFmtId="3" fontId="18" fillId="0" borderId="0" xfId="0" applyNumberFormat="1" applyFont="1" applyFill="1" applyAlignment="1"/>
    <xf numFmtId="3" fontId="14" fillId="0" borderId="0" xfId="0" applyNumberFormat="1" applyFont="1" applyFill="1" applyAlignment="1">
      <alignment horizontal="center"/>
    </xf>
    <xf numFmtId="3" fontId="17" fillId="0" borderId="0" xfId="0" applyNumberFormat="1" applyFont="1" applyFill="1" applyBorder="1" applyAlignment="1">
      <alignment horizontal="right" vertical="center"/>
    </xf>
    <xf numFmtId="3" fontId="18" fillId="0" borderId="0" xfId="0" applyNumberFormat="1" applyFont="1" applyFill="1" applyAlignment="1">
      <alignment horizontal="right"/>
    </xf>
    <xf numFmtId="3" fontId="14" fillId="0" borderId="0" xfId="11" applyNumberFormat="1" applyFont="1" applyFill="1" applyBorder="1" applyAlignment="1">
      <alignment horizontal="center" vertical="center"/>
    </xf>
    <xf numFmtId="3" fontId="18" fillId="0" borderId="21" xfId="0" applyNumberFormat="1" applyFont="1" applyFill="1" applyBorder="1" applyAlignment="1"/>
    <xf numFmtId="3" fontId="24" fillId="0" borderId="0" xfId="11" applyNumberFormat="1" applyFont="1" applyFill="1" applyAlignment="1">
      <alignment horizontal="center" vertical="center"/>
    </xf>
    <xf numFmtId="3" fontId="17" fillId="0" borderId="15" xfId="0" applyNumberFormat="1" applyFont="1" applyFill="1" applyBorder="1" applyAlignment="1"/>
    <xf numFmtId="3" fontId="11" fillId="0" borderId="0" xfId="0" applyNumberFormat="1" applyFont="1" applyFill="1" applyBorder="1"/>
    <xf numFmtId="3" fontId="16" fillId="0" borderId="0" xfId="0" applyNumberFormat="1" applyFont="1" applyFill="1" applyBorder="1"/>
    <xf numFmtId="3" fontId="11" fillId="0" borderId="0" xfId="11" applyNumberFormat="1" applyFont="1" applyFill="1" applyBorder="1"/>
    <xf numFmtId="3" fontId="15" fillId="0" borderId="24" xfId="0" applyNumberFormat="1" applyFont="1" applyFill="1" applyBorder="1" applyAlignment="1">
      <alignment horizontal="center" vertical="center" wrapText="1"/>
    </xf>
    <xf numFmtId="3" fontId="15" fillId="0" borderId="25" xfId="0" applyNumberFormat="1" applyFont="1" applyFill="1" applyBorder="1" applyAlignment="1">
      <alignment horizontal="center" vertical="center" wrapText="1"/>
    </xf>
    <xf numFmtId="3" fontId="15" fillId="0" borderId="14" xfId="11" applyNumberFormat="1" applyFont="1" applyFill="1" applyBorder="1" applyAlignment="1">
      <alignment horizontal="center"/>
    </xf>
    <xf numFmtId="3" fontId="15" fillId="0" borderId="15" xfId="11" applyNumberFormat="1" applyFont="1" applyFill="1" applyBorder="1" applyAlignment="1">
      <alignment horizontal="center"/>
    </xf>
    <xf numFmtId="3" fontId="15" fillId="0" borderId="15" xfId="11" applyNumberFormat="1" applyFont="1" applyFill="1" applyBorder="1" applyAlignment="1">
      <alignment wrapText="1"/>
    </xf>
    <xf numFmtId="3" fontId="15" fillId="0" borderId="15" xfId="11" applyNumberFormat="1" applyFont="1" applyFill="1" applyBorder="1" applyAlignment="1">
      <alignment horizontal="right"/>
    </xf>
    <xf numFmtId="3" fontId="15" fillId="0" borderId="26" xfId="11" applyNumberFormat="1" applyFont="1" applyFill="1" applyBorder="1" applyAlignment="1">
      <alignment horizontal="right"/>
    </xf>
    <xf numFmtId="3" fontId="18" fillId="0" borderId="23" xfId="0" applyNumberFormat="1" applyFont="1" applyFill="1" applyBorder="1" applyAlignment="1">
      <alignment horizontal="right" wrapText="1"/>
    </xf>
    <xf numFmtId="3" fontId="18" fillId="0" borderId="28" xfId="0" applyNumberFormat="1" applyFont="1" applyFill="1" applyBorder="1" applyAlignment="1">
      <alignment horizontal="right" wrapText="1"/>
    </xf>
    <xf numFmtId="3" fontId="15" fillId="0" borderId="14" xfId="11" applyNumberFormat="1" applyFont="1" applyFill="1" applyBorder="1" applyAlignment="1">
      <alignment horizontal="center" vertical="center"/>
    </xf>
    <xf numFmtId="3" fontId="15" fillId="0" borderId="15" xfId="11" applyNumberFormat="1" applyFont="1" applyFill="1" applyBorder="1" applyAlignment="1">
      <alignment horizontal="center" vertical="center"/>
    </xf>
    <xf numFmtId="3" fontId="15" fillId="0" borderId="23" xfId="11" applyNumberFormat="1" applyFont="1" applyFill="1" applyBorder="1" applyAlignment="1">
      <alignment wrapText="1"/>
    </xf>
    <xf numFmtId="3" fontId="15" fillId="0" borderId="15" xfId="11" applyNumberFormat="1" applyFont="1" applyFill="1" applyBorder="1" applyAlignment="1">
      <alignment horizontal="right" vertical="center"/>
    </xf>
    <xf numFmtId="3" fontId="15" fillId="0" borderId="26" xfId="11" applyNumberFormat="1" applyFont="1" applyFill="1" applyBorder="1" applyAlignment="1">
      <alignment horizontal="right" vertical="center"/>
    </xf>
    <xf numFmtId="3" fontId="15" fillId="0" borderId="15" xfId="0" applyNumberFormat="1" applyFont="1" applyFill="1" applyBorder="1" applyAlignment="1">
      <alignment horizontal="right" wrapText="1"/>
    </xf>
    <xf numFmtId="3" fontId="15" fillId="0" borderId="16" xfId="0" applyNumberFormat="1" applyFont="1" applyFill="1" applyBorder="1" applyAlignment="1">
      <alignment horizontal="right" wrapText="1"/>
    </xf>
    <xf numFmtId="3" fontId="17" fillId="0" borderId="23" xfId="11" applyNumberFormat="1" applyFont="1" applyFill="1" applyBorder="1" applyAlignment="1">
      <alignment horizontal="right"/>
    </xf>
    <xf numFmtId="3" fontId="17" fillId="0" borderId="30" xfId="11" applyNumberFormat="1" applyFont="1" applyFill="1" applyBorder="1" applyAlignment="1">
      <alignment horizontal="right"/>
    </xf>
    <xf numFmtId="3" fontId="18" fillId="0" borderId="31" xfId="11" applyNumberFormat="1" applyFont="1" applyFill="1" applyBorder="1" applyAlignment="1">
      <alignment horizontal="center"/>
    </xf>
    <xf numFmtId="3" fontId="17" fillId="0" borderId="28" xfId="0" applyNumberFormat="1" applyFont="1" applyFill="1" applyBorder="1" applyAlignment="1">
      <alignment horizontal="right" wrapText="1"/>
    </xf>
    <xf numFmtId="3" fontId="15" fillId="0" borderId="15" xfId="0" applyNumberFormat="1" applyFont="1" applyFill="1" applyBorder="1" applyAlignment="1">
      <alignment horizontal="right" vertical="center" wrapText="1"/>
    </xf>
    <xf numFmtId="3" fontId="15" fillId="0" borderId="16" xfId="0" applyNumberFormat="1" applyFont="1" applyFill="1" applyBorder="1" applyAlignment="1">
      <alignment horizontal="right" vertical="center" wrapText="1"/>
    </xf>
    <xf numFmtId="3" fontId="17" fillId="0" borderId="14" xfId="11" applyNumberFormat="1" applyFont="1" applyFill="1" applyBorder="1" applyAlignment="1">
      <alignment horizontal="center" vertical="center"/>
    </xf>
    <xf numFmtId="3" fontId="17" fillId="0" borderId="15" xfId="11" applyNumberFormat="1" applyFont="1" applyFill="1" applyBorder="1" applyAlignment="1">
      <alignment horizontal="center" vertical="top"/>
    </xf>
    <xf numFmtId="3" fontId="17" fillId="0" borderId="15" xfId="11" applyNumberFormat="1" applyFont="1" applyFill="1" applyBorder="1" applyAlignment="1">
      <alignment horizontal="right"/>
    </xf>
    <xf numFmtId="3" fontId="17" fillId="0" borderId="26" xfId="11" applyNumberFormat="1" applyFont="1" applyFill="1" applyBorder="1" applyAlignment="1">
      <alignment horizontal="right"/>
    </xf>
    <xf numFmtId="3" fontId="17" fillId="0" borderId="15" xfId="0" applyNumberFormat="1" applyFont="1" applyFill="1" applyBorder="1" applyAlignment="1">
      <alignment horizontal="right" vertical="center" wrapText="1"/>
    </xf>
    <xf numFmtId="3" fontId="17" fillId="0" borderId="16" xfId="0" applyNumberFormat="1" applyFont="1" applyFill="1" applyBorder="1" applyAlignment="1">
      <alignment horizontal="right" vertical="center" wrapText="1"/>
    </xf>
    <xf numFmtId="3" fontId="17" fillId="0" borderId="15" xfId="11" applyNumberFormat="1" applyFont="1" applyFill="1" applyBorder="1" applyAlignment="1">
      <alignment horizontal="center" vertical="center"/>
    </xf>
    <xf numFmtId="3" fontId="17" fillId="0" borderId="15" xfId="11" applyNumberFormat="1" applyFont="1" applyFill="1" applyBorder="1" applyAlignment="1">
      <alignment vertical="center" wrapText="1"/>
    </xf>
    <xf numFmtId="3" fontId="17" fillId="0" borderId="15" xfId="11" applyNumberFormat="1" applyFont="1" applyFill="1" applyBorder="1" applyAlignment="1">
      <alignment horizontal="right" vertical="center"/>
    </xf>
    <xf numFmtId="3" fontId="17" fillId="0" borderId="26" xfId="11" applyNumberFormat="1" applyFont="1" applyFill="1" applyBorder="1" applyAlignment="1">
      <alignment horizontal="right" vertical="center"/>
    </xf>
    <xf numFmtId="3" fontId="15" fillId="0" borderId="15" xfId="11" applyNumberFormat="1" applyFont="1" applyFill="1" applyBorder="1" applyAlignment="1"/>
    <xf numFmtId="3" fontId="15" fillId="0" borderId="26" xfId="11" applyNumberFormat="1" applyFont="1" applyFill="1" applyBorder="1" applyAlignment="1"/>
    <xf numFmtId="3" fontId="15" fillId="0" borderId="14" xfId="11" applyNumberFormat="1" applyFont="1" applyFill="1" applyBorder="1" applyAlignment="1">
      <alignment horizontal="center" vertical="top"/>
    </xf>
    <xf numFmtId="49" fontId="17" fillId="0" borderId="15" xfId="11" applyNumberFormat="1" applyFont="1" applyFill="1" applyBorder="1" applyAlignment="1">
      <alignment horizontal="left" vertical="center" wrapText="1" indent="4"/>
    </xf>
    <xf numFmtId="3" fontId="29" fillId="0" borderId="15" xfId="11" applyNumberFormat="1" applyFont="1" applyFill="1" applyBorder="1" applyAlignment="1">
      <alignment wrapText="1"/>
    </xf>
    <xf numFmtId="3" fontId="15" fillId="0" borderId="23" xfId="11" applyNumberFormat="1" applyFont="1" applyFill="1" applyBorder="1" applyAlignment="1">
      <alignment horizontal="center"/>
    </xf>
    <xf numFmtId="0" fontId="15" fillId="0" borderId="15" xfId="16" applyFont="1" applyFill="1" applyBorder="1" applyAlignment="1">
      <alignment wrapText="1"/>
    </xf>
    <xf numFmtId="3" fontId="15" fillId="0" borderId="33" xfId="11" applyNumberFormat="1" applyFont="1" applyFill="1" applyBorder="1" applyAlignment="1">
      <alignment horizontal="right" vertical="center"/>
    </xf>
    <xf numFmtId="3" fontId="15" fillId="0" borderId="31" xfId="11" applyNumberFormat="1" applyFont="1" applyFill="1" applyBorder="1" applyAlignment="1">
      <alignment horizontal="center" vertical="center"/>
    </xf>
    <xf numFmtId="3" fontId="18" fillId="0" borderId="23" xfId="11" applyNumberFormat="1" applyFont="1" applyFill="1" applyBorder="1" applyAlignment="1">
      <alignment horizontal="center" vertical="center" wrapText="1"/>
    </xf>
    <xf numFmtId="3" fontId="11" fillId="0" borderId="0" xfId="11" applyNumberFormat="1" applyFont="1" applyFill="1"/>
    <xf numFmtId="3" fontId="21" fillId="0" borderId="31" xfId="11" applyNumberFormat="1" applyFont="1" applyFill="1" applyBorder="1" applyAlignment="1">
      <alignment horizontal="center"/>
    </xf>
    <xf numFmtId="3" fontId="21" fillId="0" borderId="23" xfId="0" applyNumberFormat="1" applyFont="1" applyFill="1" applyBorder="1" applyAlignment="1">
      <alignment horizontal="right" wrapText="1"/>
    </xf>
    <xf numFmtId="3" fontId="21" fillId="0" borderId="28" xfId="0" applyNumberFormat="1" applyFont="1" applyFill="1" applyBorder="1" applyAlignment="1">
      <alignment horizontal="right" wrapText="1"/>
    </xf>
    <xf numFmtId="3" fontId="24" fillId="0" borderId="0" xfId="11" applyNumberFormat="1" applyFont="1" applyFill="1" applyAlignment="1">
      <alignment horizontal="center"/>
    </xf>
    <xf numFmtId="3" fontId="17" fillId="0" borderId="15" xfId="0" applyNumberFormat="1" applyFont="1" applyFill="1" applyBorder="1" applyAlignment="1">
      <alignment horizontal="right" wrapText="1"/>
    </xf>
    <xf numFmtId="3" fontId="17" fillId="0" borderId="16" xfId="0" applyNumberFormat="1" applyFont="1" applyFill="1" applyBorder="1" applyAlignment="1">
      <alignment horizontal="right" wrapText="1"/>
    </xf>
    <xf numFmtId="3" fontId="14" fillId="0" borderId="0" xfId="11" applyNumberFormat="1" applyFont="1" applyFill="1" applyBorder="1" applyAlignment="1">
      <alignment horizontal="center" vertical="center" wrapText="1"/>
    </xf>
    <xf numFmtId="3" fontId="22" fillId="0" borderId="14" xfId="11" applyNumberFormat="1" applyFont="1" applyFill="1" applyBorder="1" applyAlignment="1">
      <alignment horizontal="center" vertical="center"/>
    </xf>
    <xf numFmtId="3" fontId="22" fillId="0" borderId="15" xfId="11" applyNumberFormat="1" applyFont="1" applyFill="1" applyBorder="1" applyAlignment="1">
      <alignment horizontal="center" vertical="center"/>
    </xf>
    <xf numFmtId="3" fontId="22" fillId="0" borderId="15" xfId="11" applyNumberFormat="1" applyFont="1" applyFill="1" applyBorder="1" applyAlignment="1">
      <alignment horizontal="right" vertical="center"/>
    </xf>
    <xf numFmtId="3" fontId="22" fillId="0" borderId="26" xfId="11" applyNumberFormat="1" applyFont="1" applyFill="1" applyBorder="1" applyAlignment="1">
      <alignment horizontal="right" vertical="center"/>
    </xf>
    <xf numFmtId="3" fontId="22" fillId="0" borderId="15" xfId="0" applyNumberFormat="1" applyFont="1" applyFill="1" applyBorder="1" applyAlignment="1">
      <alignment horizontal="right" wrapText="1"/>
    </xf>
    <xf numFmtId="3" fontId="22" fillId="0" borderId="16" xfId="0" applyNumberFormat="1" applyFont="1" applyFill="1" applyBorder="1" applyAlignment="1">
      <alignment horizontal="right" wrapText="1"/>
    </xf>
    <xf numFmtId="3" fontId="22" fillId="0" borderId="0" xfId="11" applyNumberFormat="1" applyFont="1" applyFill="1" applyAlignment="1">
      <alignment horizontal="center" vertical="center"/>
    </xf>
    <xf numFmtId="3" fontId="17" fillId="0" borderId="15" xfId="11" applyNumberFormat="1" applyFont="1" applyFill="1" applyBorder="1" applyAlignment="1">
      <alignment horizontal="left" wrapText="1" indent="2"/>
    </xf>
    <xf numFmtId="3" fontId="22" fillId="0" borderId="0" xfId="11" applyNumberFormat="1" applyFont="1" applyFill="1"/>
    <xf numFmtId="3" fontId="10" fillId="0" borderId="0" xfId="0" applyNumberFormat="1" applyFont="1" applyFill="1" applyBorder="1" applyAlignment="1">
      <alignment horizontal="right"/>
    </xf>
    <xf numFmtId="3" fontId="10" fillId="0" borderId="0" xfId="0" applyNumberFormat="1" applyFont="1" applyFill="1" applyBorder="1" applyAlignment="1">
      <alignment horizontal="right" vertical="center"/>
    </xf>
    <xf numFmtId="0" fontId="9" fillId="0" borderId="0" xfId="0" applyFont="1" applyFill="1" applyBorder="1" applyAlignment="1">
      <alignment horizontal="center"/>
    </xf>
    <xf numFmtId="0" fontId="9" fillId="0" borderId="0" xfId="0" applyFont="1" applyFill="1" applyBorder="1" applyAlignment="1"/>
    <xf numFmtId="3" fontId="15" fillId="0" borderId="31" xfId="11" applyNumberFormat="1" applyFont="1" applyFill="1" applyBorder="1" applyAlignment="1">
      <alignment horizontal="center"/>
    </xf>
    <xf numFmtId="3" fontId="7" fillId="0" borderId="14" xfId="11" applyNumberFormat="1" applyFont="1" applyFill="1" applyBorder="1" applyAlignment="1">
      <alignment vertical="center" wrapText="1"/>
    </xf>
    <xf numFmtId="3" fontId="7" fillId="0" borderId="16" xfId="0" applyNumberFormat="1" applyFont="1" applyFill="1" applyBorder="1" applyAlignment="1">
      <alignment horizontal="right" vertical="center" wrapText="1"/>
    </xf>
    <xf numFmtId="0" fontId="11" fillId="0" borderId="0" xfId="11" applyNumberFormat="1" applyFont="1" applyFill="1" applyBorder="1" applyAlignment="1">
      <alignment horizontal="center" vertical="top"/>
    </xf>
    <xf numFmtId="3" fontId="11" fillId="0" borderId="0" xfId="11" applyNumberFormat="1" applyFont="1" applyFill="1" applyAlignment="1">
      <alignment vertical="top"/>
    </xf>
    <xf numFmtId="3" fontId="11" fillId="0" borderId="0" xfId="0" applyNumberFormat="1" applyFont="1" applyFill="1"/>
    <xf numFmtId="3" fontId="31" fillId="0" borderId="14" xfId="11" applyNumberFormat="1" applyFont="1" applyFill="1" applyBorder="1" applyAlignment="1">
      <alignment horizontal="center" vertical="center"/>
    </xf>
    <xf numFmtId="3" fontId="31" fillId="0" borderId="15" xfId="11" applyNumberFormat="1" applyFont="1" applyFill="1" applyBorder="1" applyAlignment="1">
      <alignment horizontal="center" vertical="center"/>
    </xf>
    <xf numFmtId="3" fontId="31" fillId="0" borderId="15" xfId="11" applyNumberFormat="1" applyFont="1" applyFill="1" applyBorder="1" applyAlignment="1">
      <alignment horizontal="right" vertical="center"/>
    </xf>
    <xf numFmtId="3" fontId="31" fillId="0" borderId="26" xfId="11" applyNumberFormat="1" applyFont="1" applyFill="1" applyBorder="1" applyAlignment="1">
      <alignment horizontal="right" vertical="center"/>
    </xf>
    <xf numFmtId="3" fontId="31" fillId="0" borderId="15" xfId="0" applyNumberFormat="1" applyFont="1" applyFill="1" applyBorder="1" applyAlignment="1">
      <alignment horizontal="right" vertical="center" wrapText="1"/>
    </xf>
    <xf numFmtId="3" fontId="31" fillId="0" borderId="16" xfId="0" applyNumberFormat="1" applyFont="1" applyFill="1" applyBorder="1" applyAlignment="1">
      <alignment horizontal="right" vertical="center" wrapText="1"/>
    </xf>
    <xf numFmtId="3" fontId="31" fillId="0" borderId="0" xfId="11" applyNumberFormat="1" applyFont="1" applyFill="1" applyAlignment="1">
      <alignment horizontal="center" vertical="center"/>
    </xf>
    <xf numFmtId="3" fontId="15" fillId="0" borderId="23" xfId="0" applyNumberFormat="1" applyFont="1" applyFill="1" applyBorder="1" applyAlignment="1">
      <alignment horizontal="right" wrapText="1"/>
    </xf>
    <xf numFmtId="3" fontId="15" fillId="0" borderId="23" xfId="11" applyNumberFormat="1" applyFont="1" applyFill="1" applyBorder="1" applyAlignment="1">
      <alignment horizontal="right"/>
    </xf>
    <xf numFmtId="3" fontId="15" fillId="0" borderId="30" xfId="11" applyNumberFormat="1" applyFont="1" applyFill="1" applyBorder="1" applyAlignment="1">
      <alignment horizontal="right"/>
    </xf>
    <xf numFmtId="3" fontId="11" fillId="0" borderId="0" xfId="11" applyNumberFormat="1" applyFont="1" applyFill="1" applyAlignment="1">
      <alignment horizontal="right" vertical="top"/>
    </xf>
    <xf numFmtId="0" fontId="19" fillId="0" borderId="0" xfId="0" applyFont="1" applyFill="1" applyAlignment="1"/>
    <xf numFmtId="0" fontId="9" fillId="0" borderId="0" xfId="0" applyFont="1" applyFill="1" applyBorder="1" applyAlignment="1">
      <alignment vertical="center"/>
    </xf>
    <xf numFmtId="3" fontId="21" fillId="0" borderId="0" xfId="0" applyNumberFormat="1" applyFont="1" applyFill="1" applyBorder="1" applyAlignment="1">
      <alignment vertical="top"/>
    </xf>
    <xf numFmtId="3" fontId="22" fillId="0" borderId="15" xfId="0" applyNumberFormat="1" applyFont="1" applyFill="1" applyBorder="1" applyAlignment="1">
      <alignment horizontal="right" vertical="center" wrapText="1"/>
    </xf>
    <xf numFmtId="3" fontId="22" fillId="0" borderId="16" xfId="0" applyNumberFormat="1" applyFont="1" applyFill="1" applyBorder="1" applyAlignment="1">
      <alignment horizontal="right" vertical="center" wrapText="1"/>
    </xf>
    <xf numFmtId="3" fontId="15" fillId="0" borderId="28" xfId="0" applyNumberFormat="1" applyFont="1" applyFill="1" applyBorder="1" applyAlignment="1">
      <alignment horizontal="right" wrapText="1"/>
    </xf>
    <xf numFmtId="3" fontId="15" fillId="0" borderId="0" xfId="0" applyNumberFormat="1" applyFont="1" applyFill="1" applyAlignment="1">
      <alignment horizontal="right" vertical="center"/>
    </xf>
    <xf numFmtId="0" fontId="7" fillId="0" borderId="0" xfId="0" applyFont="1" applyFill="1" applyBorder="1" applyAlignment="1">
      <alignment horizontal="center" vertical="center"/>
    </xf>
    <xf numFmtId="3" fontId="7" fillId="0" borderId="0" xfId="0" applyNumberFormat="1" applyFont="1" applyFill="1" applyBorder="1" applyAlignment="1">
      <alignment horizontal="center"/>
    </xf>
    <xf numFmtId="3" fontId="9" fillId="0" borderId="9" xfId="10" applyNumberFormat="1" applyFont="1" applyFill="1" applyBorder="1" applyAlignment="1">
      <alignment horizontal="left" textRotation="90" wrapText="1"/>
    </xf>
    <xf numFmtId="3" fontId="7" fillId="0" borderId="9" xfId="10" applyNumberFormat="1" applyFont="1" applyFill="1" applyBorder="1" applyAlignment="1">
      <alignment horizontal="center" wrapText="1"/>
    </xf>
    <xf numFmtId="3" fontId="9" fillId="0" borderId="9" xfId="10" applyNumberFormat="1" applyFont="1" applyFill="1" applyBorder="1" applyAlignment="1">
      <alignment horizontal="left" wrapText="1"/>
    </xf>
    <xf numFmtId="3" fontId="9" fillId="0" borderId="0" xfId="10" applyNumberFormat="1" applyFont="1" applyFill="1" applyBorder="1" applyAlignment="1">
      <alignment horizontal="left"/>
    </xf>
    <xf numFmtId="3" fontId="9" fillId="0" borderId="0" xfId="10" applyNumberFormat="1" applyFont="1" applyFill="1" applyAlignment="1">
      <alignment horizontal="left"/>
    </xf>
    <xf numFmtId="3" fontId="9" fillId="0" borderId="0" xfId="10" applyNumberFormat="1" applyFont="1" applyFill="1" applyBorder="1" applyAlignment="1">
      <alignment horizontal="left" wrapText="1"/>
    </xf>
    <xf numFmtId="3" fontId="7" fillId="0" borderId="0" xfId="10" applyNumberFormat="1" applyFont="1" applyFill="1" applyBorder="1" applyAlignment="1">
      <alignment horizontal="center" wrapText="1"/>
    </xf>
    <xf numFmtId="0" fontId="9" fillId="0" borderId="0" xfId="0" applyFont="1" applyFill="1" applyBorder="1" applyAlignment="1">
      <alignment horizontal="left"/>
    </xf>
    <xf numFmtId="0" fontId="9" fillId="0" borderId="0" xfId="0" applyFont="1" applyFill="1"/>
    <xf numFmtId="0" fontId="7" fillId="0" borderId="0" xfId="0" applyFont="1" applyFill="1" applyBorder="1" applyAlignment="1">
      <alignment horizontal="center" vertical="top"/>
    </xf>
    <xf numFmtId="0" fontId="9" fillId="0" borderId="0" xfId="0" applyFont="1" applyFill="1" applyBorder="1" applyAlignment="1">
      <alignment horizontal="center" vertical="top"/>
    </xf>
    <xf numFmtId="0" fontId="9" fillId="0" borderId="8" xfId="0" applyFont="1" applyFill="1" applyBorder="1" applyAlignment="1">
      <alignment horizontal="center"/>
    </xf>
    <xf numFmtId="0" fontId="7" fillId="0" borderId="8" xfId="0" applyFont="1" applyFill="1" applyBorder="1" applyAlignment="1">
      <alignment horizontal="center" vertical="top"/>
    </xf>
    <xf numFmtId="0" fontId="9" fillId="0" borderId="8" xfId="0" applyFont="1" applyFill="1" applyBorder="1" applyAlignment="1">
      <alignment wrapText="1"/>
    </xf>
    <xf numFmtId="3" fontId="9" fillId="0" borderId="8" xfId="10" applyNumberFormat="1" applyFont="1" applyFill="1" applyBorder="1" applyAlignment="1">
      <alignment horizontal="left" textRotation="90" wrapText="1"/>
    </xf>
    <xf numFmtId="3" fontId="7" fillId="0" borderId="8" xfId="10" applyNumberFormat="1" applyFont="1" applyFill="1" applyBorder="1" applyAlignment="1">
      <alignment horizontal="center" wrapText="1"/>
    </xf>
    <xf numFmtId="3" fontId="9" fillId="0" borderId="8" xfId="10" applyNumberFormat="1" applyFont="1" applyFill="1" applyBorder="1" applyAlignment="1">
      <alignment horizontal="left" wrapText="1"/>
    </xf>
    <xf numFmtId="0" fontId="9" fillId="0" borderId="0" xfId="0" applyFont="1" applyFill="1" applyBorder="1" applyAlignment="1">
      <alignment vertical="top" wrapText="1"/>
    </xf>
    <xf numFmtId="0" fontId="9" fillId="0" borderId="6"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8" xfId="0" applyFont="1" applyFill="1" applyBorder="1" applyAlignment="1">
      <alignment horizontal="center"/>
    </xf>
    <xf numFmtId="0" fontId="9" fillId="0" borderId="41" xfId="0" applyFont="1" applyFill="1" applyBorder="1" applyAlignment="1">
      <alignment horizontal="center" vertical="center"/>
    </xf>
    <xf numFmtId="0" fontId="7" fillId="0" borderId="41" xfId="0" applyFont="1" applyFill="1" applyBorder="1" applyAlignment="1">
      <alignment horizontal="center" vertical="center"/>
    </xf>
    <xf numFmtId="0" fontId="9" fillId="0" borderId="41" xfId="0" applyFont="1" applyFill="1" applyBorder="1" applyAlignment="1">
      <alignment vertical="center"/>
    </xf>
    <xf numFmtId="0" fontId="9" fillId="0" borderId="7" xfId="0" applyFont="1" applyFill="1" applyBorder="1" applyAlignment="1">
      <alignment horizontal="center" vertical="center"/>
    </xf>
    <xf numFmtId="0" fontId="7" fillId="0" borderId="7" xfId="0" applyFont="1" applyFill="1" applyBorder="1" applyAlignment="1">
      <alignment horizontal="center" vertical="center"/>
    </xf>
    <xf numFmtId="0" fontId="9" fillId="0" borderId="7" xfId="0" applyFont="1" applyFill="1" applyBorder="1" applyAlignment="1">
      <alignment vertical="center"/>
    </xf>
    <xf numFmtId="0" fontId="9" fillId="0" borderId="6" xfId="0" applyFont="1" applyFill="1" applyBorder="1" applyAlignment="1">
      <alignment vertical="center" shrinkToFit="1"/>
    </xf>
    <xf numFmtId="0" fontId="7" fillId="0" borderId="0" xfId="0" applyFont="1" applyFill="1" applyBorder="1" applyAlignment="1">
      <alignment horizontal="left" indent="1"/>
    </xf>
    <xf numFmtId="0" fontId="7" fillId="0" borderId="8" xfId="0" applyFont="1" applyFill="1" applyBorder="1" applyAlignment="1">
      <alignment horizontal="left" indent="1"/>
    </xf>
    <xf numFmtId="0" fontId="9" fillId="0" borderId="42" xfId="0" applyFont="1" applyFill="1" applyBorder="1" applyAlignment="1">
      <alignment horizontal="center" vertical="center"/>
    </xf>
    <xf numFmtId="0" fontId="7" fillId="0" borderId="42" xfId="0" applyFont="1" applyFill="1" applyBorder="1" applyAlignment="1">
      <alignment horizontal="center" vertical="center"/>
    </xf>
    <xf numFmtId="0" fontId="9" fillId="0" borderId="42" xfId="0" applyFont="1" applyFill="1" applyBorder="1" applyAlignment="1">
      <alignment vertical="center"/>
    </xf>
    <xf numFmtId="0" fontId="7" fillId="0" borderId="0" xfId="0" applyFont="1" applyFill="1" applyAlignment="1">
      <alignment horizontal="center"/>
    </xf>
    <xf numFmtId="0" fontId="7" fillId="0" borderId="0" xfId="0" applyFont="1" applyFill="1" applyAlignment="1">
      <alignment horizontal="left"/>
    </xf>
    <xf numFmtId="0" fontId="0" fillId="0" borderId="0" xfId="0" applyFont="1" applyFill="1"/>
    <xf numFmtId="0" fontId="28" fillId="0" borderId="0" xfId="0" applyFont="1" applyFill="1"/>
    <xf numFmtId="0" fontId="27" fillId="0" borderId="0" xfId="0" applyFont="1" applyFill="1"/>
    <xf numFmtId="0" fontId="0" fillId="0" borderId="0" xfId="0" applyFont="1" applyFill="1" applyAlignment="1"/>
    <xf numFmtId="0" fontId="12" fillId="0" borderId="0" xfId="0" applyFont="1" applyFill="1" applyAlignment="1">
      <alignment horizontal="center"/>
    </xf>
    <xf numFmtId="3" fontId="18" fillId="0" borderId="0" xfId="0" applyNumberFormat="1" applyFont="1" applyFill="1" applyAlignment="1">
      <alignment horizontal="right" vertical="center"/>
    </xf>
    <xf numFmtId="3" fontId="15" fillId="0" borderId="0" xfId="0" applyNumberFormat="1" applyFont="1" applyFill="1" applyAlignment="1">
      <alignment horizontal="center"/>
    </xf>
    <xf numFmtId="3" fontId="15" fillId="0" borderId="0" xfId="0" applyNumberFormat="1" applyFont="1" applyFill="1" applyAlignment="1">
      <alignment horizontal="right"/>
    </xf>
    <xf numFmtId="3" fontId="15" fillId="0" borderId="0" xfId="0" applyNumberFormat="1" applyFont="1" applyFill="1"/>
    <xf numFmtId="3" fontId="15" fillId="0" borderId="5" xfId="0" applyNumberFormat="1" applyFont="1" applyFill="1" applyBorder="1" applyAlignment="1">
      <alignment horizontal="center" vertical="center"/>
    </xf>
    <xf numFmtId="3" fontId="18" fillId="0" borderId="0" xfId="0" applyNumberFormat="1" applyFont="1" applyFill="1" applyBorder="1" applyAlignment="1">
      <alignment horizontal="right" vertical="center"/>
    </xf>
    <xf numFmtId="3" fontId="15" fillId="0" borderId="0" xfId="0" applyNumberFormat="1" applyFont="1" applyFill="1" applyAlignment="1">
      <alignment horizontal="right" vertical="top"/>
    </xf>
    <xf numFmtId="3" fontId="17" fillId="0" borderId="0" xfId="0" applyNumberFormat="1" applyFont="1" applyFill="1" applyBorder="1" applyAlignment="1">
      <alignment horizontal="right"/>
    </xf>
    <xf numFmtId="3" fontId="18" fillId="0" borderId="0" xfId="0" applyNumberFormat="1" applyFont="1" applyFill="1" applyBorder="1" applyAlignment="1">
      <alignment horizontal="right" vertical="top"/>
    </xf>
    <xf numFmtId="3" fontId="17" fillId="0" borderId="0" xfId="0" applyNumberFormat="1" applyFont="1" applyFill="1" applyAlignment="1">
      <alignment horizontal="right"/>
    </xf>
    <xf numFmtId="3" fontId="17" fillId="0" borderId="0" xfId="0" applyNumberFormat="1" applyFont="1" applyFill="1"/>
    <xf numFmtId="3" fontId="18" fillId="0" borderId="0" xfId="0" applyNumberFormat="1" applyFont="1" applyFill="1"/>
    <xf numFmtId="3" fontId="15" fillId="0" borderId="23" xfId="11" applyNumberFormat="1" applyFont="1" applyFill="1" applyBorder="1" applyAlignment="1">
      <alignment horizontal="right" vertical="center"/>
    </xf>
    <xf numFmtId="3" fontId="15" fillId="0" borderId="30" xfId="11" applyNumberFormat="1" applyFont="1" applyFill="1" applyBorder="1" applyAlignment="1">
      <alignment horizontal="right" vertical="center"/>
    </xf>
    <xf numFmtId="0" fontId="19" fillId="0" borderId="0" xfId="0" applyFont="1" applyFill="1" applyAlignment="1">
      <alignment vertical="top"/>
    </xf>
    <xf numFmtId="0" fontId="30" fillId="0" borderId="0" xfId="0" applyFont="1" applyFill="1"/>
    <xf numFmtId="0" fontId="30" fillId="0" borderId="0" xfId="0" applyFont="1" applyFill="1" applyAlignment="1">
      <alignment vertical="center"/>
    </xf>
    <xf numFmtId="0" fontId="30" fillId="0" borderId="0" xfId="0" applyFont="1" applyFill="1" applyBorder="1" applyAlignment="1">
      <alignment vertical="center"/>
    </xf>
    <xf numFmtId="3" fontId="7" fillId="0" borderId="0" xfId="11" applyNumberFormat="1" applyFont="1" applyFill="1" applyBorder="1" applyAlignment="1">
      <alignment vertical="center" wrapText="1"/>
    </xf>
    <xf numFmtId="0" fontId="7" fillId="0" borderId="0" xfId="0" applyFont="1" applyFill="1" applyAlignment="1">
      <alignment horizontal="right"/>
    </xf>
    <xf numFmtId="3" fontId="7" fillId="0" borderId="0" xfId="0" applyNumberFormat="1" applyFont="1" applyFill="1" applyAlignment="1">
      <alignment horizontal="right"/>
    </xf>
    <xf numFmtId="3" fontId="7" fillId="0" borderId="52" xfId="10" applyNumberFormat="1" applyFont="1" applyFill="1" applyBorder="1" applyAlignment="1">
      <alignment horizontal="center" vertical="center" wrapText="1"/>
    </xf>
    <xf numFmtId="3" fontId="7" fillId="0" borderId="0" xfId="10" applyNumberFormat="1" applyFont="1" applyFill="1" applyBorder="1" applyAlignment="1">
      <alignment horizontal="center" vertical="top" wrapText="1"/>
    </xf>
    <xf numFmtId="3" fontId="15" fillId="0" borderId="53" xfId="0" applyNumberFormat="1" applyFont="1" applyFill="1" applyBorder="1" applyAlignment="1">
      <alignment horizontal="center"/>
    </xf>
    <xf numFmtId="3" fontId="15" fillId="0" borderId="47" xfId="0" applyNumberFormat="1" applyFont="1" applyFill="1" applyBorder="1" applyAlignment="1">
      <alignment horizontal="center"/>
    </xf>
    <xf numFmtId="3" fontId="15" fillId="0" borderId="47" xfId="0" applyNumberFormat="1" applyFont="1" applyFill="1" applyBorder="1" applyAlignment="1"/>
    <xf numFmtId="3" fontId="17" fillId="0" borderId="47" xfId="0" applyNumberFormat="1" applyFont="1" applyFill="1" applyBorder="1" applyAlignment="1"/>
    <xf numFmtId="3" fontId="15" fillId="0" borderId="54" xfId="0" applyNumberFormat="1" applyFont="1" applyFill="1" applyBorder="1" applyAlignment="1"/>
    <xf numFmtId="3" fontId="15" fillId="0" borderId="14" xfId="0" applyNumberFormat="1" applyFont="1" applyFill="1" applyBorder="1" applyAlignment="1">
      <alignment horizontal="center"/>
    </xf>
    <xf numFmtId="3" fontId="15" fillId="0" borderId="15" xfId="0" applyNumberFormat="1" applyFont="1" applyFill="1" applyBorder="1" applyAlignment="1">
      <alignment horizontal="center"/>
    </xf>
    <xf numFmtId="3" fontId="15" fillId="0" borderId="15" xfId="13" applyNumberFormat="1" applyFont="1" applyFill="1" applyBorder="1" applyAlignment="1">
      <alignment horizontal="left"/>
    </xf>
    <xf numFmtId="3" fontId="15" fillId="0" borderId="14" xfId="0" applyNumberFormat="1" applyFont="1" applyFill="1" applyBorder="1" applyAlignment="1">
      <alignment horizontal="center" vertical="center"/>
    </xf>
    <xf numFmtId="3" fontId="15" fillId="0" borderId="15" xfId="0" applyNumberFormat="1" applyFont="1" applyFill="1" applyBorder="1" applyAlignment="1">
      <alignment horizontal="center" vertical="center"/>
    </xf>
    <xf numFmtId="3" fontId="15" fillId="0" borderId="15" xfId="13" applyNumberFormat="1" applyFont="1" applyFill="1" applyBorder="1" applyAlignment="1">
      <alignment vertical="center"/>
    </xf>
    <xf numFmtId="3" fontId="15" fillId="0" borderId="14" xfId="0" applyNumberFormat="1" applyFont="1" applyFill="1" applyBorder="1" applyAlignment="1">
      <alignment horizontal="center" vertical="top"/>
    </xf>
    <xf numFmtId="3" fontId="15" fillId="0" borderId="15" xfId="0" applyNumberFormat="1" applyFont="1" applyFill="1" applyBorder="1" applyAlignment="1">
      <alignment horizontal="center" vertical="top"/>
    </xf>
    <xf numFmtId="3" fontId="15" fillId="0" borderId="15" xfId="13" applyNumberFormat="1" applyFont="1" applyFill="1" applyBorder="1" applyAlignment="1">
      <alignment horizontal="left" vertical="top" indent="2"/>
    </xf>
    <xf numFmtId="3" fontId="15" fillId="0" borderId="15" xfId="0" applyNumberFormat="1" applyFont="1" applyFill="1" applyBorder="1" applyAlignment="1">
      <alignment vertical="center"/>
    </xf>
    <xf numFmtId="3" fontId="17" fillId="0" borderId="15" xfId="0" applyNumberFormat="1" applyFont="1" applyFill="1" applyBorder="1" applyAlignment="1">
      <alignment vertical="center"/>
    </xf>
    <xf numFmtId="3" fontId="18" fillId="0" borderId="16" xfId="0" applyNumberFormat="1" applyFont="1" applyFill="1" applyBorder="1" applyAlignment="1">
      <alignment vertical="center"/>
    </xf>
    <xf numFmtId="3" fontId="15" fillId="0" borderId="15" xfId="0" applyNumberFormat="1" applyFont="1" applyFill="1" applyBorder="1" applyAlignment="1">
      <alignment vertical="top"/>
    </xf>
    <xf numFmtId="3" fontId="17" fillId="0" borderId="15" xfId="0" applyNumberFormat="1" applyFont="1" applyFill="1" applyBorder="1" applyAlignment="1">
      <alignment vertical="top"/>
    </xf>
    <xf numFmtId="3" fontId="18" fillId="0" borderId="16" xfId="0" applyNumberFormat="1" applyFont="1" applyFill="1" applyBorder="1" applyAlignment="1">
      <alignment vertical="top"/>
    </xf>
    <xf numFmtId="0" fontId="0" fillId="0" borderId="15" xfId="0" applyFont="1" applyFill="1" applyBorder="1"/>
    <xf numFmtId="0" fontId="28" fillId="0" borderId="15" xfId="0" applyFont="1" applyFill="1" applyBorder="1"/>
    <xf numFmtId="3" fontId="15" fillId="0" borderId="20" xfId="0" applyNumberFormat="1" applyFont="1" applyFill="1" applyBorder="1" applyAlignment="1">
      <alignment horizontal="center" vertical="top"/>
    </xf>
    <xf numFmtId="3" fontId="15" fillId="0" borderId="31" xfId="0" applyNumberFormat="1" applyFont="1" applyFill="1" applyBorder="1" applyAlignment="1">
      <alignment horizontal="center"/>
    </xf>
    <xf numFmtId="3" fontId="15" fillId="0" borderId="23" xfId="0" applyNumberFormat="1" applyFont="1" applyFill="1" applyBorder="1" applyAlignment="1">
      <alignment horizontal="center"/>
    </xf>
    <xf numFmtId="3" fontId="15" fillId="0" borderId="23" xfId="0" applyNumberFormat="1" applyFont="1" applyFill="1" applyBorder="1" applyAlignment="1">
      <alignment vertical="center"/>
    </xf>
    <xf numFmtId="3" fontId="17" fillId="0" borderId="23" xfId="0" applyNumberFormat="1" applyFont="1" applyFill="1" applyBorder="1" applyAlignment="1">
      <alignment vertical="center"/>
    </xf>
    <xf numFmtId="3" fontId="18" fillId="0" borderId="28" xfId="0" applyNumberFormat="1" applyFont="1" applyFill="1" applyBorder="1" applyAlignment="1">
      <alignment vertical="center"/>
    </xf>
    <xf numFmtId="3" fontId="15" fillId="0" borderId="16" xfId="0" applyNumberFormat="1" applyFont="1" applyFill="1" applyBorder="1" applyAlignment="1">
      <alignment vertical="center"/>
    </xf>
    <xf numFmtId="3" fontId="15" fillId="0" borderId="15" xfId="13" applyNumberFormat="1" applyFont="1" applyFill="1" applyBorder="1" applyAlignment="1">
      <alignment horizontal="left" indent="2"/>
    </xf>
    <xf numFmtId="3" fontId="18" fillId="0" borderId="16" xfId="0" applyNumberFormat="1" applyFont="1" applyFill="1" applyBorder="1" applyAlignment="1"/>
    <xf numFmtId="3" fontId="15" fillId="0" borderId="15" xfId="13" applyNumberFormat="1" applyFont="1" applyFill="1" applyBorder="1" applyAlignment="1">
      <alignment wrapText="1"/>
    </xf>
    <xf numFmtId="3" fontId="18" fillId="0" borderId="54" xfId="0" applyNumberFormat="1" applyFont="1" applyFill="1" applyBorder="1" applyAlignment="1"/>
    <xf numFmtId="0" fontId="27" fillId="0" borderId="16" xfId="0" applyFont="1" applyFill="1" applyBorder="1"/>
    <xf numFmtId="3" fontId="15" fillId="0" borderId="28" xfId="0" applyNumberFormat="1" applyFont="1" applyFill="1" applyBorder="1" applyAlignment="1">
      <alignment vertical="center"/>
    </xf>
    <xf numFmtId="3" fontId="15" fillId="0" borderId="23" xfId="0" applyNumberFormat="1" applyFont="1" applyFill="1" applyBorder="1" applyAlignment="1"/>
    <xf numFmtId="3" fontId="17" fillId="0" borderId="23" xfId="0" applyNumberFormat="1" applyFont="1" applyFill="1" applyBorder="1" applyAlignment="1"/>
    <xf numFmtId="3" fontId="18" fillId="0" borderId="28" xfId="0" applyNumberFormat="1" applyFont="1" applyFill="1" applyBorder="1" applyAlignment="1"/>
    <xf numFmtId="3" fontId="15" fillId="0" borderId="53" xfId="0" applyNumberFormat="1" applyFont="1" applyFill="1" applyBorder="1" applyAlignment="1">
      <alignment horizontal="center" vertical="center"/>
    </xf>
    <xf numFmtId="3" fontId="15" fillId="0" borderId="55" xfId="0" applyNumberFormat="1" applyFont="1" applyFill="1" applyBorder="1" applyAlignment="1">
      <alignment horizontal="center" vertical="center"/>
    </xf>
    <xf numFmtId="3" fontId="15" fillId="0" borderId="56" xfId="0" applyNumberFormat="1" applyFont="1" applyFill="1" applyBorder="1" applyAlignment="1">
      <alignment horizontal="center" vertical="center"/>
    </xf>
    <xf numFmtId="3" fontId="15" fillId="0" borderId="20" xfId="0" applyNumberFormat="1" applyFont="1" applyFill="1" applyBorder="1" applyAlignment="1">
      <alignment horizontal="center" vertical="center"/>
    </xf>
    <xf numFmtId="3" fontId="15" fillId="0" borderId="20" xfId="0" applyNumberFormat="1" applyFont="1" applyFill="1" applyBorder="1" applyAlignment="1">
      <alignment vertical="center"/>
    </xf>
    <xf numFmtId="3" fontId="17" fillId="0" borderId="20" xfId="0" applyNumberFormat="1" applyFont="1" applyFill="1" applyBorder="1" applyAlignment="1">
      <alignment vertical="center"/>
    </xf>
    <xf numFmtId="3" fontId="18" fillId="0" borderId="22" xfId="0" applyNumberFormat="1" applyFont="1" applyFill="1" applyBorder="1" applyAlignment="1">
      <alignment vertical="center"/>
    </xf>
    <xf numFmtId="3" fontId="15" fillId="0" borderId="57" xfId="0" applyNumberFormat="1" applyFont="1" applyFill="1" applyBorder="1" applyAlignment="1">
      <alignment horizontal="center" vertical="center"/>
    </xf>
    <xf numFmtId="3" fontId="15" fillId="0" borderId="58" xfId="0" applyNumberFormat="1" applyFont="1" applyFill="1" applyBorder="1" applyAlignment="1">
      <alignment horizontal="center" vertical="center"/>
    </xf>
    <xf numFmtId="3" fontId="15" fillId="0" borderId="54" xfId="0" applyNumberFormat="1" applyFont="1" applyFill="1" applyBorder="1" applyAlignment="1">
      <alignment vertical="center"/>
    </xf>
    <xf numFmtId="3" fontId="15" fillId="0" borderId="23" xfId="0" applyNumberFormat="1" applyFont="1" applyFill="1" applyBorder="1" applyAlignment="1">
      <alignment horizontal="center" vertical="center"/>
    </xf>
    <xf numFmtId="3" fontId="18" fillId="0" borderId="47" xfId="13" applyNumberFormat="1" applyFont="1" applyFill="1" applyBorder="1" applyAlignment="1">
      <alignment horizontal="left"/>
    </xf>
    <xf numFmtId="3" fontId="18" fillId="0" borderId="15" xfId="13" applyNumberFormat="1" applyFont="1" applyFill="1" applyBorder="1" applyAlignment="1">
      <alignment horizontal="left"/>
    </xf>
    <xf numFmtId="3" fontId="18" fillId="0" borderId="15" xfId="13" applyNumberFormat="1" applyFont="1" applyFill="1" applyBorder="1" applyAlignment="1"/>
    <xf numFmtId="3" fontId="18" fillId="0" borderId="23" xfId="13" applyNumberFormat="1" applyFont="1" applyFill="1" applyBorder="1" applyAlignment="1">
      <alignment wrapText="1"/>
    </xf>
    <xf numFmtId="3" fontId="18" fillId="0" borderId="15" xfId="13" applyNumberFormat="1" applyFont="1" applyFill="1" applyBorder="1" applyAlignment="1">
      <alignment wrapText="1"/>
    </xf>
    <xf numFmtId="3" fontId="18" fillId="0" borderId="23" xfId="13" applyNumberFormat="1" applyFont="1" applyFill="1" applyBorder="1" applyAlignment="1"/>
    <xf numFmtId="3" fontId="15" fillId="0" borderId="15" xfId="0" applyNumberFormat="1" applyFont="1" applyFill="1" applyBorder="1" applyAlignment="1">
      <alignment horizontal="right"/>
    </xf>
    <xf numFmtId="3" fontId="15" fillId="0" borderId="16" xfId="0" applyNumberFormat="1" applyFont="1" applyFill="1" applyBorder="1" applyAlignment="1">
      <alignment horizontal="right"/>
    </xf>
    <xf numFmtId="3" fontId="15" fillId="0" borderId="15" xfId="0" applyNumberFormat="1" applyFont="1" applyFill="1" applyBorder="1" applyAlignment="1">
      <alignment horizontal="right" vertical="top"/>
    </xf>
    <xf numFmtId="3" fontId="15" fillId="0" borderId="16" xfId="0" applyNumberFormat="1" applyFont="1" applyFill="1" applyBorder="1" applyAlignment="1">
      <alignment horizontal="right" vertical="top"/>
    </xf>
    <xf numFmtId="3" fontId="15" fillId="0" borderId="15" xfId="0" applyNumberFormat="1" applyFont="1" applyFill="1" applyBorder="1" applyAlignment="1">
      <alignment horizontal="right" vertical="center"/>
    </xf>
    <xf numFmtId="3" fontId="15" fillId="0" borderId="26" xfId="0" applyNumberFormat="1" applyFont="1" applyFill="1" applyBorder="1" applyAlignment="1"/>
    <xf numFmtId="3" fontId="15" fillId="0" borderId="26" xfId="0" applyNumberFormat="1" applyFont="1" applyFill="1" applyBorder="1" applyAlignment="1">
      <alignment vertical="center"/>
    </xf>
    <xf numFmtId="3" fontId="18" fillId="0" borderId="29" xfId="0" applyNumberFormat="1" applyFont="1" applyFill="1" applyBorder="1" applyAlignment="1">
      <alignment vertical="center"/>
    </xf>
    <xf numFmtId="3" fontId="18" fillId="0" borderId="29" xfId="0" applyNumberFormat="1" applyFont="1" applyFill="1" applyBorder="1" applyAlignment="1"/>
    <xf numFmtId="3" fontId="15" fillId="0" borderId="62" xfId="0" applyNumberFormat="1" applyFont="1" applyFill="1" applyBorder="1" applyAlignment="1">
      <alignment vertical="center"/>
    </xf>
    <xf numFmtId="3" fontId="15" fillId="0" borderId="20" xfId="0" applyNumberFormat="1" applyFont="1" applyFill="1" applyBorder="1" applyAlignment="1">
      <alignment horizontal="right"/>
    </xf>
    <xf numFmtId="3" fontId="15" fillId="0" borderId="22" xfId="0" applyNumberFormat="1" applyFont="1" applyFill="1" applyBorder="1" applyAlignment="1">
      <alignment horizontal="right"/>
    </xf>
    <xf numFmtId="3" fontId="21" fillId="0" borderId="14" xfId="0" applyNumberFormat="1" applyFont="1" applyFill="1" applyBorder="1" applyAlignment="1">
      <alignment horizontal="center" vertical="center"/>
    </xf>
    <xf numFmtId="3" fontId="21" fillId="0" borderId="0" xfId="0" applyNumberFormat="1" applyFont="1" applyFill="1" applyBorder="1" applyAlignment="1">
      <alignment horizontal="right" vertical="center"/>
    </xf>
    <xf numFmtId="3" fontId="15" fillId="0" borderId="28" xfId="0" applyNumberFormat="1" applyFont="1" applyFill="1" applyBorder="1" applyAlignment="1"/>
    <xf numFmtId="3" fontId="17" fillId="0" borderId="15" xfId="0" applyNumberFormat="1" applyFont="1" applyFill="1" applyBorder="1" applyAlignment="1">
      <alignment horizontal="right"/>
    </xf>
    <xf numFmtId="3" fontId="17" fillId="0" borderId="16" xfId="0" applyNumberFormat="1" applyFont="1" applyFill="1" applyBorder="1" applyAlignment="1">
      <alignment horizontal="right"/>
    </xf>
    <xf numFmtId="3" fontId="15" fillId="0" borderId="16" xfId="0" applyNumberFormat="1" applyFont="1" applyFill="1" applyBorder="1" applyAlignment="1">
      <alignment horizontal="right" vertical="center"/>
    </xf>
    <xf numFmtId="3" fontId="21" fillId="0" borderId="0" xfId="0" applyNumberFormat="1" applyFont="1" applyFill="1" applyBorder="1" applyAlignment="1">
      <alignment horizontal="right" vertical="top"/>
    </xf>
    <xf numFmtId="3" fontId="21" fillId="0" borderId="29" xfId="0" applyNumberFormat="1" applyFont="1" applyFill="1" applyBorder="1" applyAlignment="1"/>
    <xf numFmtId="3" fontId="18" fillId="0" borderId="47" xfId="0" applyNumberFormat="1" applyFont="1" applyFill="1" applyBorder="1" applyAlignment="1">
      <alignment horizontal="right"/>
    </xf>
    <xf numFmtId="3" fontId="18" fillId="0" borderId="54" xfId="0" applyNumberFormat="1" applyFont="1" applyFill="1" applyBorder="1" applyAlignment="1">
      <alignment horizontal="right"/>
    </xf>
    <xf numFmtId="3" fontId="18" fillId="0" borderId="15" xfId="0" applyNumberFormat="1" applyFont="1" applyFill="1" applyBorder="1" applyAlignment="1">
      <alignment horizontal="right" vertical="center"/>
    </xf>
    <xf numFmtId="3" fontId="18" fillId="0" borderId="16" xfId="0" applyNumberFormat="1" applyFont="1" applyFill="1" applyBorder="1" applyAlignment="1">
      <alignment horizontal="right" vertical="center"/>
    </xf>
    <xf numFmtId="3" fontId="17" fillId="0" borderId="15" xfId="0" applyNumberFormat="1" applyFont="1" applyFill="1" applyBorder="1" applyAlignment="1">
      <alignment horizontal="right" vertical="center"/>
    </xf>
    <xf numFmtId="3" fontId="18" fillId="0" borderId="64" xfId="0" applyNumberFormat="1" applyFont="1" applyFill="1" applyBorder="1" applyAlignment="1"/>
    <xf numFmtId="3" fontId="18" fillId="0" borderId="64" xfId="0" applyNumberFormat="1" applyFont="1" applyFill="1" applyBorder="1" applyAlignment="1">
      <alignment horizontal="right"/>
    </xf>
    <xf numFmtId="3" fontId="18" fillId="0" borderId="29" xfId="0" applyNumberFormat="1" applyFont="1" applyFill="1" applyBorder="1" applyAlignment="1">
      <alignment horizontal="right" vertical="center"/>
    </xf>
    <xf numFmtId="3" fontId="21" fillId="0" borderId="29" xfId="0" applyNumberFormat="1" applyFont="1" applyFill="1" applyBorder="1" applyAlignment="1">
      <alignment horizontal="right" vertical="center"/>
    </xf>
    <xf numFmtId="3" fontId="18" fillId="0" borderId="37" xfId="0" applyNumberFormat="1" applyFont="1" applyFill="1" applyBorder="1" applyAlignment="1">
      <alignment horizontal="right" vertical="center"/>
    </xf>
    <xf numFmtId="3" fontId="15" fillId="0" borderId="0" xfId="11" applyNumberFormat="1" applyFont="1" applyFill="1"/>
    <xf numFmtId="3" fontId="15" fillId="0" borderId="15" xfId="11" applyNumberFormat="1" applyFont="1" applyFill="1" applyBorder="1" applyAlignment="1">
      <alignment vertical="top" wrapText="1"/>
    </xf>
    <xf numFmtId="3" fontId="15" fillId="0" borderId="23" xfId="11" applyNumberFormat="1" applyFont="1" applyFill="1" applyBorder="1" applyAlignment="1">
      <alignment vertical="top" wrapText="1"/>
    </xf>
    <xf numFmtId="0" fontId="15" fillId="0" borderId="15" xfId="16" applyFont="1" applyFill="1" applyBorder="1" applyAlignment="1">
      <alignment vertical="top" wrapText="1"/>
    </xf>
    <xf numFmtId="3" fontId="33" fillId="0" borderId="15" xfId="11" applyNumberFormat="1" applyFont="1" applyFill="1" applyBorder="1" applyAlignment="1">
      <alignment wrapText="1"/>
    </xf>
    <xf numFmtId="3" fontId="15" fillId="0" borderId="55" xfId="11" applyNumberFormat="1" applyFont="1" applyFill="1" applyBorder="1" applyAlignment="1">
      <alignment horizontal="center" vertical="center"/>
    </xf>
    <xf numFmtId="3" fontId="15" fillId="0" borderId="56" xfId="11" applyNumberFormat="1" applyFont="1" applyFill="1" applyBorder="1" applyAlignment="1">
      <alignment horizontal="center" vertical="center"/>
    </xf>
    <xf numFmtId="3" fontId="15" fillId="0" borderId="56" xfId="11" applyNumberFormat="1" applyFont="1" applyFill="1" applyBorder="1" applyAlignment="1">
      <alignment horizontal="right" vertical="center"/>
    </xf>
    <xf numFmtId="3" fontId="15" fillId="0" borderId="63" xfId="11" applyNumberFormat="1" applyFont="1" applyFill="1" applyBorder="1" applyAlignment="1">
      <alignment horizontal="right" vertical="center"/>
    </xf>
    <xf numFmtId="3" fontId="15" fillId="0" borderId="56" xfId="0" applyNumberFormat="1" applyFont="1" applyFill="1" applyBorder="1" applyAlignment="1">
      <alignment horizontal="right" wrapText="1"/>
    </xf>
    <xf numFmtId="3" fontId="9" fillId="0" borderId="0" xfId="11" applyNumberFormat="1" applyFont="1" applyFill="1" applyAlignment="1"/>
    <xf numFmtId="3" fontId="7" fillId="0" borderId="0" xfId="11" applyNumberFormat="1" applyFont="1" applyFill="1" applyBorder="1"/>
    <xf numFmtId="3" fontId="18" fillId="0" borderId="31" xfId="11" applyNumberFormat="1" applyFont="1" applyFill="1" applyBorder="1" applyAlignment="1">
      <alignment horizontal="center" vertical="center"/>
    </xf>
    <xf numFmtId="3" fontId="7" fillId="0" borderId="66" xfId="10" applyNumberFormat="1" applyFont="1" applyFill="1" applyBorder="1" applyAlignment="1">
      <alignment horizontal="center" textRotation="90" wrapText="1"/>
    </xf>
    <xf numFmtId="3" fontId="7" fillId="0" borderId="1" xfId="10" applyNumberFormat="1" applyFont="1" applyFill="1" applyBorder="1" applyAlignment="1">
      <alignment horizontal="center" wrapText="1"/>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xf>
    <xf numFmtId="49" fontId="7" fillId="0" borderId="1" xfId="0" applyNumberFormat="1" applyFont="1" applyFill="1" applyBorder="1" applyAlignment="1">
      <alignment horizontal="center" vertical="top"/>
    </xf>
    <xf numFmtId="3" fontId="7" fillId="0" borderId="67" xfId="10" applyNumberFormat="1" applyFont="1" applyFill="1" applyBorder="1" applyAlignment="1">
      <alignment horizontal="center" textRotation="90" wrapText="1"/>
    </xf>
    <xf numFmtId="0" fontId="7" fillId="0" borderId="68" xfId="0" applyFont="1" applyFill="1" applyBorder="1" applyAlignment="1">
      <alignment horizontal="center" vertical="center"/>
    </xf>
    <xf numFmtId="0" fontId="7" fillId="0" borderId="69" xfId="0" applyFont="1" applyFill="1" applyBorder="1" applyAlignment="1">
      <alignment horizontal="center" vertical="center"/>
    </xf>
    <xf numFmtId="0" fontId="7" fillId="0" borderId="67" xfId="0" applyFont="1" applyFill="1" applyBorder="1" applyAlignment="1">
      <alignment horizontal="center" vertical="center"/>
    </xf>
    <xf numFmtId="0" fontId="7" fillId="0" borderId="70" xfId="0" applyFont="1" applyFill="1" applyBorder="1" applyAlignment="1">
      <alignment horizontal="center" vertical="center"/>
    </xf>
    <xf numFmtId="49" fontId="7" fillId="0" borderId="66" xfId="10" applyNumberFormat="1" applyFont="1" applyFill="1" applyBorder="1" applyAlignment="1">
      <alignment horizontal="center"/>
    </xf>
    <xf numFmtId="49" fontId="7" fillId="0" borderId="67" xfId="10" applyNumberFormat="1" applyFont="1" applyFill="1" applyBorder="1" applyAlignment="1">
      <alignment horizontal="center"/>
    </xf>
    <xf numFmtId="49" fontId="10" fillId="0" borderId="1" xfId="10" applyNumberFormat="1" applyFont="1" applyFill="1" applyBorder="1" applyAlignment="1">
      <alignment horizontal="center"/>
    </xf>
    <xf numFmtId="49" fontId="7" fillId="0" borderId="1" xfId="10" applyNumberFormat="1" applyFont="1" applyFill="1" applyBorder="1" applyAlignment="1">
      <alignment horizontal="center" vertical="center"/>
    </xf>
    <xf numFmtId="3" fontId="15" fillId="0" borderId="52" xfId="10" applyNumberFormat="1" applyFont="1" applyFill="1" applyBorder="1" applyAlignment="1">
      <alignment horizontal="center" vertical="center" wrapText="1"/>
    </xf>
    <xf numFmtId="0" fontId="7" fillId="0" borderId="4" xfId="0" applyFont="1" applyFill="1" applyBorder="1" applyAlignment="1">
      <alignment horizontal="center"/>
    </xf>
    <xf numFmtId="3" fontId="7" fillId="0" borderId="4" xfId="0" applyNumberFormat="1" applyFont="1" applyFill="1" applyBorder="1" applyAlignment="1">
      <alignment horizontal="center"/>
    </xf>
    <xf numFmtId="3" fontId="7" fillId="0" borderId="72" xfId="10" applyNumberFormat="1" applyFont="1" applyFill="1" applyBorder="1" applyAlignment="1">
      <alignment horizontal="center" vertical="center" textRotation="90" wrapText="1"/>
    </xf>
    <xf numFmtId="3" fontId="7" fillId="0" borderId="52" xfId="10" applyNumberFormat="1" applyFont="1" applyFill="1" applyBorder="1" applyAlignment="1">
      <alignment horizontal="center" vertical="center" textRotation="90" wrapText="1"/>
    </xf>
    <xf numFmtId="3" fontId="9" fillId="0" borderId="52" xfId="10" applyNumberFormat="1" applyFont="1" applyFill="1" applyBorder="1" applyAlignment="1">
      <alignment horizontal="center" vertical="center" wrapText="1"/>
    </xf>
    <xf numFmtId="3" fontId="7" fillId="0" borderId="73" xfId="10" applyNumberFormat="1" applyFont="1" applyFill="1" applyBorder="1" applyAlignment="1">
      <alignment horizontal="center" vertical="center" wrapText="1"/>
    </xf>
    <xf numFmtId="3" fontId="7" fillId="0" borderId="11" xfId="10" applyNumberFormat="1" applyFont="1" applyFill="1" applyBorder="1" applyAlignment="1">
      <alignment horizontal="center" vertical="center" wrapText="1"/>
    </xf>
    <xf numFmtId="3" fontId="9" fillId="0" borderId="9" xfId="10" applyNumberFormat="1" applyFont="1" applyFill="1" applyBorder="1" applyAlignment="1">
      <alignment horizontal="right" wrapText="1"/>
    </xf>
    <xf numFmtId="3" fontId="9" fillId="0" borderId="8" xfId="0" applyNumberFormat="1" applyFont="1" applyFill="1" applyBorder="1"/>
    <xf numFmtId="3" fontId="9" fillId="0" borderId="8" xfId="10" applyNumberFormat="1" applyFont="1" applyFill="1" applyBorder="1" applyAlignment="1">
      <alignment horizontal="right" wrapText="1"/>
    </xf>
    <xf numFmtId="3" fontId="9" fillId="0" borderId="41" xfId="0" applyNumberFormat="1" applyFont="1" applyFill="1" applyBorder="1" applyAlignment="1">
      <alignment vertical="center"/>
    </xf>
    <xf numFmtId="3" fontId="9" fillId="0" borderId="0" xfId="0" applyNumberFormat="1" applyFont="1" applyFill="1" applyBorder="1" applyAlignment="1">
      <alignment vertical="center"/>
    </xf>
    <xf numFmtId="3" fontId="9" fillId="0" borderId="42" xfId="0" applyNumberFormat="1" applyFont="1" applyFill="1" applyBorder="1" applyAlignment="1">
      <alignment vertical="center"/>
    </xf>
    <xf numFmtId="3" fontId="10" fillId="0" borderId="0" xfId="10" applyNumberFormat="1" applyFont="1" applyFill="1" applyBorder="1" applyAlignment="1">
      <alignment horizontal="right"/>
    </xf>
    <xf numFmtId="3" fontId="7" fillId="0" borderId="4" xfId="10" applyNumberFormat="1" applyFont="1" applyFill="1" applyBorder="1" applyAlignment="1">
      <alignment horizontal="center"/>
    </xf>
    <xf numFmtId="49" fontId="7" fillId="0" borderId="72" xfId="10" applyNumberFormat="1" applyFont="1" applyFill="1" applyBorder="1" applyAlignment="1">
      <alignment horizontal="center" vertical="center" textRotation="90"/>
    </xf>
    <xf numFmtId="3" fontId="7" fillId="0" borderId="52" xfId="10" applyNumberFormat="1" applyFont="1" applyFill="1" applyBorder="1" applyAlignment="1">
      <alignment horizontal="center" vertical="center" textRotation="90"/>
    </xf>
    <xf numFmtId="3" fontId="9" fillId="0" borderId="52" xfId="10" applyNumberFormat="1" applyFont="1" applyFill="1" applyBorder="1" applyAlignment="1">
      <alignment horizontal="center" vertical="center"/>
    </xf>
    <xf numFmtId="3" fontId="7" fillId="0" borderId="74" xfId="10" applyNumberFormat="1" applyFont="1" applyFill="1" applyBorder="1" applyAlignment="1">
      <alignment horizontal="center" vertical="center" wrapText="1"/>
    </xf>
    <xf numFmtId="0" fontId="7" fillId="0" borderId="0" xfId="14" applyFont="1" applyFill="1" applyBorder="1"/>
    <xf numFmtId="0" fontId="7" fillId="0" borderId="0" xfId="14" applyFont="1" applyFill="1" applyBorder="1" applyAlignment="1">
      <alignment horizontal="center" vertical="top"/>
    </xf>
    <xf numFmtId="0" fontId="7" fillId="0" borderId="0" xfId="14" applyFont="1" applyFill="1" applyBorder="1" applyAlignment="1">
      <alignment horizontal="center" vertical="center"/>
    </xf>
    <xf numFmtId="0" fontId="7" fillId="0" borderId="0" xfId="14" applyFont="1" applyFill="1" applyBorder="1" applyAlignment="1">
      <alignment wrapText="1"/>
    </xf>
    <xf numFmtId="3" fontId="7" fillId="0" borderId="0" xfId="14" applyNumberFormat="1" applyFont="1" applyFill="1" applyBorder="1" applyAlignment="1">
      <alignment horizontal="center" vertical="center" wrapText="1"/>
    </xf>
    <xf numFmtId="0" fontId="7" fillId="0" borderId="0" xfId="15" applyFont="1" applyFill="1" applyBorder="1" applyAlignment="1">
      <alignment horizontal="center" vertical="center" wrapText="1"/>
    </xf>
    <xf numFmtId="3" fontId="7" fillId="0" borderId="0" xfId="15" applyNumberFormat="1" applyFont="1" applyFill="1" applyBorder="1" applyAlignment="1">
      <alignment horizontal="center" vertical="center"/>
    </xf>
    <xf numFmtId="3" fontId="7" fillId="0" borderId="0" xfId="15" applyNumberFormat="1" applyFont="1" applyFill="1" applyBorder="1" applyAlignment="1">
      <alignment horizontal="center"/>
    </xf>
    <xf numFmtId="3" fontId="7" fillId="0" borderId="35" xfId="11" applyNumberFormat="1" applyFont="1" applyFill="1" applyBorder="1" applyAlignment="1">
      <alignment horizontal="center" vertical="center" textRotation="90"/>
    </xf>
    <xf numFmtId="3" fontId="7" fillId="0" borderId="60" xfId="11" applyNumberFormat="1" applyFont="1" applyFill="1" applyBorder="1" applyAlignment="1">
      <alignment horizontal="center" vertical="center" textRotation="90"/>
    </xf>
    <xf numFmtId="0" fontId="9" fillId="0" borderId="60" xfId="14" applyFont="1" applyFill="1" applyBorder="1" applyAlignment="1">
      <alignment horizontal="center" vertical="center" wrapText="1"/>
    </xf>
    <xf numFmtId="0" fontId="15" fillId="0" borderId="60" xfId="14" applyFont="1" applyFill="1" applyBorder="1" applyAlignment="1">
      <alignment horizontal="center" vertical="center" textRotation="90" wrapText="1"/>
    </xf>
    <xf numFmtId="3" fontId="9" fillId="0" borderId="60" xfId="14" applyNumberFormat="1" applyFont="1" applyFill="1" applyBorder="1" applyAlignment="1">
      <alignment horizontal="center" vertical="center" wrapText="1"/>
    </xf>
    <xf numFmtId="3" fontId="9" fillId="0" borderId="75" xfId="14" applyNumberFormat="1" applyFont="1" applyFill="1" applyBorder="1" applyAlignment="1">
      <alignment horizontal="center" vertical="center" wrapText="1"/>
    </xf>
    <xf numFmtId="3" fontId="7" fillId="0" borderId="0" xfId="14" applyNumberFormat="1" applyFont="1" applyFill="1" applyBorder="1" applyAlignment="1">
      <alignment horizontal="center"/>
    </xf>
    <xf numFmtId="3" fontId="7" fillId="0" borderId="31" xfId="11" applyNumberFormat="1" applyFont="1" applyFill="1" applyBorder="1" applyAlignment="1">
      <alignment horizontal="center"/>
    </xf>
    <xf numFmtId="0" fontId="7" fillId="0" borderId="23" xfId="14" applyFont="1" applyFill="1" applyBorder="1" applyAlignment="1">
      <alignment horizontal="center" textRotation="90" wrapText="1"/>
    </xf>
    <xf numFmtId="3" fontId="9" fillId="0" borderId="23" xfId="14" applyNumberFormat="1" applyFont="1" applyFill="1" applyBorder="1" applyAlignment="1">
      <alignment horizontal="right" wrapText="1"/>
    </xf>
    <xf numFmtId="3" fontId="9" fillId="0" borderId="30" xfId="14" applyNumberFormat="1" applyFont="1" applyFill="1" applyBorder="1" applyAlignment="1">
      <alignment horizontal="right" wrapText="1"/>
    </xf>
    <xf numFmtId="0" fontId="7" fillId="0" borderId="0" xfId="14" applyFont="1" applyFill="1" applyBorder="1" applyAlignment="1"/>
    <xf numFmtId="0" fontId="7" fillId="0" borderId="15" xfId="14" applyFont="1" applyFill="1" applyBorder="1" applyAlignment="1">
      <alignment horizontal="center" vertical="top"/>
    </xf>
    <xf numFmtId="0" fontId="7" fillId="0" borderId="15" xfId="14" applyFont="1" applyFill="1" applyBorder="1" applyAlignment="1">
      <alignment vertical="top" wrapText="1"/>
    </xf>
    <xf numFmtId="3" fontId="7" fillId="0" borderId="15" xfId="14" applyNumberFormat="1" applyFont="1" applyFill="1" applyBorder="1" applyAlignment="1">
      <alignment horizontal="center" vertical="center"/>
    </xf>
    <xf numFmtId="3" fontId="7" fillId="0" borderId="15" xfId="14" applyNumberFormat="1" applyFont="1" applyFill="1" applyBorder="1" applyAlignment="1">
      <alignment horizontal="right" vertical="center"/>
    </xf>
    <xf numFmtId="3" fontId="7" fillId="0" borderId="15" xfId="12" applyNumberFormat="1" applyFont="1" applyFill="1" applyBorder="1" applyAlignment="1">
      <alignment horizontal="right" vertical="center"/>
    </xf>
    <xf numFmtId="3" fontId="7" fillId="0" borderId="26" xfId="14" applyNumberFormat="1" applyFont="1" applyFill="1" applyBorder="1" applyAlignment="1">
      <alignment horizontal="right" vertical="center"/>
    </xf>
    <xf numFmtId="3" fontId="7" fillId="0" borderId="0" xfId="14" applyNumberFormat="1" applyFont="1" applyFill="1" applyBorder="1"/>
    <xf numFmtId="0" fontId="7" fillId="0" borderId="15" xfId="12" applyFont="1" applyFill="1" applyBorder="1" applyAlignment="1">
      <alignment wrapText="1"/>
    </xf>
    <xf numFmtId="0" fontId="7" fillId="0" borderId="15" xfId="14" applyFont="1" applyFill="1" applyBorder="1" applyAlignment="1">
      <alignment horizontal="center" vertical="center" wrapText="1"/>
    </xf>
    <xf numFmtId="0" fontId="7" fillId="0" borderId="15" xfId="12" applyFont="1" applyFill="1" applyBorder="1" applyAlignment="1">
      <alignment vertical="top" wrapText="1"/>
    </xf>
    <xf numFmtId="3" fontId="7" fillId="0" borderId="15" xfId="12" applyNumberFormat="1" applyFont="1" applyFill="1" applyBorder="1" applyAlignment="1">
      <alignment horizontal="center" vertical="center" wrapText="1"/>
    </xf>
    <xf numFmtId="0" fontId="7" fillId="0" borderId="0" xfId="14" applyFont="1" applyFill="1" applyBorder="1" applyAlignment="1">
      <alignment vertical="center"/>
    </xf>
    <xf numFmtId="0" fontId="7" fillId="0" borderId="15" xfId="14" applyFont="1" applyFill="1" applyBorder="1" applyAlignment="1">
      <alignment vertical="center" wrapText="1"/>
    </xf>
    <xf numFmtId="0" fontId="7" fillId="0" borderId="76" xfId="14" applyFont="1" applyFill="1" applyBorder="1" applyAlignment="1">
      <alignment horizontal="center" vertical="top"/>
    </xf>
    <xf numFmtId="0" fontId="24" fillId="0" borderId="77" xfId="14" applyFont="1" applyFill="1" applyBorder="1" applyAlignment="1">
      <alignment horizontal="right" vertical="center" wrapText="1"/>
    </xf>
    <xf numFmtId="0" fontId="7" fillId="0" borderId="6" xfId="14" applyFont="1" applyFill="1" applyBorder="1" applyAlignment="1">
      <alignment horizontal="center" vertical="center" wrapText="1"/>
    </xf>
    <xf numFmtId="3" fontId="24" fillId="0" borderId="76" xfId="14" applyNumberFormat="1" applyFont="1" applyFill="1" applyBorder="1" applyAlignment="1">
      <alignment horizontal="right" vertical="center"/>
    </xf>
    <xf numFmtId="3" fontId="24" fillId="0" borderId="77" xfId="14" applyNumberFormat="1" applyFont="1" applyFill="1" applyBorder="1" applyAlignment="1">
      <alignment horizontal="right" vertical="center"/>
    </xf>
    <xf numFmtId="0" fontId="34" fillId="0" borderId="78" xfId="12" applyFont="1" applyFill="1" applyBorder="1" applyAlignment="1">
      <alignment wrapText="1"/>
    </xf>
    <xf numFmtId="0" fontId="34" fillId="0" borderId="79" xfId="12" applyFont="1" applyFill="1" applyBorder="1" applyAlignment="1">
      <alignment wrapText="1"/>
    </xf>
    <xf numFmtId="3" fontId="7" fillId="0" borderId="23" xfId="12" applyNumberFormat="1" applyFont="1" applyFill="1" applyBorder="1" applyAlignment="1">
      <alignment horizontal="right"/>
    </xf>
    <xf numFmtId="3" fontId="7" fillId="0" borderId="30" xfId="14" applyNumberFormat="1" applyFont="1" applyFill="1" applyBorder="1" applyAlignment="1">
      <alignment horizontal="right"/>
    </xf>
    <xf numFmtId="3" fontId="7" fillId="0" borderId="23" xfId="14" applyNumberFormat="1" applyFont="1" applyFill="1" applyBorder="1" applyAlignment="1">
      <alignment horizontal="right"/>
    </xf>
    <xf numFmtId="0" fontId="7" fillId="0" borderId="20" xfId="14" applyFont="1" applyFill="1" applyBorder="1" applyAlignment="1">
      <alignment horizontal="center" vertical="top"/>
    </xf>
    <xf numFmtId="0" fontId="7" fillId="0" borderId="20" xfId="12" applyFont="1" applyFill="1" applyBorder="1" applyAlignment="1">
      <alignment wrapText="1"/>
    </xf>
    <xf numFmtId="0" fontId="9" fillId="0" borderId="0" xfId="14" applyFont="1" applyFill="1" applyBorder="1" applyAlignment="1">
      <alignment vertical="center"/>
    </xf>
    <xf numFmtId="0" fontId="24" fillId="0" borderId="80" xfId="14" applyFont="1" applyFill="1" applyBorder="1" applyAlignment="1">
      <alignment horizontal="right" vertical="center" wrapText="1"/>
    </xf>
    <xf numFmtId="0" fontId="10" fillId="0" borderId="81" xfId="14" applyFont="1" applyFill="1" applyBorder="1" applyAlignment="1">
      <alignment horizontal="center" vertical="center" wrapText="1"/>
    </xf>
    <xf numFmtId="3" fontId="24" fillId="0" borderId="82" xfId="14" applyNumberFormat="1" applyFont="1" applyFill="1" applyBorder="1" applyAlignment="1">
      <alignment horizontal="right" vertical="center" wrapText="1"/>
    </xf>
    <xf numFmtId="3" fontId="9" fillId="0" borderId="83" xfId="14" applyNumberFormat="1" applyFont="1" applyFill="1" applyBorder="1" applyAlignment="1">
      <alignment horizontal="right" vertical="center"/>
    </xf>
    <xf numFmtId="3" fontId="9" fillId="0" borderId="75" xfId="14" applyNumberFormat="1" applyFont="1" applyFill="1" applyBorder="1" applyAlignment="1">
      <alignment horizontal="right" vertical="center"/>
    </xf>
    <xf numFmtId="0" fontId="7" fillId="0" borderId="0" xfId="14" applyFont="1" applyFill="1" applyBorder="1" applyAlignment="1">
      <alignment horizontal="left"/>
    </xf>
    <xf numFmtId="0" fontId="7" fillId="0" borderId="31" xfId="15" applyFont="1" applyFill="1" applyBorder="1" applyAlignment="1">
      <alignment horizontal="center"/>
    </xf>
    <xf numFmtId="0" fontId="7" fillId="0" borderId="23" xfId="15" applyFont="1" applyFill="1" applyBorder="1" applyAlignment="1">
      <alignment horizontal="center"/>
    </xf>
    <xf numFmtId="3" fontId="9" fillId="0" borderId="23" xfId="15" applyNumberFormat="1" applyFont="1" applyFill="1" applyBorder="1" applyAlignment="1">
      <alignment horizontal="right"/>
    </xf>
    <xf numFmtId="3" fontId="9" fillId="0" borderId="23" xfId="15" applyNumberFormat="1" applyFont="1" applyFill="1" applyBorder="1" applyAlignment="1">
      <alignment horizontal="left"/>
    </xf>
    <xf numFmtId="3" fontId="7" fillId="0" borderId="23" xfId="14" applyNumberFormat="1" applyFont="1" applyFill="1" applyBorder="1" applyAlignment="1">
      <alignment horizontal="left"/>
    </xf>
    <xf numFmtId="3" fontId="7" fillId="0" borderId="30" xfId="14" applyNumberFormat="1" applyFont="1" applyFill="1" applyBorder="1" applyAlignment="1">
      <alignment horizontal="left"/>
    </xf>
    <xf numFmtId="0" fontId="7" fillId="0" borderId="15" xfId="14" applyFont="1" applyFill="1" applyBorder="1" applyAlignment="1">
      <alignment wrapText="1"/>
    </xf>
    <xf numFmtId="3" fontId="7" fillId="0" borderId="23" xfId="15" applyNumberFormat="1" applyFont="1" applyFill="1" applyBorder="1" applyAlignment="1">
      <alignment horizontal="right" vertical="center"/>
    </xf>
    <xf numFmtId="3" fontId="7" fillId="0" borderId="23" xfId="14" applyNumberFormat="1" applyFont="1" applyFill="1" applyBorder="1" applyAlignment="1">
      <alignment horizontal="right" vertical="center"/>
    </xf>
    <xf numFmtId="3" fontId="7" fillId="0" borderId="30" xfId="14" applyNumberFormat="1" applyFont="1" applyFill="1" applyBorder="1" applyAlignment="1">
      <alignment horizontal="right" vertical="center"/>
    </xf>
    <xf numFmtId="0" fontId="7" fillId="0" borderId="15" xfId="14" applyFont="1" applyFill="1" applyBorder="1" applyAlignment="1">
      <alignment horizontal="center" wrapText="1"/>
    </xf>
    <xf numFmtId="0" fontId="7" fillId="0" borderId="23" xfId="15" applyFont="1" applyFill="1" applyBorder="1" applyAlignment="1">
      <alignment horizontal="center" vertical="top"/>
    </xf>
    <xf numFmtId="0" fontId="7" fillId="0" borderId="31" xfId="15" applyFont="1" applyFill="1" applyBorder="1" applyAlignment="1">
      <alignment horizontal="center" vertical="top"/>
    </xf>
    <xf numFmtId="0" fontId="7" fillId="0" borderId="14" xfId="15" applyFont="1" applyFill="1" applyBorder="1" applyAlignment="1">
      <alignment horizontal="center"/>
    </xf>
    <xf numFmtId="3" fontId="7" fillId="0" borderId="15" xfId="14" applyNumberFormat="1" applyFont="1" applyFill="1" applyBorder="1" applyAlignment="1">
      <alignment horizontal="left"/>
    </xf>
    <xf numFmtId="3" fontId="7" fillId="0" borderId="26" xfId="14" applyNumberFormat="1" applyFont="1" applyFill="1" applyBorder="1" applyAlignment="1">
      <alignment horizontal="left"/>
    </xf>
    <xf numFmtId="3" fontId="7" fillId="0" borderId="15" xfId="14" applyNumberFormat="1" applyFont="1" applyFill="1" applyBorder="1" applyAlignment="1">
      <alignment horizontal="right"/>
    </xf>
    <xf numFmtId="3" fontId="7" fillId="0" borderId="26" xfId="14" applyNumberFormat="1" applyFont="1" applyFill="1" applyBorder="1" applyAlignment="1">
      <alignment horizontal="right"/>
    </xf>
    <xf numFmtId="0" fontId="7" fillId="0" borderId="15" xfId="15" applyFont="1" applyFill="1" applyBorder="1" applyAlignment="1">
      <alignment horizontal="center" vertical="top"/>
    </xf>
    <xf numFmtId="0" fontId="7" fillId="0" borderId="0" xfId="14" applyFont="1" applyFill="1" applyBorder="1" applyAlignment="1">
      <alignment horizontal="center"/>
    </xf>
    <xf numFmtId="0" fontId="7" fillId="0" borderId="20" xfId="14" applyFont="1" applyFill="1" applyBorder="1" applyAlignment="1">
      <alignment wrapText="1"/>
    </xf>
    <xf numFmtId="0" fontId="7" fillId="0" borderId="20" xfId="14" applyFont="1" applyFill="1" applyBorder="1" applyAlignment="1">
      <alignment horizontal="center" wrapText="1"/>
    </xf>
    <xf numFmtId="3" fontId="7" fillId="0" borderId="20" xfId="14" applyNumberFormat="1" applyFont="1" applyFill="1" applyBorder="1" applyAlignment="1">
      <alignment horizontal="right"/>
    </xf>
    <xf numFmtId="3" fontId="7" fillId="0" borderId="62" xfId="14" applyNumberFormat="1" applyFont="1" applyFill="1" applyBorder="1" applyAlignment="1">
      <alignment horizontal="right"/>
    </xf>
    <xf numFmtId="0" fontId="7" fillId="0" borderId="20" xfId="15" applyFont="1" applyFill="1" applyBorder="1" applyAlignment="1">
      <alignment horizontal="center" vertical="top"/>
    </xf>
    <xf numFmtId="3" fontId="7" fillId="0" borderId="20" xfId="14" applyNumberFormat="1" applyFont="1" applyFill="1" applyBorder="1" applyAlignment="1">
      <alignment horizontal="right" vertical="center"/>
    </xf>
    <xf numFmtId="3" fontId="7" fillId="0" borderId="62" xfId="14" applyNumberFormat="1" applyFont="1" applyFill="1" applyBorder="1" applyAlignment="1">
      <alignment horizontal="right" vertical="center"/>
    </xf>
    <xf numFmtId="0" fontId="9" fillId="0" borderId="35" xfId="15" applyFont="1" applyFill="1" applyBorder="1" applyAlignment="1">
      <alignment horizontal="center" vertical="center"/>
    </xf>
    <xf numFmtId="3" fontId="9" fillId="0" borderId="60" xfId="12" applyNumberFormat="1" applyFont="1" applyFill="1" applyBorder="1" applyAlignment="1">
      <alignment horizontal="right" vertical="center" wrapText="1"/>
    </xf>
    <xf numFmtId="3" fontId="9" fillId="0" borderId="75" xfId="12" applyNumberFormat="1" applyFont="1" applyFill="1" applyBorder="1" applyAlignment="1">
      <alignment horizontal="right" vertical="center" wrapText="1"/>
    </xf>
    <xf numFmtId="0" fontId="9" fillId="0" borderId="84" xfId="15" applyFont="1" applyFill="1" applyBorder="1" applyAlignment="1">
      <alignment horizontal="center" vertical="center"/>
    </xf>
    <xf numFmtId="3" fontId="9" fillId="0" borderId="83" xfId="12" applyNumberFormat="1" applyFont="1" applyFill="1" applyBorder="1" applyAlignment="1">
      <alignment horizontal="right" vertical="center" wrapText="1"/>
    </xf>
    <xf numFmtId="3" fontId="9" fillId="0" borderId="85" xfId="12" applyNumberFormat="1" applyFont="1" applyFill="1" applyBorder="1" applyAlignment="1">
      <alignment horizontal="right" vertical="center" wrapText="1"/>
    </xf>
    <xf numFmtId="3" fontId="7" fillId="0" borderId="0" xfId="15" applyNumberFormat="1" applyFont="1" applyFill="1" applyBorder="1" applyAlignment="1">
      <alignment horizontal="right"/>
    </xf>
    <xf numFmtId="3" fontId="7" fillId="0" borderId="0" xfId="15" applyNumberFormat="1" applyFont="1" applyFill="1" applyBorder="1" applyAlignment="1">
      <alignment horizontal="right" wrapText="1"/>
    </xf>
    <xf numFmtId="0" fontId="7" fillId="0" borderId="0" xfId="0" applyFont="1" applyFill="1" applyBorder="1" applyAlignment="1">
      <alignment horizontal="right"/>
    </xf>
    <xf numFmtId="3" fontId="15" fillId="0" borderId="71" xfId="0" applyNumberFormat="1" applyFont="1" applyFill="1" applyBorder="1" applyAlignment="1">
      <alignment horizontal="center" vertical="center"/>
    </xf>
    <xf numFmtId="3" fontId="21" fillId="0" borderId="27" xfId="0" applyNumberFormat="1" applyFont="1" applyFill="1" applyBorder="1" applyAlignment="1"/>
    <xf numFmtId="3" fontId="15" fillId="0" borderId="57" xfId="0" applyNumberFormat="1" applyFont="1" applyFill="1" applyBorder="1" applyAlignment="1"/>
    <xf numFmtId="3" fontId="15" fillId="0" borderId="31" xfId="0" applyNumberFormat="1" applyFont="1" applyFill="1" applyBorder="1" applyAlignment="1"/>
    <xf numFmtId="3" fontId="21" fillId="0" borderId="23" xfId="0" applyNumberFormat="1" applyFont="1" applyFill="1" applyBorder="1" applyAlignment="1">
      <alignment vertical="center"/>
    </xf>
    <xf numFmtId="3" fontId="21" fillId="0" borderId="15" xfId="0" applyNumberFormat="1" applyFont="1" applyFill="1" applyBorder="1" applyAlignment="1">
      <alignment horizontal="right" wrapText="1"/>
    </xf>
    <xf numFmtId="3" fontId="18" fillId="0" borderId="16" xfId="0" applyNumberFormat="1" applyFont="1" applyFill="1" applyBorder="1" applyAlignment="1">
      <alignment horizontal="right" wrapText="1"/>
    </xf>
    <xf numFmtId="3" fontId="17" fillId="0" borderId="15" xfId="11" applyNumberFormat="1" applyFont="1" applyFill="1" applyBorder="1" applyAlignment="1">
      <alignment wrapText="1"/>
    </xf>
    <xf numFmtId="3" fontId="17" fillId="0" borderId="23" xfId="11" applyNumberFormat="1" applyFont="1" applyFill="1" applyBorder="1" applyAlignment="1">
      <alignment horizontal="left" vertical="top" wrapText="1" indent="4"/>
    </xf>
    <xf numFmtId="3" fontId="18" fillId="0" borderId="15" xfId="0" applyNumberFormat="1" applyFont="1" applyFill="1" applyBorder="1" applyAlignment="1">
      <alignment horizontal="right" vertical="center" wrapText="1"/>
    </xf>
    <xf numFmtId="3" fontId="17" fillId="0" borderId="15" xfId="11" applyNumberFormat="1" applyFont="1" applyFill="1" applyBorder="1" applyAlignment="1">
      <alignment horizontal="left" wrapText="1"/>
    </xf>
    <xf numFmtId="3" fontId="17" fillId="0" borderId="15" xfId="11" applyNumberFormat="1" applyFont="1" applyFill="1" applyBorder="1" applyAlignment="1">
      <alignment horizontal="left" wrapText="1" indent="3"/>
    </xf>
    <xf numFmtId="3" fontId="21" fillId="0" borderId="15" xfId="0" applyNumberFormat="1" applyFont="1" applyFill="1" applyBorder="1" applyAlignment="1">
      <alignment horizontal="right" vertical="center" wrapText="1"/>
    </xf>
    <xf numFmtId="3" fontId="22" fillId="0" borderId="15" xfId="11" applyNumberFormat="1" applyFont="1" applyFill="1" applyBorder="1" applyAlignment="1">
      <alignment wrapText="1"/>
    </xf>
    <xf numFmtId="3" fontId="18" fillId="0" borderId="15" xfId="0" applyNumberFormat="1" applyFont="1" applyFill="1" applyBorder="1" applyAlignment="1">
      <alignment horizontal="right" wrapText="1"/>
    </xf>
    <xf numFmtId="3" fontId="15" fillId="0" borderId="61" xfId="11" applyNumberFormat="1" applyFont="1" applyFill="1" applyBorder="1" applyAlignment="1">
      <alignment horizontal="center" vertical="center"/>
    </xf>
    <xf numFmtId="3" fontId="15" fillId="0" borderId="58" xfId="11" applyNumberFormat="1" applyFont="1" applyFill="1" applyBorder="1" applyAlignment="1">
      <alignment horizontal="center"/>
    </xf>
    <xf numFmtId="0" fontId="15" fillId="0" borderId="58" xfId="16" applyFont="1" applyFill="1" applyBorder="1" applyAlignment="1">
      <alignment wrapText="1"/>
    </xf>
    <xf numFmtId="3" fontId="15" fillId="0" borderId="58" xfId="11" applyNumberFormat="1" applyFont="1" applyFill="1" applyBorder="1" applyAlignment="1">
      <alignment horizontal="right" vertical="center"/>
    </xf>
    <xf numFmtId="3" fontId="18" fillId="0" borderId="87" xfId="11" applyNumberFormat="1" applyFont="1" applyFill="1" applyBorder="1" applyAlignment="1">
      <alignment horizontal="right" vertical="center"/>
    </xf>
    <xf numFmtId="3" fontId="15" fillId="0" borderId="58" xfId="0" applyNumberFormat="1" applyFont="1" applyFill="1" applyBorder="1" applyAlignment="1">
      <alignment horizontal="right" vertical="center" wrapText="1"/>
    </xf>
    <xf numFmtId="3" fontId="18" fillId="0" borderId="88" xfId="0" applyNumberFormat="1" applyFont="1" applyFill="1" applyBorder="1" applyAlignment="1">
      <alignment vertical="center"/>
    </xf>
    <xf numFmtId="3" fontId="15" fillId="0" borderId="13" xfId="0" applyNumberFormat="1" applyFont="1" applyFill="1" applyBorder="1" applyAlignment="1">
      <alignment horizontal="right" wrapText="1"/>
    </xf>
    <xf numFmtId="0" fontId="34" fillId="0" borderId="23" xfId="14" applyFont="1" applyFill="1" applyBorder="1" applyAlignment="1">
      <alignment wrapText="1"/>
    </xf>
    <xf numFmtId="3" fontId="7" fillId="0" borderId="0" xfId="0" applyNumberFormat="1" applyFont="1" applyFill="1" applyAlignment="1">
      <alignment horizontal="right" vertical="center"/>
    </xf>
    <xf numFmtId="3" fontId="9" fillId="0" borderId="0" xfId="0" applyNumberFormat="1" applyFont="1" applyFill="1" applyAlignment="1">
      <alignment horizontal="right" vertical="center"/>
    </xf>
    <xf numFmtId="3" fontId="15" fillId="0" borderId="0" xfId="0" applyNumberFormat="1" applyFont="1" applyFill="1" applyBorder="1" applyAlignment="1">
      <alignment horizontal="center"/>
    </xf>
    <xf numFmtId="3" fontId="18" fillId="0" borderId="47" xfId="13" applyNumberFormat="1" applyFont="1" applyFill="1" applyBorder="1" applyAlignment="1"/>
    <xf numFmtId="3" fontId="15" fillId="0" borderId="47" xfId="13" applyNumberFormat="1" applyFont="1" applyFill="1" applyBorder="1" applyAlignment="1">
      <alignment horizontal="center"/>
    </xf>
    <xf numFmtId="3" fontId="15" fillId="0" borderId="89" xfId="0" applyNumberFormat="1" applyFont="1" applyFill="1" applyBorder="1" applyAlignment="1"/>
    <xf numFmtId="3" fontId="15" fillId="0" borderId="15" xfId="13" applyNumberFormat="1" applyFont="1" applyFill="1" applyBorder="1" applyAlignment="1"/>
    <xf numFmtId="3" fontId="15" fillId="0" borderId="15" xfId="13" applyNumberFormat="1" applyFont="1" applyFill="1" applyBorder="1" applyAlignment="1">
      <alignment horizontal="center"/>
    </xf>
    <xf numFmtId="3" fontId="15" fillId="0" borderId="23" xfId="13" applyNumberFormat="1" applyFont="1" applyFill="1" applyBorder="1" applyAlignment="1">
      <alignment horizontal="center"/>
    </xf>
    <xf numFmtId="3" fontId="15" fillId="0" borderId="30" xfId="0" applyNumberFormat="1" applyFont="1" applyFill="1" applyBorder="1" applyAlignment="1"/>
    <xf numFmtId="3" fontId="15" fillId="0" borderId="15" xfId="13" applyNumberFormat="1" applyFont="1" applyFill="1" applyBorder="1" applyAlignment="1">
      <alignment horizontal="center" vertical="top" wrapText="1"/>
    </xf>
    <xf numFmtId="3" fontId="15" fillId="0" borderId="15" xfId="13" applyNumberFormat="1" applyFont="1" applyFill="1" applyBorder="1" applyAlignment="1">
      <alignment horizontal="center" vertical="center"/>
    </xf>
    <xf numFmtId="3" fontId="15" fillId="0" borderId="26" xfId="0" applyNumberFormat="1" applyFont="1" applyFill="1" applyBorder="1" applyAlignment="1">
      <alignment vertical="top"/>
    </xf>
    <xf numFmtId="3" fontId="18" fillId="0" borderId="89" xfId="0" applyNumberFormat="1" applyFont="1" applyFill="1" applyBorder="1" applyAlignment="1">
      <alignment horizontal="right"/>
    </xf>
    <xf numFmtId="3" fontId="18" fillId="0" borderId="14" xfId="0" applyNumberFormat="1" applyFont="1" applyFill="1" applyBorder="1" applyAlignment="1">
      <alignment horizontal="center" vertical="center"/>
    </xf>
    <xf numFmtId="3" fontId="15" fillId="0" borderId="26" xfId="0" applyNumberFormat="1" applyFont="1" applyFill="1" applyBorder="1" applyAlignment="1">
      <alignment horizontal="right" vertical="center"/>
    </xf>
    <xf numFmtId="3" fontId="21" fillId="0" borderId="30" xfId="0" applyNumberFormat="1" applyFont="1" applyFill="1" applyBorder="1" applyAlignment="1">
      <alignment vertical="center"/>
    </xf>
    <xf numFmtId="3" fontId="17" fillId="0" borderId="26" xfId="0" applyNumberFormat="1" applyFont="1" applyFill="1" applyBorder="1" applyAlignment="1">
      <alignment horizontal="right" vertical="center"/>
    </xf>
    <xf numFmtId="3" fontId="15" fillId="0" borderId="15" xfId="0" applyNumberFormat="1" applyFont="1" applyFill="1" applyBorder="1" applyAlignment="1">
      <alignment horizontal="center" vertical="center" wrapText="1"/>
    </xf>
    <xf numFmtId="3" fontId="15" fillId="0" borderId="26" xfId="0" applyNumberFormat="1" applyFont="1" applyFill="1" applyBorder="1" applyAlignment="1">
      <alignment horizontal="right" vertical="top"/>
    </xf>
    <xf numFmtId="0" fontId="30" fillId="0" borderId="0" xfId="0" applyFont="1" applyFill="1" applyAlignment="1"/>
    <xf numFmtId="0" fontId="7" fillId="0" borderId="0" xfId="14" applyFont="1" applyFill="1" applyBorder="1" applyAlignment="1">
      <alignment vertical="top"/>
    </xf>
    <xf numFmtId="0" fontId="30" fillId="0" borderId="0" xfId="0" applyFont="1" applyFill="1" applyAlignment="1">
      <alignment vertical="top"/>
    </xf>
    <xf numFmtId="0" fontId="7" fillId="0" borderId="0" xfId="14" applyFont="1" applyFill="1" applyBorder="1" applyAlignment="1">
      <alignment horizontal="center" wrapText="1"/>
    </xf>
    <xf numFmtId="3" fontId="7" fillId="0" borderId="4" xfId="14" applyNumberFormat="1" applyFont="1" applyFill="1" applyBorder="1" applyAlignment="1">
      <alignment horizontal="center"/>
    </xf>
    <xf numFmtId="3" fontId="9" fillId="0" borderId="49" xfId="14" applyNumberFormat="1" applyFont="1" applyFill="1" applyBorder="1" applyAlignment="1">
      <alignment horizontal="center" vertical="center" wrapText="1"/>
    </xf>
    <xf numFmtId="0" fontId="7" fillId="0" borderId="31" xfId="14" applyFont="1" applyFill="1" applyBorder="1" applyAlignment="1">
      <alignment horizontal="center"/>
    </xf>
    <xf numFmtId="0" fontId="7" fillId="0" borderId="23" xfId="14" applyFont="1" applyFill="1" applyBorder="1" applyAlignment="1">
      <alignment horizontal="center"/>
    </xf>
    <xf numFmtId="3" fontId="9" fillId="0" borderId="23" xfId="14" applyNumberFormat="1" applyFont="1" applyFill="1" applyBorder="1" applyAlignment="1">
      <alignment horizontal="center" wrapText="1"/>
    </xf>
    <xf numFmtId="3" fontId="9" fillId="0" borderId="30" xfId="14" applyNumberFormat="1" applyFont="1" applyFill="1" applyBorder="1" applyAlignment="1">
      <alignment horizontal="center" wrapText="1"/>
    </xf>
    <xf numFmtId="3" fontId="9" fillId="0" borderId="90" xfId="14" applyNumberFormat="1" applyFont="1" applyFill="1" applyBorder="1" applyAlignment="1">
      <alignment horizontal="center" wrapText="1"/>
    </xf>
    <xf numFmtId="0" fontId="7" fillId="0" borderId="14" xfId="14" applyFont="1" applyFill="1" applyBorder="1"/>
    <xf numFmtId="0" fontId="7" fillId="0" borderId="15" xfId="14" applyFont="1" applyFill="1" applyBorder="1" applyAlignment="1">
      <alignment horizontal="center"/>
    </xf>
    <xf numFmtId="3" fontId="7" fillId="0" borderId="15" xfId="14" applyNumberFormat="1" applyFont="1" applyFill="1" applyBorder="1" applyAlignment="1"/>
    <xf numFmtId="3" fontId="7" fillId="0" borderId="26" xfId="14" applyNumberFormat="1" applyFont="1" applyFill="1" applyBorder="1" applyAlignment="1"/>
    <xf numFmtId="3" fontId="7" fillId="0" borderId="91" xfId="14" applyNumberFormat="1" applyFont="1" applyFill="1" applyBorder="1"/>
    <xf numFmtId="3" fontId="7" fillId="0" borderId="91" xfId="14" applyNumberFormat="1" applyFont="1" applyFill="1" applyBorder="1" applyAlignment="1">
      <alignment horizontal="center" vertical="top" wrapText="1"/>
    </xf>
    <xf numFmtId="0" fontId="7" fillId="0" borderId="15" xfId="14" applyFont="1" applyFill="1" applyBorder="1" applyAlignment="1"/>
    <xf numFmtId="0" fontId="9" fillId="0" borderId="15" xfId="14" applyFont="1" applyFill="1" applyBorder="1" applyAlignment="1">
      <alignment wrapText="1"/>
    </xf>
    <xf numFmtId="3" fontId="7" fillId="0" borderId="15" xfId="14" applyNumberFormat="1" applyFont="1" applyFill="1" applyBorder="1"/>
    <xf numFmtId="3" fontId="7" fillId="0" borderId="26" xfId="14" applyNumberFormat="1" applyFont="1" applyFill="1" applyBorder="1"/>
    <xf numFmtId="0" fontId="7" fillId="0" borderId="15" xfId="14" applyFont="1" applyFill="1" applyBorder="1" applyAlignment="1">
      <alignment horizontal="left" wrapText="1" indent="1"/>
    </xf>
    <xf numFmtId="0" fontId="7" fillId="0" borderId="14" xfId="14" applyFont="1" applyFill="1" applyBorder="1" applyAlignment="1"/>
    <xf numFmtId="0" fontId="7" fillId="0" borderId="15" xfId="14" applyFont="1" applyFill="1" applyBorder="1" applyAlignment="1">
      <alignment horizontal="center" vertical="center"/>
    </xf>
    <xf numFmtId="3" fontId="7" fillId="0" borderId="91" xfId="14" applyNumberFormat="1" applyFont="1" applyFill="1" applyBorder="1" applyAlignment="1"/>
    <xf numFmtId="3" fontId="7" fillId="0" borderId="91" xfId="14" applyNumberFormat="1" applyFont="1" applyFill="1" applyBorder="1" applyAlignment="1">
      <alignment vertical="top"/>
    </xf>
    <xf numFmtId="0" fontId="9" fillId="0" borderId="35" xfId="14" applyFont="1" applyFill="1" applyBorder="1" applyAlignment="1">
      <alignment vertical="center"/>
    </xf>
    <xf numFmtId="0" fontId="9" fillId="0" borderId="60" xfId="14" applyFont="1" applyFill="1" applyBorder="1" applyAlignment="1">
      <alignment horizontal="center"/>
    </xf>
    <xf numFmtId="0" fontId="9" fillId="0" borderId="60" xfId="14" applyFont="1" applyFill="1" applyBorder="1" applyAlignment="1">
      <alignment horizontal="center" vertical="center"/>
    </xf>
    <xf numFmtId="3" fontId="9" fillId="0" borderId="60" xfId="14" applyNumberFormat="1" applyFont="1" applyFill="1" applyBorder="1" applyAlignment="1">
      <alignment vertical="center"/>
    </xf>
    <xf numFmtId="3" fontId="7" fillId="0" borderId="0" xfId="0" applyNumberFormat="1" applyFont="1" applyFill="1" applyBorder="1" applyAlignment="1">
      <alignment horizontal="left"/>
    </xf>
    <xf numFmtId="3" fontId="7" fillId="0" borderId="0" xfId="0" applyNumberFormat="1" applyFont="1" applyFill="1" applyBorder="1" applyAlignment="1">
      <alignment horizontal="left" vertical="top"/>
    </xf>
    <xf numFmtId="3" fontId="7" fillId="0" borderId="87" xfId="14" applyNumberFormat="1" applyFont="1" applyFill="1" applyBorder="1"/>
    <xf numFmtId="3" fontId="7" fillId="0" borderId="0" xfId="0" applyNumberFormat="1" applyFont="1" applyFill="1" applyBorder="1" applyAlignment="1">
      <alignment vertical="center"/>
    </xf>
    <xf numFmtId="0" fontId="7" fillId="0" borderId="0" xfId="0" applyFont="1" applyFill="1" applyBorder="1" applyAlignment="1">
      <alignment horizontal="right" vertical="center"/>
    </xf>
    <xf numFmtId="3" fontId="7" fillId="0" borderId="0" xfId="0" applyNumberFormat="1" applyFont="1" applyFill="1" applyBorder="1" applyAlignment="1">
      <alignment horizontal="center" vertical="center"/>
    </xf>
    <xf numFmtId="0" fontId="9" fillId="0" borderId="66" xfId="0" applyFont="1" applyFill="1" applyBorder="1" applyAlignment="1">
      <alignment horizontal="left"/>
    </xf>
    <xf numFmtId="0" fontId="9" fillId="0" borderId="92" xfId="0" applyFont="1" applyFill="1" applyBorder="1" applyAlignment="1">
      <alignment horizontal="center"/>
    </xf>
    <xf numFmtId="3" fontId="9" fillId="0" borderId="93" xfId="0" applyNumberFormat="1" applyFont="1" applyFill="1" applyBorder="1" applyAlignment="1">
      <alignment horizontal="center" wrapText="1"/>
    </xf>
    <xf numFmtId="0" fontId="9" fillId="0" borderId="94" xfId="0" applyFont="1" applyFill="1" applyBorder="1" applyAlignment="1">
      <alignment horizontal="center"/>
    </xf>
    <xf numFmtId="0" fontId="9" fillId="0" borderId="9" xfId="0" applyFont="1" applyFill="1" applyBorder="1" applyAlignment="1">
      <alignment horizontal="center"/>
    </xf>
    <xf numFmtId="3" fontId="9" fillId="0" borderId="95" xfId="0" applyNumberFormat="1" applyFont="1" applyFill="1" applyBorder="1" applyAlignment="1">
      <alignment horizontal="center" wrapText="1"/>
    </xf>
    <xf numFmtId="3" fontId="7" fillId="0" borderId="96" xfId="0" applyNumberFormat="1" applyFont="1" applyFill="1" applyBorder="1"/>
    <xf numFmtId="0" fontId="7" fillId="0" borderId="97" xfId="0" applyFont="1" applyFill="1" applyBorder="1" applyAlignment="1">
      <alignment horizontal="center"/>
    </xf>
    <xf numFmtId="0" fontId="7" fillId="0" borderId="0" xfId="0" applyFont="1" applyFill="1" applyBorder="1" applyAlignment="1">
      <alignment wrapText="1"/>
    </xf>
    <xf numFmtId="0" fontId="7" fillId="0" borderId="97" xfId="0" applyFont="1" applyFill="1" applyBorder="1" applyAlignment="1">
      <alignment horizontal="center" vertical="top"/>
    </xf>
    <xf numFmtId="0" fontId="9" fillId="0" borderId="67" xfId="0" applyFont="1" applyFill="1" applyBorder="1" applyAlignment="1">
      <alignment horizontal="right" vertical="center"/>
    </xf>
    <xf numFmtId="0" fontId="9" fillId="0" borderId="6" xfId="0" applyFont="1" applyFill="1" applyBorder="1" applyAlignment="1">
      <alignment horizontal="left" vertical="center"/>
    </xf>
    <xf numFmtId="3" fontId="9" fillId="0" borderId="98" xfId="0" applyNumberFormat="1" applyFont="1" applyFill="1" applyBorder="1" applyAlignment="1">
      <alignment vertical="center"/>
    </xf>
    <xf numFmtId="3" fontId="9" fillId="0" borderId="99" xfId="0" applyNumberFormat="1" applyFont="1" applyFill="1" applyBorder="1" applyAlignment="1">
      <alignment horizontal="center" vertical="center"/>
    </xf>
    <xf numFmtId="3" fontId="9" fillId="0" borderId="100" xfId="0" applyNumberFormat="1" applyFont="1" applyFill="1" applyBorder="1" applyAlignment="1">
      <alignment horizontal="right" vertical="center"/>
    </xf>
    <xf numFmtId="0" fontId="9" fillId="0" borderId="1" xfId="0" applyFont="1" applyFill="1" applyBorder="1" applyAlignment="1">
      <alignment horizontal="left"/>
    </xf>
    <xf numFmtId="0" fontId="9" fillId="0" borderId="97" xfId="0" applyFont="1" applyFill="1" applyBorder="1" applyAlignment="1">
      <alignment horizontal="center"/>
    </xf>
    <xf numFmtId="0" fontId="7" fillId="0" borderId="0" xfId="0" applyFont="1" applyFill="1" applyBorder="1" applyAlignment="1">
      <alignment horizontal="left"/>
    </xf>
    <xf numFmtId="3" fontId="7" fillId="0" borderId="96" xfId="0" applyNumberFormat="1" applyFont="1" applyFill="1" applyBorder="1" applyAlignment="1">
      <alignment horizontal="right"/>
    </xf>
    <xf numFmtId="1" fontId="7" fillId="0" borderId="97" xfId="0" applyNumberFormat="1" applyFont="1" applyFill="1" applyBorder="1" applyAlignment="1">
      <alignment horizontal="center"/>
    </xf>
    <xf numFmtId="3" fontId="7" fillId="0" borderId="101" xfId="0" applyNumberFormat="1" applyFont="1" applyFill="1" applyBorder="1" applyAlignment="1">
      <alignment horizontal="right"/>
    </xf>
    <xf numFmtId="0" fontId="9" fillId="0" borderId="68" xfId="0" applyFont="1" applyFill="1" applyBorder="1" applyAlignment="1">
      <alignment horizontal="right" vertical="center"/>
    </xf>
    <xf numFmtId="0" fontId="9" fillId="0" borderId="41" xfId="0" applyFont="1" applyFill="1" applyBorder="1" applyAlignment="1">
      <alignment horizontal="left" vertical="center"/>
    </xf>
    <xf numFmtId="3" fontId="9" fillId="0" borderId="102" xfId="0" applyNumberFormat="1" applyFont="1" applyFill="1" applyBorder="1" applyAlignment="1">
      <alignment horizontal="center" vertical="center"/>
    </xf>
    <xf numFmtId="3" fontId="9" fillId="0" borderId="103" xfId="0" applyNumberFormat="1" applyFont="1" applyFill="1" applyBorder="1" applyAlignment="1">
      <alignment horizontal="right" vertical="center"/>
    </xf>
    <xf numFmtId="0" fontId="9" fillId="0" borderId="104" xfId="0" applyFont="1" applyFill="1" applyBorder="1" applyAlignment="1">
      <alignment vertical="center"/>
    </xf>
    <xf numFmtId="0" fontId="9" fillId="0" borderId="105" xfId="0" applyFont="1" applyFill="1" applyBorder="1" applyAlignment="1">
      <alignment horizontal="center" vertical="center"/>
    </xf>
    <xf numFmtId="0" fontId="9" fillId="0" borderId="106" xfId="0" applyFont="1" applyFill="1" applyBorder="1" applyAlignment="1">
      <alignment vertical="center"/>
    </xf>
    <xf numFmtId="0" fontId="7" fillId="0" borderId="1" xfId="0" applyFont="1" applyFill="1" applyBorder="1" applyAlignment="1">
      <alignment horizontal="right" vertical="center"/>
    </xf>
    <xf numFmtId="0" fontId="7" fillId="0" borderId="97" xfId="0" applyFont="1" applyFill="1" applyBorder="1" applyAlignment="1">
      <alignment horizontal="center" vertical="center"/>
    </xf>
    <xf numFmtId="0" fontId="7" fillId="0" borderId="102" xfId="0" applyFont="1" applyFill="1" applyBorder="1" applyAlignment="1">
      <alignment horizontal="center" vertical="center"/>
    </xf>
    <xf numFmtId="0" fontId="7" fillId="0" borderId="41" xfId="0" applyFont="1" applyFill="1" applyBorder="1" applyAlignment="1">
      <alignment vertical="center"/>
    </xf>
    <xf numFmtId="0" fontId="7" fillId="0" borderId="68" xfId="0" applyFont="1" applyFill="1" applyBorder="1" applyAlignment="1">
      <alignment horizontal="right" vertical="center"/>
    </xf>
    <xf numFmtId="0" fontId="9" fillId="0" borderId="102" xfId="0" applyFont="1" applyFill="1" applyBorder="1" applyAlignment="1">
      <alignment horizontal="right" vertical="center"/>
    </xf>
    <xf numFmtId="0" fontId="9" fillId="0" borderId="107" xfId="0" applyFont="1" applyFill="1" applyBorder="1" applyAlignment="1">
      <alignment horizontal="right" vertical="center"/>
    </xf>
    <xf numFmtId="0" fontId="9" fillId="0" borderId="108" xfId="0" applyFont="1" applyFill="1" applyBorder="1" applyAlignment="1">
      <alignment horizontal="left" vertical="center"/>
    </xf>
    <xf numFmtId="3" fontId="9" fillId="0" borderId="97"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9" fillId="0" borderId="1" xfId="0" applyFont="1" applyFill="1" applyBorder="1" applyAlignment="1">
      <alignment horizontal="right" vertical="center"/>
    </xf>
    <xf numFmtId="0" fontId="7" fillId="0" borderId="0" xfId="0" applyFont="1" applyFill="1" applyBorder="1" applyAlignment="1">
      <alignment horizontal="left" indent="2"/>
    </xf>
    <xf numFmtId="0" fontId="9" fillId="0" borderId="109"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110" xfId="0" applyFont="1" applyFill="1" applyBorder="1" applyAlignment="1">
      <alignment horizontal="right" vertical="center"/>
    </xf>
    <xf numFmtId="0" fontId="9" fillId="0" borderId="8" xfId="0" applyFont="1" applyFill="1" applyBorder="1" applyAlignment="1">
      <alignment horizontal="left" vertical="center" wrapText="1"/>
    </xf>
    <xf numFmtId="3" fontId="9" fillId="0" borderId="111" xfId="0" applyNumberFormat="1" applyFont="1" applyFill="1" applyBorder="1" applyAlignment="1">
      <alignment horizontal="center" vertical="center"/>
    </xf>
    <xf numFmtId="0" fontId="9" fillId="0" borderId="8" xfId="0" applyFont="1" applyFill="1" applyBorder="1" applyAlignment="1">
      <alignment horizontal="left" vertical="center"/>
    </xf>
    <xf numFmtId="0" fontId="7" fillId="0" borderId="1" xfId="0" applyFont="1" applyFill="1" applyBorder="1" applyAlignment="1">
      <alignment horizontal="right"/>
    </xf>
    <xf numFmtId="0" fontId="7" fillId="0" borderId="97" xfId="0" applyFont="1" applyFill="1" applyBorder="1" applyAlignment="1">
      <alignment horizontal="right"/>
    </xf>
    <xf numFmtId="0" fontId="7" fillId="0" borderId="3" xfId="0" applyFont="1" applyFill="1" applyBorder="1" applyAlignment="1">
      <alignment horizontal="right"/>
    </xf>
    <xf numFmtId="0" fontId="7" fillId="0" borderId="4" xfId="0" applyFont="1" applyFill="1" applyBorder="1"/>
    <xf numFmtId="0" fontId="7" fillId="0" borderId="65" xfId="0" applyFont="1" applyFill="1" applyBorder="1" applyAlignment="1">
      <alignment horizontal="right"/>
    </xf>
    <xf numFmtId="3" fontId="9" fillId="0" borderId="96" xfId="0" applyNumberFormat="1" applyFont="1" applyFill="1" applyBorder="1" applyAlignment="1">
      <alignment horizontal="right"/>
    </xf>
    <xf numFmtId="3" fontId="9" fillId="0" borderId="112" xfId="0" applyNumberFormat="1" applyFont="1" applyFill="1" applyBorder="1" applyAlignment="1">
      <alignment horizontal="right" vertical="center"/>
    </xf>
    <xf numFmtId="3" fontId="9" fillId="0" borderId="113" xfId="0" applyNumberFormat="1" applyFont="1" applyFill="1" applyBorder="1" applyAlignment="1">
      <alignment horizontal="right" vertical="center"/>
    </xf>
    <xf numFmtId="3" fontId="7" fillId="0" borderId="96" xfId="0" applyNumberFormat="1" applyFont="1" applyFill="1" applyBorder="1" applyAlignment="1">
      <alignment horizontal="right" vertical="center"/>
    </xf>
    <xf numFmtId="3" fontId="7" fillId="0" borderId="112" xfId="0" applyNumberFormat="1" applyFont="1" applyFill="1" applyBorder="1" applyAlignment="1">
      <alignment horizontal="right" vertical="center"/>
    </xf>
    <xf numFmtId="3" fontId="9" fillId="0" borderId="114" xfId="0" applyNumberFormat="1" applyFont="1" applyFill="1" applyBorder="1" applyAlignment="1">
      <alignment horizontal="right" vertical="center"/>
    </xf>
    <xf numFmtId="3" fontId="9" fillId="0" borderId="96" xfId="0" applyNumberFormat="1" applyFont="1" applyFill="1" applyBorder="1" applyAlignment="1">
      <alignment horizontal="right" vertical="center"/>
    </xf>
    <xf numFmtId="3" fontId="9" fillId="0" borderId="115" xfId="0" applyNumberFormat="1" applyFont="1" applyFill="1" applyBorder="1" applyAlignment="1">
      <alignment horizontal="right" vertical="center"/>
    </xf>
    <xf numFmtId="164" fontId="7" fillId="0" borderId="96" xfId="17" applyNumberFormat="1" applyFont="1" applyFill="1" applyBorder="1" applyAlignment="1">
      <alignment horizontal="right"/>
    </xf>
    <xf numFmtId="164" fontId="7" fillId="0" borderId="116" xfId="17" applyNumberFormat="1" applyFont="1" applyFill="1" applyBorder="1" applyAlignment="1">
      <alignment horizontal="right"/>
    </xf>
    <xf numFmtId="3" fontId="7" fillId="0" borderId="101" xfId="0" applyNumberFormat="1" applyFont="1" applyFill="1" applyBorder="1" applyAlignment="1">
      <alignment horizontal="right" vertical="center" textRotation="180"/>
    </xf>
    <xf numFmtId="3" fontId="9" fillId="0" borderId="117" xfId="0" applyNumberFormat="1" applyFont="1" applyFill="1" applyBorder="1" applyAlignment="1">
      <alignment horizontal="right" vertical="center"/>
    </xf>
    <xf numFmtId="3" fontId="7" fillId="0" borderId="101" xfId="0" applyNumberFormat="1" applyFont="1" applyFill="1" applyBorder="1" applyAlignment="1">
      <alignment horizontal="right" vertical="center"/>
    </xf>
    <xf numFmtId="3" fontId="7" fillId="0" borderId="103" xfId="0" applyNumberFormat="1" applyFont="1" applyFill="1" applyBorder="1" applyAlignment="1">
      <alignment horizontal="right" vertical="center"/>
    </xf>
    <xf numFmtId="3" fontId="7" fillId="0" borderId="118" xfId="0" applyNumberFormat="1" applyFont="1" applyFill="1" applyBorder="1" applyAlignment="1">
      <alignment horizontal="right" vertical="center"/>
    </xf>
    <xf numFmtId="164" fontId="7" fillId="0" borderId="101" xfId="17" applyNumberFormat="1" applyFont="1" applyFill="1" applyBorder="1" applyAlignment="1">
      <alignment horizontal="right"/>
    </xf>
    <xf numFmtId="164" fontId="7" fillId="0" borderId="39" xfId="17" applyNumberFormat="1" applyFont="1" applyFill="1" applyBorder="1" applyAlignment="1">
      <alignment horizontal="right"/>
    </xf>
    <xf numFmtId="3" fontId="15" fillId="0" borderId="59" xfId="0" applyNumberFormat="1" applyFont="1" applyFill="1" applyBorder="1" applyAlignment="1">
      <alignment horizontal="right" vertical="center" wrapText="1"/>
    </xf>
    <xf numFmtId="3" fontId="30" fillId="0" borderId="0" xfId="0" applyNumberFormat="1" applyFont="1" applyFill="1" applyBorder="1" applyAlignment="1">
      <alignment vertical="center"/>
    </xf>
    <xf numFmtId="3" fontId="7" fillId="0" borderId="91" xfId="14" applyNumberFormat="1" applyFont="1" applyFill="1" applyBorder="1" applyAlignment="1">
      <alignment horizontal="right" vertical="center"/>
    </xf>
    <xf numFmtId="3" fontId="9" fillId="0" borderId="51" xfId="14" applyNumberFormat="1" applyFont="1" applyFill="1" applyBorder="1" applyAlignment="1">
      <alignment horizontal="right" vertical="center"/>
    </xf>
    <xf numFmtId="3" fontId="9" fillId="0" borderId="49" xfId="14" applyNumberFormat="1" applyFont="1" applyFill="1" applyBorder="1" applyAlignment="1">
      <alignment horizontal="right" vertical="center"/>
    </xf>
    <xf numFmtId="3" fontId="9" fillId="0" borderId="49" xfId="12" applyNumberFormat="1" applyFont="1" applyFill="1" applyBorder="1" applyAlignment="1">
      <alignment horizontal="right" vertical="center" wrapText="1"/>
    </xf>
    <xf numFmtId="3" fontId="18" fillId="0" borderId="0" xfId="0" applyNumberFormat="1" applyFont="1" applyFill="1" applyBorder="1" applyAlignment="1">
      <alignment horizontal="right"/>
    </xf>
    <xf numFmtId="0" fontId="7" fillId="0" borderId="15" xfId="14" applyFont="1" applyFill="1" applyBorder="1" applyAlignment="1">
      <alignment shrinkToFit="1"/>
    </xf>
    <xf numFmtId="3" fontId="15" fillId="0" borderId="15" xfId="11" applyNumberFormat="1" applyFont="1" applyFill="1" applyBorder="1" applyAlignment="1">
      <alignment horizontal="center" vertical="top"/>
    </xf>
    <xf numFmtId="3" fontId="15" fillId="0" borderId="15" xfId="11" applyNumberFormat="1" applyFont="1" applyFill="1" applyBorder="1" applyAlignment="1">
      <alignment shrinkToFit="1"/>
    </xf>
    <xf numFmtId="0" fontId="15" fillId="0" borderId="15" xfId="16" applyFont="1" applyFill="1" applyBorder="1" applyAlignment="1">
      <alignment shrinkToFit="1"/>
    </xf>
    <xf numFmtId="3" fontId="15" fillId="0" borderId="23" xfId="11" applyNumberFormat="1" applyFont="1" applyFill="1" applyBorder="1" applyAlignment="1">
      <alignment shrinkToFit="1"/>
    </xf>
    <xf numFmtId="3" fontId="15" fillId="0" borderId="31" xfId="0" applyNumberFormat="1" applyFont="1" applyFill="1" applyBorder="1" applyAlignment="1">
      <alignment horizontal="center" vertical="top"/>
    </xf>
    <xf numFmtId="0" fontId="34" fillId="0" borderId="15" xfId="14" applyFont="1" applyFill="1" applyBorder="1" applyAlignment="1">
      <alignment wrapText="1"/>
    </xf>
    <xf numFmtId="0" fontId="7" fillId="0" borderId="15" xfId="14" applyFont="1" applyFill="1" applyBorder="1" applyAlignment="1">
      <alignment horizontal="left" wrapText="1"/>
    </xf>
    <xf numFmtId="0" fontId="7" fillId="0" borderId="14" xfId="15" applyFont="1" applyFill="1" applyBorder="1" applyAlignment="1">
      <alignment horizontal="center" vertical="top"/>
    </xf>
    <xf numFmtId="0" fontId="7" fillId="0" borderId="23" xfId="14" applyFont="1" applyFill="1" applyBorder="1" applyAlignment="1">
      <alignment horizontal="center" wrapText="1"/>
    </xf>
    <xf numFmtId="3" fontId="7" fillId="0" borderId="15" xfId="13" applyNumberFormat="1" applyFont="1" applyFill="1" applyBorder="1" applyAlignment="1">
      <alignment wrapText="1"/>
    </xf>
    <xf numFmtId="3" fontId="18" fillId="0" borderId="30" xfId="0" applyNumberFormat="1" applyFont="1" applyFill="1" applyBorder="1" applyAlignment="1">
      <alignment vertical="center"/>
    </xf>
    <xf numFmtId="3" fontId="15" fillId="0" borderId="140" xfId="0" applyNumberFormat="1" applyFont="1" applyFill="1" applyBorder="1" applyAlignment="1"/>
    <xf numFmtId="3" fontId="18" fillId="0" borderId="88" xfId="11" applyNumberFormat="1" applyFont="1" applyFill="1" applyBorder="1" applyAlignment="1">
      <alignment horizontal="right"/>
    </xf>
    <xf numFmtId="3" fontId="18" fillId="0" borderId="142" xfId="11" applyNumberFormat="1" applyFont="1" applyFill="1" applyBorder="1" applyAlignment="1">
      <alignment horizontal="right"/>
    </xf>
    <xf numFmtId="3" fontId="18" fillId="0" borderId="142" xfId="11" applyNumberFormat="1" applyFont="1" applyFill="1" applyBorder="1" applyAlignment="1">
      <alignment horizontal="right" vertical="center"/>
    </xf>
    <xf numFmtId="3" fontId="21" fillId="0" borderId="142" xfId="11" applyNumberFormat="1" applyFont="1" applyFill="1" applyBorder="1" applyAlignment="1">
      <alignment horizontal="right"/>
    </xf>
    <xf numFmtId="3" fontId="21" fillId="0" borderId="142" xfId="11" applyNumberFormat="1" applyFont="1" applyFill="1" applyBorder="1" applyAlignment="1">
      <alignment horizontal="right" vertical="center"/>
    </xf>
    <xf numFmtId="3" fontId="23" fillId="0" borderId="142" xfId="11" applyNumberFormat="1" applyFont="1" applyFill="1" applyBorder="1" applyAlignment="1">
      <alignment horizontal="right"/>
    </xf>
    <xf numFmtId="3" fontId="23" fillId="0" borderId="142" xfId="11" applyNumberFormat="1" applyFont="1" applyFill="1" applyBorder="1" applyAlignment="1">
      <alignment horizontal="right" vertical="center"/>
    </xf>
    <xf numFmtId="3" fontId="32" fillId="0" borderId="142" xfId="11" applyNumberFormat="1" applyFont="1" applyFill="1" applyBorder="1" applyAlignment="1">
      <alignment horizontal="right" vertical="center"/>
    </xf>
    <xf numFmtId="3" fontId="15" fillId="0" borderId="142" xfId="0" applyNumberFormat="1" applyFont="1" applyFill="1" applyBorder="1" applyAlignment="1"/>
    <xf numFmtId="3" fontId="18" fillId="0" borderId="146" xfId="11" applyNumberFormat="1" applyFont="1" applyFill="1" applyBorder="1" applyAlignment="1">
      <alignment horizontal="right"/>
    </xf>
    <xf numFmtId="3" fontId="18" fillId="0" borderId="141" xfId="0" applyNumberFormat="1" applyFont="1" applyFill="1" applyBorder="1" applyAlignment="1">
      <alignment horizontal="right"/>
    </xf>
    <xf numFmtId="3" fontId="18" fillId="0" borderId="145" xfId="0" applyNumberFormat="1" applyFont="1" applyFill="1" applyBorder="1" applyAlignment="1">
      <alignment horizontal="right"/>
    </xf>
    <xf numFmtId="3" fontId="11" fillId="0" borderId="15" xfId="11" applyNumberFormat="1" applyFont="1" applyFill="1" applyBorder="1" applyAlignment="1">
      <alignment horizontal="right" vertical="center"/>
    </xf>
    <xf numFmtId="3" fontId="9" fillId="0" borderId="90" xfId="14" applyNumberFormat="1" applyFont="1" applyFill="1" applyBorder="1" applyAlignment="1">
      <alignment horizontal="right" vertical="center" wrapText="1"/>
    </xf>
    <xf numFmtId="3" fontId="7" fillId="0" borderId="90" xfId="14" applyNumberFormat="1" applyFont="1" applyFill="1" applyBorder="1" applyAlignment="1">
      <alignment horizontal="right" vertical="center"/>
    </xf>
    <xf numFmtId="3" fontId="7" fillId="0" borderId="90" xfId="14" applyNumberFormat="1" applyFont="1" applyFill="1" applyBorder="1" applyAlignment="1">
      <alignment horizontal="left" vertical="center"/>
    </xf>
    <xf numFmtId="3" fontId="7" fillId="0" borderId="91" xfId="14" applyNumberFormat="1" applyFont="1" applyFill="1" applyBorder="1" applyAlignment="1">
      <alignment horizontal="left" vertical="center"/>
    </xf>
    <xf numFmtId="3" fontId="7" fillId="0" borderId="119" xfId="14" applyNumberFormat="1" applyFont="1" applyFill="1" applyBorder="1" applyAlignment="1">
      <alignment horizontal="right" vertical="center"/>
    </xf>
    <xf numFmtId="3" fontId="7" fillId="0" borderId="0" xfId="14" applyNumberFormat="1" applyFont="1" applyFill="1" applyBorder="1" applyAlignment="1">
      <alignment horizontal="right" vertical="center"/>
    </xf>
    <xf numFmtId="0" fontId="34" fillId="0" borderId="15" xfId="14" applyFont="1" applyFill="1" applyBorder="1" applyAlignment="1"/>
    <xf numFmtId="0" fontId="24" fillId="0" borderId="15" xfId="14" applyFont="1" applyFill="1" applyBorder="1" applyAlignment="1">
      <alignment wrapText="1"/>
    </xf>
    <xf numFmtId="0" fontId="34" fillId="0" borderId="15" xfId="14" applyFont="1" applyFill="1" applyBorder="1" applyAlignment="1">
      <alignment horizontal="left" wrapText="1"/>
    </xf>
    <xf numFmtId="0" fontId="34" fillId="0" borderId="15" xfId="14" applyFont="1" applyFill="1" applyBorder="1" applyAlignment="1">
      <alignment horizontal="left"/>
    </xf>
    <xf numFmtId="3" fontId="9" fillId="0" borderId="147" xfId="10" applyNumberFormat="1" applyFont="1" applyFill="1" applyBorder="1" applyAlignment="1">
      <alignment horizontal="right" wrapText="1"/>
    </xf>
    <xf numFmtId="0" fontId="9" fillId="0" borderId="6" xfId="0" applyFont="1" applyFill="1" applyBorder="1" applyAlignment="1">
      <alignment vertical="center"/>
    </xf>
    <xf numFmtId="0" fontId="7" fillId="0" borderId="8" xfId="0" applyFont="1" applyFill="1" applyBorder="1" applyAlignment="1">
      <alignment horizontal="left" wrapText="1" indent="1"/>
    </xf>
    <xf numFmtId="3" fontId="7" fillId="0" borderId="0" xfId="21" applyNumberFormat="1" applyFont="1" applyFill="1" applyBorder="1" applyAlignment="1">
      <alignment horizontal="center" vertical="center"/>
    </xf>
    <xf numFmtId="3" fontId="7" fillId="0" borderId="0" xfId="21" applyNumberFormat="1" applyFont="1" applyFill="1" applyBorder="1" applyAlignment="1">
      <alignment horizontal="right"/>
    </xf>
    <xf numFmtId="0" fontId="7" fillId="0" borderId="0" xfId="21" applyFont="1" applyFill="1" applyBorder="1"/>
    <xf numFmtId="3" fontId="34" fillId="0" borderId="15" xfId="13" applyNumberFormat="1" applyFont="1" applyFill="1" applyBorder="1" applyAlignment="1">
      <alignment wrapText="1"/>
    </xf>
    <xf numFmtId="3" fontId="7" fillId="0" borderId="0" xfId="21" applyNumberFormat="1" applyFont="1" applyFill="1" applyBorder="1" applyAlignment="1">
      <alignment horizontal="left" vertical="top"/>
    </xf>
    <xf numFmtId="0" fontId="36" fillId="0" borderId="0" xfId="21" applyFont="1" applyFill="1" applyBorder="1" applyAlignment="1">
      <alignment horizontal="center" vertical="top"/>
    </xf>
    <xf numFmtId="3" fontId="7" fillId="0" borderId="0" xfId="21" applyNumberFormat="1" applyFont="1" applyFill="1" applyBorder="1"/>
    <xf numFmtId="0" fontId="36" fillId="0" borderId="0" xfId="14" applyFont="1" applyFill="1" applyBorder="1" applyAlignment="1">
      <alignment horizontal="center" vertical="top"/>
    </xf>
    <xf numFmtId="0" fontId="7" fillId="0" borderId="0" xfId="14" applyFont="1" applyFill="1" applyBorder="1" applyAlignment="1">
      <alignment horizontal="center" vertical="center" wrapText="1"/>
    </xf>
    <xf numFmtId="0" fontId="36" fillId="0" borderId="0" xfId="14" applyFont="1" applyFill="1" applyBorder="1" applyAlignment="1">
      <alignment horizontal="center"/>
    </xf>
    <xf numFmtId="0" fontId="7" fillId="0" borderId="60" xfId="14" applyFont="1" applyFill="1" applyBorder="1" applyAlignment="1">
      <alignment horizontal="center" vertical="center"/>
    </xf>
    <xf numFmtId="3" fontId="15" fillId="0" borderId="148" xfId="11" applyNumberFormat="1" applyFont="1" applyFill="1" applyBorder="1" applyAlignment="1">
      <alignment horizontal="right" vertical="center"/>
    </xf>
    <xf numFmtId="3" fontId="15" fillId="0" borderId="33" xfId="11" applyNumberFormat="1" applyFont="1" applyFill="1" applyBorder="1" applyAlignment="1">
      <alignment wrapText="1"/>
    </xf>
    <xf numFmtId="3" fontId="18" fillId="0" borderId="139" xfId="11" applyNumberFormat="1" applyFont="1" applyFill="1" applyBorder="1" applyAlignment="1">
      <alignment horizontal="right"/>
    </xf>
    <xf numFmtId="3" fontId="15" fillId="0" borderId="33" xfId="0" applyNumberFormat="1" applyFont="1" applyFill="1" applyBorder="1" applyAlignment="1">
      <alignment horizontal="right" wrapText="1"/>
    </xf>
    <xf numFmtId="3" fontId="18" fillId="0" borderId="33" xfId="0" applyNumberFormat="1" applyFont="1" applyFill="1" applyBorder="1" applyAlignment="1">
      <alignment horizontal="right" wrapText="1"/>
    </xf>
    <xf numFmtId="3" fontId="18" fillId="0" borderId="34" xfId="0" applyNumberFormat="1" applyFont="1" applyFill="1" applyBorder="1" applyAlignment="1">
      <alignment horizontal="right" wrapText="1"/>
    </xf>
    <xf numFmtId="3" fontId="14" fillId="0" borderId="0" xfId="11" applyNumberFormat="1" applyFont="1" applyFill="1" applyBorder="1" applyAlignment="1">
      <alignment horizontal="center"/>
    </xf>
    <xf numFmtId="3" fontId="11" fillId="0" borderId="0" xfId="0" applyNumberFormat="1" applyFont="1" applyFill="1" applyBorder="1" applyAlignment="1">
      <alignment horizontal="center"/>
    </xf>
    <xf numFmtId="3" fontId="15" fillId="0" borderId="86" xfId="11" applyNumberFormat="1" applyFont="1" applyFill="1" applyBorder="1" applyAlignment="1">
      <alignment horizontal="right"/>
    </xf>
    <xf numFmtId="3" fontId="18" fillId="0" borderId="14" xfId="11" applyNumberFormat="1" applyFont="1" applyFill="1" applyBorder="1" applyAlignment="1">
      <alignment horizontal="center" vertical="center"/>
    </xf>
    <xf numFmtId="3" fontId="18" fillId="0" borderId="23" xfId="11" applyNumberFormat="1" applyFont="1" applyFill="1" applyBorder="1" applyAlignment="1">
      <alignment wrapText="1"/>
    </xf>
    <xf numFmtId="3" fontId="18" fillId="0" borderId="15" xfId="11" applyNumberFormat="1" applyFont="1" applyFill="1" applyBorder="1" applyAlignment="1">
      <alignment wrapText="1"/>
    </xf>
    <xf numFmtId="3" fontId="18" fillId="0" borderId="14" xfId="11" applyNumberFormat="1" applyFont="1" applyFill="1" applyBorder="1" applyAlignment="1">
      <alignment horizontal="center"/>
    </xf>
    <xf numFmtId="3" fontId="21" fillId="0" borderId="16" xfId="0" applyNumberFormat="1" applyFont="1" applyFill="1" applyBorder="1" applyAlignment="1">
      <alignment horizontal="right" vertical="center" wrapText="1"/>
    </xf>
    <xf numFmtId="3" fontId="21" fillId="0" borderId="14" xfId="11" applyNumberFormat="1" applyFont="1" applyFill="1" applyBorder="1" applyAlignment="1">
      <alignment horizontal="center" vertical="center"/>
    </xf>
    <xf numFmtId="3" fontId="21" fillId="0" borderId="16" xfId="0" applyNumberFormat="1" applyFont="1" applyFill="1" applyBorder="1" applyAlignment="1">
      <alignment horizontal="right" wrapText="1"/>
    </xf>
    <xf numFmtId="3" fontId="18" fillId="0" borderId="16" xfId="0" applyNumberFormat="1" applyFont="1" applyFill="1" applyBorder="1" applyAlignment="1">
      <alignment horizontal="right" vertical="center" wrapText="1"/>
    </xf>
    <xf numFmtId="3" fontId="9" fillId="0" borderId="15" xfId="11" applyNumberFormat="1" applyFont="1" applyFill="1" applyBorder="1" applyAlignment="1">
      <alignment shrinkToFit="1"/>
    </xf>
    <xf numFmtId="3" fontId="18" fillId="0" borderId="15" xfId="11" applyNumberFormat="1" applyFont="1" applyFill="1" applyBorder="1" applyAlignment="1">
      <alignment shrinkToFit="1"/>
    </xf>
    <xf numFmtId="3" fontId="18" fillId="0" borderId="15" xfId="11" applyNumberFormat="1" applyFont="1" applyFill="1" applyBorder="1" applyAlignment="1">
      <alignment horizontal="left" wrapText="1"/>
    </xf>
    <xf numFmtId="3" fontId="18" fillId="0" borderId="23" xfId="11" applyNumberFormat="1" applyFont="1" applyFill="1" applyBorder="1" applyAlignment="1">
      <alignment horizontal="right" vertical="center"/>
    </xf>
    <xf numFmtId="0" fontId="7" fillId="0" borderId="0" xfId="11" applyFont="1" applyFill="1" applyBorder="1" applyAlignment="1">
      <alignment horizontal="center"/>
    </xf>
    <xf numFmtId="3" fontId="15" fillId="0" borderId="29" xfId="11" applyNumberFormat="1" applyFont="1" applyFill="1" applyBorder="1" applyAlignment="1">
      <alignment horizontal="center"/>
    </xf>
    <xf numFmtId="3" fontId="17" fillId="0" borderId="29" xfId="11" applyNumberFormat="1" applyFont="1" applyFill="1" applyBorder="1" applyAlignment="1">
      <alignment horizontal="center"/>
    </xf>
    <xf numFmtId="3" fontId="17" fillId="0" borderId="27" xfId="11" applyNumberFormat="1" applyFont="1" applyFill="1" applyBorder="1" applyAlignment="1">
      <alignment horizontal="center"/>
    </xf>
    <xf numFmtId="3" fontId="15" fillId="0" borderId="27" xfId="11" applyNumberFormat="1" applyFont="1" applyFill="1" applyBorder="1" applyAlignment="1">
      <alignment horizontal="center"/>
    </xf>
    <xf numFmtId="3" fontId="22" fillId="0" borderId="29" xfId="11" applyNumberFormat="1" applyFont="1" applyFill="1" applyBorder="1" applyAlignment="1">
      <alignment horizontal="center"/>
    </xf>
    <xf numFmtId="3" fontId="31" fillId="0" borderId="29" xfId="11" applyNumberFormat="1" applyFont="1" applyFill="1" applyBorder="1" applyAlignment="1">
      <alignment horizontal="center"/>
    </xf>
    <xf numFmtId="3" fontId="15" fillId="0" borderId="151" xfId="11" applyNumberFormat="1" applyFont="1" applyFill="1" applyBorder="1" applyAlignment="1">
      <alignment horizontal="center"/>
    </xf>
    <xf numFmtId="3" fontId="15" fillId="0" borderId="152" xfId="11" applyNumberFormat="1" applyFont="1" applyFill="1" applyBorder="1" applyAlignment="1">
      <alignment horizontal="center"/>
    </xf>
    <xf numFmtId="3" fontId="15" fillId="0" borderId="153" xfId="0" applyNumberFormat="1" applyFont="1" applyFill="1" applyBorder="1" applyAlignment="1">
      <alignment horizontal="center" wrapText="1"/>
    </xf>
    <xf numFmtId="3" fontId="15" fillId="0" borderId="29" xfId="0" applyNumberFormat="1" applyFont="1" applyFill="1" applyBorder="1" applyAlignment="1">
      <alignment horizontal="center" wrapText="1"/>
    </xf>
    <xf numFmtId="3" fontId="18" fillId="0" borderId="15" xfId="0" applyNumberFormat="1" applyFont="1" applyFill="1" applyBorder="1" applyAlignment="1">
      <alignment horizontal="right"/>
    </xf>
    <xf numFmtId="3" fontId="15" fillId="0" borderId="154" xfId="0" applyNumberFormat="1" applyFont="1" applyFill="1" applyBorder="1" applyAlignment="1">
      <alignment horizontal="right" wrapText="1"/>
    </xf>
    <xf numFmtId="3" fontId="24" fillId="0" borderId="155" xfId="14" applyNumberFormat="1" applyFont="1" applyFill="1" applyBorder="1" applyAlignment="1">
      <alignment horizontal="right" vertical="center" wrapText="1"/>
    </xf>
    <xf numFmtId="0" fontId="7" fillId="0" borderId="15" xfId="14" applyFont="1" applyFill="1" applyBorder="1" applyAlignment="1">
      <alignment horizontal="left" indent="1" shrinkToFit="1"/>
    </xf>
    <xf numFmtId="3" fontId="36" fillId="0" borderId="0" xfId="14" applyNumberFormat="1" applyFont="1" applyFill="1" applyBorder="1" applyAlignment="1">
      <alignment horizontal="center" vertical="top"/>
    </xf>
    <xf numFmtId="3" fontId="18" fillId="0" borderId="23" xfId="0" applyNumberFormat="1" applyFont="1" applyFill="1" applyBorder="1" applyAlignment="1">
      <alignment horizontal="center" vertical="center"/>
    </xf>
    <xf numFmtId="0" fontId="7" fillId="0" borderId="0" xfId="0" applyFont="1" applyFill="1" applyAlignment="1">
      <alignment wrapText="1"/>
    </xf>
    <xf numFmtId="0" fontId="7" fillId="0" borderId="0" xfId="0" applyFont="1" applyFill="1" applyAlignment="1">
      <alignment horizontal="center" vertical="top"/>
    </xf>
    <xf numFmtId="0" fontId="7" fillId="0" borderId="0" xfId="0" applyFont="1" applyFill="1" applyAlignment="1">
      <alignment horizontal="center" wrapText="1"/>
    </xf>
    <xf numFmtId="3" fontId="7" fillId="0" borderId="0" xfId="0" applyNumberFormat="1" applyFont="1" applyFill="1" applyAlignment="1">
      <alignment horizontal="center"/>
    </xf>
    <xf numFmtId="0" fontId="9" fillId="0" borderId="10" xfId="0" applyFont="1" applyFill="1" applyBorder="1" applyAlignment="1">
      <alignment vertical="center"/>
    </xf>
    <xf numFmtId="0" fontId="9" fillId="0" borderId="11" xfId="0" applyFont="1" applyFill="1" applyBorder="1" applyAlignment="1">
      <alignment horizontal="center" vertical="top"/>
    </xf>
    <xf numFmtId="0" fontId="9" fillId="0" borderId="11" xfId="0" applyFont="1" applyFill="1" applyBorder="1" applyAlignment="1">
      <alignment horizontal="center" vertical="center" wrapText="1"/>
    </xf>
    <xf numFmtId="3" fontId="9" fillId="0" borderId="40" xfId="0" applyNumberFormat="1" applyFont="1" applyFill="1" applyBorder="1" applyAlignment="1">
      <alignment horizontal="center" vertical="center"/>
    </xf>
    <xf numFmtId="0" fontId="9" fillId="0" borderId="0" xfId="0" applyFont="1" applyFill="1" applyAlignment="1">
      <alignment vertical="top"/>
    </xf>
    <xf numFmtId="0" fontId="9" fillId="0" borderId="0" xfId="0" applyFont="1" applyFill="1" applyAlignment="1">
      <alignment wrapText="1"/>
    </xf>
    <xf numFmtId="0" fontId="24" fillId="0" borderId="0" xfId="0" applyFont="1" applyFill="1" applyAlignment="1"/>
    <xf numFmtId="0" fontId="21" fillId="0" borderId="0" xfId="0" applyFont="1" applyFill="1" applyAlignment="1">
      <alignment wrapText="1"/>
    </xf>
    <xf numFmtId="3" fontId="10" fillId="0" borderId="0" xfId="0" applyNumberFormat="1" applyFont="1" applyFill="1" applyAlignment="1"/>
    <xf numFmtId="0" fontId="7" fillId="0" borderId="0" xfId="0" applyFont="1" applyFill="1" applyAlignment="1">
      <alignment horizontal="left" wrapText="1" indent="2"/>
    </xf>
    <xf numFmtId="3" fontId="24" fillId="0" borderId="0" xfId="0" applyNumberFormat="1" applyFont="1" applyFill="1" applyBorder="1"/>
    <xf numFmtId="0" fontId="24" fillId="0" borderId="0" xfId="0" applyFont="1" applyFill="1" applyAlignment="1">
      <alignment wrapText="1"/>
    </xf>
    <xf numFmtId="3" fontId="24" fillId="0" borderId="0" xfId="0" applyNumberFormat="1" applyFont="1" applyFill="1"/>
    <xf numFmtId="3" fontId="24" fillId="0" borderId="0" xfId="0" applyNumberFormat="1" applyFont="1" applyFill="1" applyAlignment="1">
      <alignment vertical="top"/>
    </xf>
    <xf numFmtId="3" fontId="10" fillId="0" borderId="0" xfId="0" applyNumberFormat="1" applyFont="1" applyFill="1" applyAlignment="1">
      <alignment vertical="top"/>
    </xf>
    <xf numFmtId="3" fontId="7" fillId="0" borderId="0" xfId="13" applyNumberFormat="1" applyFont="1" applyFill="1" applyBorder="1" applyAlignment="1">
      <alignment wrapText="1"/>
    </xf>
    <xf numFmtId="3" fontId="24" fillId="0" borderId="0" xfId="13" applyNumberFormat="1" applyFont="1" applyFill="1" applyBorder="1" applyAlignment="1">
      <alignment wrapText="1"/>
    </xf>
    <xf numFmtId="3" fontId="10" fillId="0" borderId="0" xfId="13" applyNumberFormat="1" applyFont="1" applyFill="1" applyBorder="1" applyAlignment="1">
      <alignment wrapText="1"/>
    </xf>
    <xf numFmtId="0" fontId="24" fillId="0" borderId="0" xfId="0" applyFont="1" applyFill="1" applyAlignment="1">
      <alignment vertical="top"/>
    </xf>
    <xf numFmtId="0" fontId="10" fillId="0" borderId="0" xfId="0" applyFont="1" applyFill="1" applyAlignment="1">
      <alignment vertical="top"/>
    </xf>
    <xf numFmtId="3" fontId="10" fillId="0" borderId="0" xfId="0" applyNumberFormat="1" applyFont="1" applyFill="1"/>
    <xf numFmtId="3" fontId="7" fillId="0" borderId="0" xfId="0" applyNumberFormat="1" applyFont="1" applyFill="1" applyAlignment="1">
      <alignment vertical="top"/>
    </xf>
    <xf numFmtId="0" fontId="9" fillId="0" borderId="11" xfId="0" applyFont="1" applyFill="1" applyBorder="1" applyAlignment="1">
      <alignment vertical="top"/>
    </xf>
    <xf numFmtId="0" fontId="9" fillId="0" borderId="11" xfId="0" applyFont="1" applyFill="1" applyBorder="1" applyAlignment="1">
      <alignment vertical="center" wrapText="1"/>
    </xf>
    <xf numFmtId="3" fontId="9" fillId="0" borderId="19" xfId="0" applyNumberFormat="1" applyFont="1" applyFill="1" applyBorder="1" applyAlignment="1">
      <alignment vertical="center"/>
    </xf>
    <xf numFmtId="0" fontId="37" fillId="0" borderId="0" xfId="0" applyFont="1" applyFill="1" applyAlignment="1">
      <alignment wrapText="1"/>
    </xf>
    <xf numFmtId="0" fontId="7" fillId="0" borderId="0" xfId="0" applyFont="1" applyFill="1" applyAlignment="1">
      <alignment horizontal="left" indent="2" shrinkToFit="1"/>
    </xf>
    <xf numFmtId="0" fontId="34" fillId="0" borderId="0" xfId="0" applyFont="1" applyFill="1"/>
    <xf numFmtId="0" fontId="34" fillId="0" borderId="0" xfId="0" applyFont="1" applyFill="1" applyAlignment="1">
      <alignment horizontal="left" wrapText="1"/>
    </xf>
    <xf numFmtId="0" fontId="9" fillId="0" borderId="0" xfId="0" applyFont="1" applyFill="1" applyAlignment="1">
      <alignment horizontal="left" wrapText="1"/>
    </xf>
    <xf numFmtId="3" fontId="7" fillId="0" borderId="8" xfId="0" applyNumberFormat="1" applyFont="1" applyFill="1" applyBorder="1" applyAlignment="1">
      <alignment vertical="top"/>
    </xf>
    <xf numFmtId="3" fontId="9" fillId="0" borderId="0" xfId="0" applyNumberFormat="1" applyFont="1" applyFill="1"/>
    <xf numFmtId="0" fontId="10" fillId="0" borderId="41" xfId="0" applyFont="1" applyFill="1" applyBorder="1" applyAlignment="1">
      <alignment vertical="center"/>
    </xf>
    <xf numFmtId="0" fontId="24" fillId="0" borderId="41" xfId="0" applyFont="1" applyFill="1" applyBorder="1" applyAlignment="1">
      <alignment horizontal="right" vertical="center"/>
    </xf>
    <xf numFmtId="3" fontId="24" fillId="0" borderId="41" xfId="0" applyNumberFormat="1" applyFont="1" applyFill="1" applyBorder="1" applyAlignment="1">
      <alignment vertical="center"/>
    </xf>
    <xf numFmtId="0" fontId="10" fillId="0" borderId="0" xfId="0" applyFont="1" applyFill="1" applyAlignment="1">
      <alignment vertical="center"/>
    </xf>
    <xf numFmtId="0" fontId="10" fillId="0" borderId="0" xfId="0" applyFont="1" applyFill="1" applyAlignment="1"/>
    <xf numFmtId="3" fontId="7" fillId="0" borderId="0" xfId="16" applyNumberFormat="1" applyFont="1" applyFill="1" applyBorder="1"/>
    <xf numFmtId="3" fontId="7" fillId="0" borderId="0" xfId="16" applyNumberFormat="1" applyFont="1" applyFill="1" applyBorder="1" applyAlignment="1">
      <alignment vertical="center"/>
    </xf>
    <xf numFmtId="0" fontId="34" fillId="0" borderId="0" xfId="16" applyFont="1" applyFill="1" applyBorder="1" applyAlignment="1">
      <alignment wrapText="1"/>
    </xf>
    <xf numFmtId="0" fontId="10" fillId="0" borderId="0" xfId="0" applyFont="1" applyFill="1" applyBorder="1" applyAlignment="1"/>
    <xf numFmtId="0" fontId="24" fillId="0" borderId="41" xfId="16" applyFont="1" applyFill="1" applyBorder="1" applyAlignment="1">
      <alignment horizontal="right" vertical="center" wrapText="1"/>
    </xf>
    <xf numFmtId="3" fontId="24" fillId="0" borderId="41" xfId="16" applyNumberFormat="1" applyFont="1" applyFill="1" applyBorder="1" applyAlignment="1">
      <alignment vertical="center"/>
    </xf>
    <xf numFmtId="3" fontId="24" fillId="0" borderId="0" xfId="0" applyNumberFormat="1" applyFont="1" applyFill="1" applyAlignment="1">
      <alignment vertical="center"/>
    </xf>
    <xf numFmtId="0" fontId="10" fillId="0" borderId="0" xfId="0" applyFont="1" applyFill="1" applyBorder="1" applyAlignment="1">
      <alignment vertical="top"/>
    </xf>
    <xf numFmtId="0" fontId="7" fillId="0" borderId="2" xfId="0" applyFont="1" applyFill="1" applyBorder="1" applyAlignment="1">
      <alignment vertical="center"/>
    </xf>
    <xf numFmtId="0" fontId="24" fillId="0" borderId="2" xfId="0" applyFont="1" applyFill="1" applyBorder="1" applyAlignment="1">
      <alignment horizontal="right" vertical="center" wrapText="1"/>
    </xf>
    <xf numFmtId="3" fontId="24" fillId="0" borderId="2" xfId="0" applyNumberFormat="1" applyFont="1" applyFill="1" applyBorder="1" applyAlignment="1">
      <alignment vertical="center"/>
    </xf>
    <xf numFmtId="0" fontId="37" fillId="0" borderId="0" xfId="0" applyFont="1" applyFill="1" applyBorder="1" applyAlignment="1">
      <alignment wrapText="1"/>
    </xf>
    <xf numFmtId="0" fontId="24" fillId="0" borderId="0" xfId="0" applyFont="1" applyFill="1" applyBorder="1" applyAlignment="1"/>
    <xf numFmtId="3" fontId="10" fillId="0" borderId="0" xfId="0" applyNumberFormat="1" applyFont="1" applyFill="1" applyBorder="1"/>
    <xf numFmtId="3" fontId="10" fillId="0" borderId="0" xfId="0" applyNumberFormat="1" applyFont="1" applyFill="1" applyBorder="1" applyAlignment="1">
      <alignment vertical="top"/>
    </xf>
    <xf numFmtId="0" fontId="10" fillId="0" borderId="0" xfId="0" applyFont="1" applyFill="1" applyBorder="1" applyAlignment="1">
      <alignment vertical="center"/>
    </xf>
    <xf numFmtId="0" fontId="10" fillId="0" borderId="0" xfId="0" applyFont="1" applyFill="1"/>
    <xf numFmtId="0" fontId="9" fillId="0" borderId="0" xfId="0" applyFont="1" applyFill="1" applyBorder="1" applyAlignment="1">
      <alignment vertical="center" wrapText="1"/>
    </xf>
    <xf numFmtId="0" fontId="9" fillId="0" borderId="0" xfId="0" applyFont="1" applyFill="1" applyBorder="1"/>
    <xf numFmtId="0" fontId="9" fillId="0" borderId="0" xfId="0" applyFont="1" applyFill="1" applyBorder="1" applyAlignment="1">
      <alignment vertical="top"/>
    </xf>
    <xf numFmtId="0" fontId="9" fillId="0" borderId="0" xfId="0" applyFont="1" applyFill="1" applyBorder="1" applyAlignment="1">
      <alignment wrapText="1"/>
    </xf>
    <xf numFmtId="0" fontId="7" fillId="0" borderId="0" xfId="0" applyFont="1" applyFill="1" applyBorder="1" applyAlignment="1">
      <alignment horizontal="center" wrapText="1"/>
    </xf>
    <xf numFmtId="3" fontId="7" fillId="0" borderId="0" xfId="0" applyNumberFormat="1" applyFont="1" applyFill="1" applyBorder="1" applyAlignment="1">
      <alignment horizontal="right"/>
    </xf>
    <xf numFmtId="0" fontId="38" fillId="0" borderId="0" xfId="0" applyFont="1" applyFill="1" applyBorder="1" applyAlignment="1">
      <alignment wrapText="1"/>
    </xf>
    <xf numFmtId="0" fontId="10" fillId="0" borderId="0" xfId="0" applyFont="1" applyFill="1" applyBorder="1" applyAlignment="1">
      <alignment wrapText="1"/>
    </xf>
    <xf numFmtId="3" fontId="38" fillId="0" borderId="0" xfId="0" applyNumberFormat="1" applyFont="1" applyFill="1" applyBorder="1"/>
    <xf numFmtId="0" fontId="38" fillId="0" borderId="0" xfId="0" applyFont="1" applyFill="1" applyAlignment="1">
      <alignment wrapText="1"/>
    </xf>
    <xf numFmtId="3" fontId="38" fillId="0" borderId="0" xfId="0" applyNumberFormat="1" applyFont="1" applyFill="1"/>
    <xf numFmtId="0" fontId="10" fillId="0" borderId="0" xfId="0" applyFont="1" applyFill="1" applyAlignment="1">
      <alignment wrapText="1"/>
    </xf>
    <xf numFmtId="3" fontId="9" fillId="0" borderId="19" xfId="10" applyNumberFormat="1" applyFont="1" applyFill="1" applyBorder="1" applyAlignment="1">
      <alignment horizontal="center" vertical="center" wrapText="1"/>
    </xf>
    <xf numFmtId="3" fontId="9" fillId="0" borderId="157" xfId="0" applyNumberFormat="1" applyFont="1" applyFill="1" applyBorder="1" applyAlignment="1">
      <alignment horizontal="right" vertical="center"/>
    </xf>
    <xf numFmtId="3" fontId="9" fillId="0" borderId="158" xfId="10" applyNumberFormat="1" applyFont="1" applyFill="1" applyBorder="1" applyAlignment="1">
      <alignment horizontal="right" wrapText="1"/>
    </xf>
    <xf numFmtId="3" fontId="9" fillId="0" borderId="17" xfId="0" applyNumberFormat="1" applyFont="1" applyFill="1" applyBorder="1" applyAlignment="1">
      <alignment horizontal="right"/>
    </xf>
    <xf numFmtId="3" fontId="9" fillId="0" borderId="17" xfId="10" applyNumberFormat="1" applyFont="1" applyFill="1" applyBorder="1" applyAlignment="1">
      <alignment horizontal="right" wrapText="1"/>
    </xf>
    <xf numFmtId="3" fontId="9" fillId="0" borderId="157" xfId="10" applyNumberFormat="1" applyFont="1" applyFill="1" applyBorder="1" applyAlignment="1">
      <alignment horizontal="right" wrapText="1"/>
    </xf>
    <xf numFmtId="3" fontId="9" fillId="0" borderId="159" xfId="0" applyNumberFormat="1" applyFont="1" applyFill="1" applyBorder="1" applyAlignment="1">
      <alignment horizontal="right" vertical="center"/>
    </xf>
    <xf numFmtId="3" fontId="9" fillId="0" borderId="160" xfId="0" applyNumberFormat="1" applyFont="1" applyFill="1" applyBorder="1" applyAlignment="1">
      <alignment horizontal="right" vertical="center"/>
    </xf>
    <xf numFmtId="3" fontId="9" fillId="0" borderId="17" xfId="0" applyNumberFormat="1" applyFont="1" applyFill="1" applyBorder="1" applyAlignment="1">
      <alignment horizontal="right" vertical="center"/>
    </xf>
    <xf numFmtId="3" fontId="9" fillId="0" borderId="155" xfId="0" applyNumberFormat="1" applyFont="1" applyFill="1" applyBorder="1" applyAlignment="1">
      <alignment horizontal="right" vertical="center"/>
    </xf>
    <xf numFmtId="3" fontId="9" fillId="0" borderId="19" xfId="10" applyNumberFormat="1" applyFont="1" applyFill="1" applyBorder="1" applyAlignment="1">
      <alignment vertical="center"/>
    </xf>
    <xf numFmtId="3" fontId="9" fillId="0" borderId="158" xfId="10" applyNumberFormat="1" applyFont="1" applyFill="1" applyBorder="1"/>
    <xf numFmtId="3" fontId="7" fillId="0" borderId="17" xfId="10" applyNumberFormat="1" applyFont="1" applyFill="1" applyBorder="1"/>
    <xf numFmtId="3" fontId="9" fillId="0" borderId="157" xfId="10" applyNumberFormat="1" applyFont="1" applyFill="1" applyBorder="1"/>
    <xf numFmtId="3" fontId="9" fillId="0" borderId="17" xfId="10" applyNumberFormat="1" applyFont="1" applyFill="1" applyBorder="1"/>
    <xf numFmtId="3" fontId="10" fillId="0" borderId="17" xfId="10" applyNumberFormat="1" applyFont="1" applyFill="1" applyBorder="1"/>
    <xf numFmtId="3" fontId="7" fillId="0" borderId="17" xfId="10" applyNumberFormat="1" applyFont="1" applyFill="1" applyBorder="1" applyAlignment="1">
      <alignment vertical="top"/>
    </xf>
    <xf numFmtId="3" fontId="7" fillId="0" borderId="17" xfId="10" applyNumberFormat="1" applyFont="1" applyFill="1" applyBorder="1" applyAlignment="1"/>
    <xf numFmtId="3" fontId="18" fillId="0" borderId="15" xfId="13" applyNumberFormat="1" applyFont="1" applyFill="1" applyBorder="1" applyAlignment="1">
      <alignment vertical="center"/>
    </xf>
    <xf numFmtId="3" fontId="18" fillId="0" borderId="15" xfId="0" applyNumberFormat="1" applyFont="1" applyFill="1" applyBorder="1" applyAlignment="1"/>
    <xf numFmtId="3" fontId="41" fillId="0" borderId="15" xfId="13" applyNumberFormat="1" applyFont="1" applyFill="1" applyBorder="1" applyAlignment="1">
      <alignment vertical="center"/>
    </xf>
    <xf numFmtId="3" fontId="41" fillId="0" borderId="15" xfId="0" applyNumberFormat="1" applyFont="1" applyFill="1" applyBorder="1" applyAlignment="1"/>
    <xf numFmtId="3" fontId="43" fillId="0" borderId="16" xfId="0" applyNumberFormat="1" applyFont="1" applyFill="1" applyBorder="1" applyAlignment="1"/>
    <xf numFmtId="3" fontId="21" fillId="0" borderId="15" xfId="0" applyNumberFormat="1" applyFont="1" applyFill="1" applyBorder="1" applyAlignment="1"/>
    <xf numFmtId="3" fontId="43" fillId="0" borderId="15" xfId="13" applyNumberFormat="1" applyFont="1" applyFill="1" applyBorder="1" applyAlignment="1">
      <alignment vertical="center"/>
    </xf>
    <xf numFmtId="3" fontId="43" fillId="0" borderId="15" xfId="0" applyNumberFormat="1" applyFont="1" applyFill="1" applyBorder="1" applyAlignment="1"/>
    <xf numFmtId="3" fontId="44" fillId="0" borderId="15" xfId="0" applyNumberFormat="1" applyFont="1" applyFill="1" applyBorder="1" applyAlignment="1"/>
    <xf numFmtId="3" fontId="43" fillId="0" borderId="22" xfId="0" applyNumberFormat="1" applyFont="1" applyFill="1" applyBorder="1" applyAlignment="1">
      <alignment vertical="top"/>
    </xf>
    <xf numFmtId="3" fontId="43" fillId="0" borderId="20" xfId="0" applyNumberFormat="1" applyFont="1" applyFill="1" applyBorder="1" applyAlignment="1">
      <alignment vertical="top"/>
    </xf>
    <xf numFmtId="3" fontId="44" fillId="0" borderId="20" xfId="0" applyNumberFormat="1" applyFont="1" applyFill="1" applyBorder="1" applyAlignment="1">
      <alignment vertical="top"/>
    </xf>
    <xf numFmtId="3" fontId="43" fillId="0" borderId="20" xfId="13" applyNumberFormat="1" applyFont="1" applyFill="1" applyBorder="1" applyAlignment="1">
      <alignment vertical="top"/>
    </xf>
    <xf numFmtId="3" fontId="15" fillId="0" borderId="58" xfId="0" applyNumberFormat="1" applyFont="1" applyFill="1" applyBorder="1" applyAlignment="1">
      <alignment horizontal="center" vertical="top"/>
    </xf>
    <xf numFmtId="3" fontId="15" fillId="0" borderId="31" xfId="0" applyNumberFormat="1" applyFont="1" applyFill="1" applyBorder="1" applyAlignment="1">
      <alignment horizontal="center" vertical="center"/>
    </xf>
    <xf numFmtId="3" fontId="18" fillId="0" borderId="58" xfId="0" applyNumberFormat="1" applyFont="1" applyFill="1" applyBorder="1" applyAlignment="1">
      <alignment vertical="center"/>
    </xf>
    <xf numFmtId="3" fontId="21" fillId="0" borderId="13" xfId="0" applyNumberFormat="1" applyFont="1" applyFill="1" applyBorder="1" applyAlignment="1">
      <alignment vertical="center"/>
    </xf>
    <xf numFmtId="3" fontId="18" fillId="0" borderId="13" xfId="0" applyNumberFormat="1" applyFont="1" applyFill="1" applyBorder="1" applyAlignment="1">
      <alignment vertical="center"/>
    </xf>
    <xf numFmtId="3" fontId="18" fillId="0" borderId="154" xfId="0" applyNumberFormat="1" applyFont="1" applyFill="1" applyBorder="1" applyAlignment="1">
      <alignment vertical="center"/>
    </xf>
    <xf numFmtId="3" fontId="15" fillId="0" borderId="13" xfId="0" applyNumberFormat="1" applyFont="1" applyFill="1" applyBorder="1" applyAlignment="1">
      <alignment horizontal="center" vertical="center"/>
    </xf>
    <xf numFmtId="3" fontId="45" fillId="0" borderId="20" xfId="13" applyNumberFormat="1" applyFont="1" applyFill="1" applyBorder="1" applyAlignment="1">
      <alignment vertical="center"/>
    </xf>
    <xf numFmtId="3" fontId="15" fillId="0" borderId="12" xfId="0" applyNumberFormat="1" applyFont="1" applyFill="1" applyBorder="1" applyAlignment="1">
      <alignment horizontal="center" vertical="top"/>
    </xf>
    <xf numFmtId="3" fontId="15" fillId="0" borderId="13" xfId="0" applyNumberFormat="1" applyFont="1" applyFill="1" applyBorder="1" applyAlignment="1">
      <alignment horizontal="center" vertical="top"/>
    </xf>
    <xf numFmtId="3" fontId="46" fillId="0" borderId="13" xfId="0" applyNumberFormat="1" applyFont="1" applyFill="1" applyBorder="1" applyAlignment="1">
      <alignment vertical="top"/>
    </xf>
    <xf numFmtId="3" fontId="45" fillId="0" borderId="13" xfId="13" applyNumberFormat="1" applyFont="1" applyFill="1" applyBorder="1" applyAlignment="1">
      <alignment horizontal="center" vertical="center"/>
    </xf>
    <xf numFmtId="3" fontId="18" fillId="0" borderId="33" xfId="0" applyNumberFormat="1" applyFont="1" applyFill="1" applyBorder="1" applyAlignment="1">
      <alignment vertical="center"/>
    </xf>
    <xf numFmtId="3" fontId="21" fillId="0" borderId="24" xfId="0" applyNumberFormat="1" applyFont="1" applyFill="1" applyBorder="1" applyAlignment="1">
      <alignment vertical="center"/>
    </xf>
    <xf numFmtId="3" fontId="21" fillId="0" borderId="33" xfId="0" applyNumberFormat="1" applyFont="1" applyFill="1" applyBorder="1" applyAlignment="1">
      <alignment vertical="center"/>
    </xf>
    <xf numFmtId="3" fontId="15" fillId="0" borderId="161" xfId="0" applyNumberFormat="1" applyFont="1" applyFill="1" applyBorder="1" applyAlignment="1">
      <alignment horizontal="center" vertical="center"/>
    </xf>
    <xf numFmtId="3" fontId="15" fillId="0" borderId="24" xfId="0" applyNumberFormat="1" applyFont="1" applyFill="1" applyBorder="1" applyAlignment="1">
      <alignment horizontal="center" vertical="center"/>
    </xf>
    <xf numFmtId="3" fontId="15" fillId="0" borderId="33" xfId="0" applyNumberFormat="1" applyFont="1" applyFill="1" applyBorder="1" applyAlignment="1">
      <alignment horizontal="center" vertical="center"/>
    </xf>
    <xf numFmtId="3" fontId="21" fillId="0" borderId="15" xfId="0" applyNumberFormat="1" applyFont="1" applyFill="1" applyBorder="1" applyAlignment="1">
      <alignment vertical="center"/>
    </xf>
    <xf numFmtId="3" fontId="15" fillId="0" borderId="58" xfId="0" applyNumberFormat="1" applyFont="1" applyFill="1" applyBorder="1" applyAlignment="1">
      <alignment vertical="center"/>
    </xf>
    <xf numFmtId="3" fontId="17" fillId="0" borderId="58" xfId="0" applyNumberFormat="1" applyFont="1" applyFill="1" applyBorder="1" applyAlignment="1">
      <alignment vertical="center"/>
    </xf>
    <xf numFmtId="3" fontId="41" fillId="0" borderId="15" xfId="0" applyNumberFormat="1" applyFont="1" applyFill="1" applyBorder="1" applyAlignment="1">
      <alignment vertical="center"/>
    </xf>
    <xf numFmtId="3" fontId="43" fillId="0" borderId="16" xfId="0" applyNumberFormat="1" applyFont="1" applyFill="1" applyBorder="1" applyAlignment="1">
      <alignment vertical="center"/>
    </xf>
    <xf numFmtId="3" fontId="43" fillId="0" borderId="15" xfId="0" applyNumberFormat="1" applyFont="1" applyFill="1" applyBorder="1" applyAlignment="1">
      <alignment vertical="center"/>
    </xf>
    <xf numFmtId="3" fontId="44" fillId="0" borderId="15" xfId="0" applyNumberFormat="1" applyFont="1" applyFill="1" applyBorder="1" applyAlignment="1">
      <alignment vertical="center"/>
    </xf>
    <xf numFmtId="3" fontId="18" fillId="0" borderId="15" xfId="0" applyNumberFormat="1" applyFont="1" applyFill="1" applyBorder="1" applyAlignment="1">
      <alignment vertical="center"/>
    </xf>
    <xf numFmtId="3" fontId="18" fillId="0" borderId="58" xfId="13" applyNumberFormat="1" applyFont="1" applyFill="1" applyBorder="1" applyAlignment="1">
      <alignment vertical="center"/>
    </xf>
    <xf numFmtId="3" fontId="18" fillId="0" borderId="20" xfId="13" applyNumberFormat="1" applyFont="1" applyFill="1" applyBorder="1" applyAlignment="1">
      <alignment vertical="center"/>
    </xf>
    <xf numFmtId="3" fontId="18" fillId="0" borderId="20" xfId="0" applyNumberFormat="1" applyFont="1" applyFill="1" applyBorder="1" applyAlignment="1">
      <alignment vertical="center"/>
    </xf>
    <xf numFmtId="3" fontId="21" fillId="0" borderId="20" xfId="0" applyNumberFormat="1" applyFont="1" applyFill="1" applyBorder="1" applyAlignment="1">
      <alignment vertical="center"/>
    </xf>
    <xf numFmtId="3" fontId="43" fillId="0" borderId="23" xfId="0" applyNumberFormat="1" applyFont="1" applyFill="1" applyBorder="1" applyAlignment="1">
      <alignment vertical="center"/>
    </xf>
    <xf numFmtId="3" fontId="43" fillId="0" borderId="28" xfId="0" applyNumberFormat="1" applyFont="1" applyFill="1" applyBorder="1" applyAlignment="1">
      <alignment vertical="center"/>
    </xf>
    <xf numFmtId="3" fontId="43" fillId="0" borderId="15" xfId="13" applyNumberFormat="1" applyFont="1" applyFill="1" applyBorder="1" applyAlignment="1">
      <alignment horizontal="left" vertical="top" indent="2"/>
    </xf>
    <xf numFmtId="3" fontId="43" fillId="0" borderId="16" xfId="0" applyNumberFormat="1" applyFont="1" applyFill="1" applyBorder="1" applyAlignment="1">
      <alignment vertical="top"/>
    </xf>
    <xf numFmtId="3" fontId="15" fillId="0" borderId="16" xfId="0" applyNumberFormat="1" applyFont="1" applyFill="1" applyBorder="1" applyAlignment="1">
      <alignment vertical="top"/>
    </xf>
    <xf numFmtId="3" fontId="18" fillId="0" borderId="33" xfId="13" applyNumberFormat="1" applyFont="1" applyFill="1" applyBorder="1" applyAlignment="1">
      <alignment vertical="center"/>
    </xf>
    <xf numFmtId="3" fontId="18" fillId="0" borderId="148" xfId="0" applyNumberFormat="1" applyFont="1" applyFill="1" applyBorder="1" applyAlignment="1">
      <alignment vertical="center"/>
    </xf>
    <xf numFmtId="3" fontId="43" fillId="0" borderId="33" xfId="0" applyNumberFormat="1" applyFont="1" applyFill="1" applyBorder="1" applyAlignment="1">
      <alignment vertical="center"/>
    </xf>
    <xf numFmtId="3" fontId="15" fillId="0" borderId="30" xfId="0" applyNumberFormat="1" applyFont="1" applyFill="1" applyBorder="1" applyAlignment="1">
      <alignment horizontal="center" vertical="center"/>
    </xf>
    <xf numFmtId="3" fontId="44" fillId="0" borderId="23" xfId="0" applyNumberFormat="1" applyFont="1" applyFill="1" applyBorder="1" applyAlignment="1">
      <alignment vertical="center"/>
    </xf>
    <xf numFmtId="3" fontId="15" fillId="0" borderId="61" xfId="0" applyNumberFormat="1" applyFont="1" applyFill="1" applyBorder="1" applyAlignment="1">
      <alignment horizontal="center" vertical="center"/>
    </xf>
    <xf numFmtId="3" fontId="15" fillId="0" borderId="148" xfId="0" applyNumberFormat="1" applyFont="1" applyFill="1" applyBorder="1" applyAlignment="1">
      <alignment horizontal="center" vertical="center"/>
    </xf>
    <xf numFmtId="3" fontId="15" fillId="0" borderId="148" xfId="0" applyNumberFormat="1" applyFont="1" applyFill="1" applyBorder="1" applyAlignment="1">
      <alignment vertical="center"/>
    </xf>
    <xf numFmtId="3" fontId="15" fillId="0" borderId="47" xfId="0" applyNumberFormat="1" applyFont="1" applyFill="1" applyBorder="1" applyAlignment="1">
      <alignment vertical="center"/>
    </xf>
    <xf numFmtId="3" fontId="15" fillId="0" borderId="89" xfId="0" applyNumberFormat="1" applyFont="1" applyFill="1" applyBorder="1" applyAlignment="1">
      <alignment horizontal="center" vertical="center"/>
    </xf>
    <xf numFmtId="3" fontId="15" fillId="0" borderId="89" xfId="0" applyNumberFormat="1" applyFont="1" applyFill="1" applyBorder="1" applyAlignment="1">
      <alignment vertical="center"/>
    </xf>
    <xf numFmtId="3" fontId="18" fillId="0" borderId="83" xfId="13" applyNumberFormat="1" applyFont="1" applyFill="1" applyBorder="1" applyAlignment="1">
      <alignment vertical="top"/>
    </xf>
    <xf numFmtId="3" fontId="43" fillId="0" borderId="26" xfId="0" applyNumberFormat="1" applyFont="1" applyFill="1" applyBorder="1" applyAlignment="1">
      <alignment vertical="center"/>
    </xf>
    <xf numFmtId="3" fontId="43" fillId="0" borderId="142" xfId="0" applyNumberFormat="1" applyFont="1" applyFill="1" applyBorder="1" applyAlignment="1">
      <alignment vertical="center"/>
    </xf>
    <xf numFmtId="3" fontId="18" fillId="0" borderId="15" xfId="0" applyNumberFormat="1" applyFont="1" applyFill="1" applyBorder="1" applyAlignment="1">
      <alignment horizontal="center" vertical="center"/>
    </xf>
    <xf numFmtId="3" fontId="18" fillId="0" borderId="56" xfId="0" applyNumberFormat="1" applyFont="1" applyFill="1" applyBorder="1" applyAlignment="1">
      <alignment horizontal="center" vertical="center"/>
    </xf>
    <xf numFmtId="3" fontId="43" fillId="0" borderId="20" xfId="13" applyNumberFormat="1" applyFont="1" applyFill="1" applyBorder="1" applyAlignment="1">
      <alignment vertical="center"/>
    </xf>
    <xf numFmtId="3" fontId="43" fillId="0" borderId="20" xfId="0" applyNumberFormat="1" applyFont="1" applyFill="1" applyBorder="1" applyAlignment="1">
      <alignment vertical="center"/>
    </xf>
    <xf numFmtId="3" fontId="44" fillId="0" borderId="20" xfId="0" applyNumberFormat="1" applyFont="1" applyFill="1" applyBorder="1" applyAlignment="1">
      <alignment vertical="center"/>
    </xf>
    <xf numFmtId="3" fontId="43" fillId="0" borderId="22" xfId="0" applyNumberFormat="1" applyFont="1" applyFill="1" applyBorder="1" applyAlignment="1">
      <alignment vertical="center"/>
    </xf>
    <xf numFmtId="3" fontId="15" fillId="0" borderId="12" xfId="0" applyNumberFormat="1" applyFont="1" applyFill="1" applyBorder="1" applyAlignment="1">
      <alignment horizontal="center" vertical="center"/>
    </xf>
    <xf numFmtId="3" fontId="15" fillId="0" borderId="13" xfId="0" applyNumberFormat="1" applyFont="1" applyFill="1" applyBorder="1" applyAlignment="1">
      <alignment vertical="center"/>
    </xf>
    <xf numFmtId="3" fontId="17" fillId="0" borderId="13" xfId="0" applyNumberFormat="1" applyFont="1" applyFill="1" applyBorder="1" applyAlignment="1">
      <alignment vertical="center"/>
    </xf>
    <xf numFmtId="3" fontId="18" fillId="0" borderId="13" xfId="13" applyNumberFormat="1" applyFont="1" applyFill="1" applyBorder="1" applyAlignment="1">
      <alignment vertical="top"/>
    </xf>
    <xf numFmtId="3" fontId="17" fillId="0" borderId="142" xfId="0" applyNumberFormat="1" applyFont="1" applyFill="1" applyBorder="1" applyAlignment="1">
      <alignment vertical="center"/>
    </xf>
    <xf numFmtId="0" fontId="0" fillId="0" borderId="14" xfId="0" applyFont="1" applyFill="1" applyBorder="1"/>
    <xf numFmtId="0" fontId="0" fillId="0" borderId="55" xfId="0" applyFont="1" applyFill="1" applyBorder="1"/>
    <xf numFmtId="3" fontId="21" fillId="0" borderId="56" xfId="0" applyNumberFormat="1" applyFont="1" applyFill="1" applyBorder="1" applyAlignment="1">
      <alignment vertical="center"/>
    </xf>
    <xf numFmtId="3" fontId="18" fillId="0" borderId="89" xfId="13" applyNumberFormat="1" applyFont="1" applyFill="1" applyBorder="1" applyAlignment="1">
      <alignment vertical="center"/>
    </xf>
    <xf numFmtId="3" fontId="41" fillId="0" borderId="26" xfId="0" applyNumberFormat="1" applyFont="1" applyFill="1" applyBorder="1" applyAlignment="1">
      <alignment vertical="center"/>
    </xf>
    <xf numFmtId="3" fontId="43" fillId="0" borderId="29" xfId="0" applyNumberFormat="1" applyFont="1" applyFill="1" applyBorder="1" applyAlignment="1"/>
    <xf numFmtId="3" fontId="41" fillId="0" borderId="15" xfId="0" applyNumberFormat="1" applyFont="1" applyFill="1" applyBorder="1" applyAlignment="1">
      <alignment horizontal="right"/>
    </xf>
    <xf numFmtId="3" fontId="41" fillId="0" borderId="16" xfId="0" applyNumberFormat="1" applyFont="1" applyFill="1" applyBorder="1" applyAlignment="1">
      <alignment horizontal="right"/>
    </xf>
    <xf numFmtId="3" fontId="43" fillId="0" borderId="15" xfId="0" applyNumberFormat="1" applyFont="1" applyFill="1" applyBorder="1" applyAlignment="1">
      <alignment horizontal="right"/>
    </xf>
    <xf numFmtId="3" fontId="18" fillId="0" borderId="26" xfId="0" applyNumberFormat="1" applyFont="1" applyFill="1" applyBorder="1" applyAlignment="1">
      <alignment vertical="center"/>
    </xf>
    <xf numFmtId="3" fontId="15" fillId="0" borderId="29" xfId="0" applyNumberFormat="1" applyFont="1" applyFill="1" applyBorder="1" applyAlignment="1"/>
    <xf numFmtId="3" fontId="18" fillId="0" borderId="142" xfId="0" applyNumberFormat="1" applyFont="1" applyFill="1" applyBorder="1" applyAlignment="1"/>
    <xf numFmtId="3" fontId="41" fillId="0" borderId="142" xfId="0" applyNumberFormat="1" applyFont="1" applyFill="1" applyBorder="1" applyAlignment="1">
      <alignment horizontal="right"/>
    </xf>
    <xf numFmtId="3" fontId="18" fillId="0" borderId="164" xfId="0" applyNumberFormat="1" applyFont="1" applyFill="1" applyBorder="1" applyAlignment="1"/>
    <xf numFmtId="3" fontId="18" fillId="0" borderId="152" xfId="0" applyNumberFormat="1" applyFont="1" applyFill="1" applyBorder="1" applyAlignment="1"/>
    <xf numFmtId="3" fontId="15" fillId="0" borderId="58" xfId="0" applyNumberFormat="1" applyFont="1" applyFill="1" applyBorder="1" applyAlignment="1">
      <alignment horizontal="right"/>
    </xf>
    <xf numFmtId="3" fontId="15" fillId="0" borderId="59" xfId="0" applyNumberFormat="1" applyFont="1" applyFill="1" applyBorder="1" applyAlignment="1">
      <alignment horizontal="right"/>
    </xf>
    <xf numFmtId="3" fontId="18" fillId="0" borderId="151" xfId="0" applyNumberFormat="1" applyFont="1" applyFill="1" applyBorder="1" applyAlignment="1"/>
    <xf numFmtId="3" fontId="18" fillId="0" borderId="86" xfId="0" applyNumberFormat="1" applyFont="1" applyFill="1" applyBorder="1" applyAlignment="1">
      <alignment vertical="center"/>
    </xf>
    <xf numFmtId="3" fontId="18" fillId="0" borderId="33" xfId="0" applyNumberFormat="1" applyFont="1" applyFill="1" applyBorder="1" applyAlignment="1">
      <alignment horizontal="right"/>
    </xf>
    <xf numFmtId="3" fontId="43" fillId="0" borderId="15" xfId="13" applyNumberFormat="1" applyFont="1" applyFill="1" applyBorder="1" applyAlignment="1">
      <alignment vertical="top"/>
    </xf>
    <xf numFmtId="3" fontId="18" fillId="0" borderId="58" xfId="0" applyNumberFormat="1" applyFont="1" applyFill="1" applyBorder="1" applyAlignment="1">
      <alignment horizontal="right"/>
    </xf>
    <xf numFmtId="3" fontId="21" fillId="0" borderId="26" xfId="0" applyNumberFormat="1" applyFont="1" applyFill="1" applyBorder="1" applyAlignment="1">
      <alignment vertical="center"/>
    </xf>
    <xf numFmtId="3" fontId="21" fillId="0" borderId="31" xfId="0" applyNumberFormat="1" applyFont="1" applyFill="1" applyBorder="1" applyAlignment="1">
      <alignment horizontal="center" vertical="center"/>
    </xf>
    <xf numFmtId="3" fontId="44" fillId="0" borderId="26" xfId="0" applyNumberFormat="1" applyFont="1" applyFill="1" applyBorder="1" applyAlignment="1">
      <alignment vertical="center"/>
    </xf>
    <xf numFmtId="3" fontId="44" fillId="0" borderId="29" xfId="0" applyNumberFormat="1" applyFont="1" applyFill="1" applyBorder="1" applyAlignment="1">
      <alignment vertical="center"/>
    </xf>
    <xf numFmtId="3" fontId="44" fillId="0" borderId="16" xfId="0" applyNumberFormat="1" applyFont="1" applyFill="1" applyBorder="1" applyAlignment="1">
      <alignment vertical="center"/>
    </xf>
    <xf numFmtId="3" fontId="21" fillId="0" borderId="86" xfId="0" applyNumberFormat="1" applyFont="1" applyFill="1" applyBorder="1" applyAlignment="1">
      <alignment vertical="center"/>
    </xf>
    <xf numFmtId="3" fontId="21" fillId="0" borderId="151" xfId="0" applyNumberFormat="1" applyFont="1" applyFill="1" applyBorder="1" applyAlignment="1">
      <alignment vertical="center"/>
    </xf>
    <xf numFmtId="3" fontId="24" fillId="0" borderId="71" xfId="0" applyNumberFormat="1" applyFont="1" applyFill="1" applyBorder="1" applyAlignment="1">
      <alignment horizontal="center" vertical="center"/>
    </xf>
    <xf numFmtId="3" fontId="40" fillId="0" borderId="16" xfId="0" applyNumberFormat="1" applyFont="1" applyFill="1" applyBorder="1" applyAlignment="1">
      <alignment horizontal="right"/>
    </xf>
    <xf numFmtId="3" fontId="15" fillId="0" borderId="165" xfId="0" applyNumberFormat="1" applyFont="1" applyFill="1" applyBorder="1" applyAlignment="1">
      <alignment vertical="center"/>
    </xf>
    <xf numFmtId="3" fontId="41" fillId="0" borderId="15" xfId="13" applyNumberFormat="1" applyFont="1" applyFill="1" applyBorder="1" applyAlignment="1">
      <alignment horizontal="center" vertical="center"/>
    </xf>
    <xf numFmtId="3" fontId="43" fillId="0" borderId="15" xfId="13" applyNumberFormat="1" applyFont="1" applyFill="1" applyBorder="1" applyAlignment="1">
      <alignment horizontal="center" vertical="center"/>
    </xf>
    <xf numFmtId="3" fontId="43" fillId="0" borderId="165" xfId="0" applyNumberFormat="1" applyFont="1" applyFill="1" applyBorder="1" applyAlignment="1">
      <alignment vertical="center"/>
    </xf>
    <xf numFmtId="3" fontId="18" fillId="0" borderId="33" xfId="13" applyNumberFormat="1" applyFont="1" applyFill="1" applyBorder="1" applyAlignment="1">
      <alignment horizontal="center" vertical="center"/>
    </xf>
    <xf numFmtId="3" fontId="18" fillId="0" borderId="166" xfId="0" applyNumberFormat="1" applyFont="1" applyFill="1" applyBorder="1" applyAlignment="1">
      <alignment vertical="center"/>
    </xf>
    <xf numFmtId="3" fontId="18" fillId="0" borderId="58" xfId="13" applyNumberFormat="1" applyFont="1" applyFill="1" applyBorder="1" applyAlignment="1">
      <alignment horizontal="center" vertical="center"/>
    </xf>
    <xf numFmtId="3" fontId="21" fillId="0" borderId="15" xfId="0" applyNumberFormat="1" applyFont="1" applyFill="1" applyBorder="1" applyAlignment="1">
      <alignment horizontal="center" vertical="center"/>
    </xf>
    <xf numFmtId="3" fontId="44" fillId="0" borderId="15" xfId="0" applyNumberFormat="1" applyFont="1" applyFill="1" applyBorder="1" applyAlignment="1">
      <alignment horizontal="center" vertical="center"/>
    </xf>
    <xf numFmtId="3" fontId="44" fillId="0" borderId="15" xfId="0" applyNumberFormat="1" applyFont="1" applyFill="1" applyBorder="1" applyAlignment="1">
      <alignment horizontal="right" vertical="center"/>
    </xf>
    <xf numFmtId="3" fontId="44" fillId="0" borderId="16" xfId="0" applyNumberFormat="1" applyFont="1" applyFill="1" applyBorder="1" applyAlignment="1">
      <alignment horizontal="right" vertical="center"/>
    </xf>
    <xf numFmtId="3" fontId="21" fillId="0" borderId="32" xfId="0" applyNumberFormat="1" applyFont="1" applyFill="1" applyBorder="1" applyAlignment="1">
      <alignment horizontal="center" vertical="center"/>
    </xf>
    <xf numFmtId="3" fontId="21" fillId="0" borderId="24" xfId="0" applyNumberFormat="1" applyFont="1" applyFill="1" applyBorder="1" applyAlignment="1">
      <alignment horizontal="center" vertical="center"/>
    </xf>
    <xf numFmtId="3" fontId="21" fillId="0" borderId="162" xfId="0" applyNumberFormat="1" applyFont="1" applyFill="1" applyBorder="1" applyAlignment="1">
      <alignment vertical="center"/>
    </xf>
    <xf numFmtId="3" fontId="21" fillId="0" borderId="150" xfId="0" applyNumberFormat="1" applyFont="1" applyFill="1" applyBorder="1" applyAlignment="1">
      <alignment vertical="center"/>
    </xf>
    <xf numFmtId="3" fontId="21" fillId="0" borderId="24" xfId="0" applyNumberFormat="1" applyFont="1" applyFill="1" applyBorder="1" applyAlignment="1">
      <alignment horizontal="right" vertical="center"/>
    </xf>
    <xf numFmtId="3" fontId="43" fillId="0" borderId="21" xfId="0" applyNumberFormat="1" applyFont="1" applyFill="1" applyBorder="1" applyAlignment="1"/>
    <xf numFmtId="3" fontId="41" fillId="0" borderId="20" xfId="0" applyNumberFormat="1" applyFont="1" applyFill="1" applyBorder="1" applyAlignment="1">
      <alignment vertical="center"/>
    </xf>
    <xf numFmtId="3" fontId="41" fillId="0" borderId="62" xfId="0" applyNumberFormat="1" applyFont="1" applyFill="1" applyBorder="1" applyAlignment="1">
      <alignment vertical="center"/>
    </xf>
    <xf numFmtId="3" fontId="41" fillId="0" borderId="13" xfId="0" applyNumberFormat="1" applyFont="1" applyFill="1" applyBorder="1" applyAlignment="1">
      <alignment vertical="center"/>
    </xf>
    <xf numFmtId="3" fontId="18" fillId="0" borderId="13" xfId="0" applyNumberFormat="1" applyFont="1" applyFill="1" applyBorder="1" applyAlignment="1">
      <alignment horizontal="right"/>
    </xf>
    <xf numFmtId="3" fontId="15" fillId="0" borderId="13" xfId="0" applyNumberFormat="1" applyFont="1" applyFill="1" applyBorder="1" applyAlignment="1">
      <alignment horizontal="right"/>
    </xf>
    <xf numFmtId="3" fontId="15" fillId="0" borderId="154" xfId="0" applyNumberFormat="1" applyFont="1" applyFill="1" applyBorder="1" applyAlignment="1">
      <alignment horizontal="right"/>
    </xf>
    <xf numFmtId="3" fontId="43" fillId="0" borderId="15" xfId="0" applyNumberFormat="1" applyFont="1" applyFill="1" applyBorder="1" applyAlignment="1">
      <alignment horizontal="right" vertical="center"/>
    </xf>
    <xf numFmtId="3" fontId="43" fillId="0" borderId="16" xfId="0" applyNumberFormat="1" applyFont="1" applyFill="1" applyBorder="1" applyAlignment="1">
      <alignment horizontal="right" vertical="center"/>
    </xf>
    <xf numFmtId="3" fontId="41" fillId="0" borderId="140" xfId="0" applyNumberFormat="1" applyFont="1" applyFill="1" applyBorder="1" applyAlignment="1">
      <alignment vertical="center"/>
    </xf>
    <xf numFmtId="3" fontId="18" fillId="0" borderId="153" xfId="0" applyNumberFormat="1" applyFont="1" applyFill="1" applyBorder="1" applyAlignment="1"/>
    <xf numFmtId="3" fontId="43" fillId="0" borderId="29" xfId="0" applyNumberFormat="1" applyFont="1" applyFill="1" applyBorder="1" applyAlignment="1">
      <alignment horizontal="right" vertical="center"/>
    </xf>
    <xf numFmtId="3" fontId="17" fillId="0" borderId="15" xfId="13" applyNumberFormat="1" applyFont="1" applyFill="1" applyBorder="1" applyAlignment="1">
      <alignment vertical="center"/>
    </xf>
    <xf numFmtId="3" fontId="43" fillId="0" borderId="33" xfId="13" applyNumberFormat="1" applyFont="1" applyFill="1" applyBorder="1" applyAlignment="1">
      <alignment horizontal="center" vertical="center"/>
    </xf>
    <xf numFmtId="3" fontId="43" fillId="0" borderId="86" xfId="0" applyNumberFormat="1" applyFont="1" applyFill="1" applyBorder="1" applyAlignment="1">
      <alignment vertical="center"/>
    </xf>
    <xf numFmtId="3" fontId="18" fillId="0" borderId="33" xfId="0" applyNumberFormat="1" applyFont="1" applyFill="1" applyBorder="1" applyAlignment="1">
      <alignment horizontal="right" vertical="center"/>
    </xf>
    <xf numFmtId="3" fontId="18" fillId="0" borderId="151" xfId="0" applyNumberFormat="1" applyFont="1" applyFill="1" applyBorder="1" applyAlignment="1">
      <alignment horizontal="right" vertical="center"/>
    </xf>
    <xf numFmtId="3" fontId="47" fillId="0" borderId="13" xfId="13" applyNumberFormat="1" applyFont="1" applyFill="1" applyBorder="1" applyAlignment="1">
      <alignment horizontal="center" vertical="center"/>
    </xf>
    <xf numFmtId="3" fontId="18" fillId="0" borderId="56" xfId="13" applyNumberFormat="1" applyFont="1" applyFill="1" applyBorder="1" applyAlignment="1">
      <alignment vertical="center"/>
    </xf>
    <xf numFmtId="3" fontId="18" fillId="0" borderId="23" xfId="0" applyNumberFormat="1" applyFont="1" applyFill="1" applyBorder="1" applyAlignment="1">
      <alignment horizontal="right" vertical="center"/>
    </xf>
    <xf numFmtId="3" fontId="18" fillId="0" borderId="28" xfId="0" applyNumberFormat="1" applyFont="1" applyFill="1" applyBorder="1" applyAlignment="1">
      <alignment horizontal="right" vertical="center"/>
    </xf>
    <xf numFmtId="3" fontId="15" fillId="0" borderId="26" xfId="0" applyNumberFormat="1" applyFont="1" applyFill="1" applyBorder="1" applyAlignment="1">
      <alignment horizontal="center" vertical="center"/>
    </xf>
    <xf numFmtId="3" fontId="43" fillId="0" borderId="23" xfId="13" applyNumberFormat="1" applyFont="1" applyFill="1" applyBorder="1" applyAlignment="1">
      <alignment horizontal="center"/>
    </xf>
    <xf numFmtId="3" fontId="43" fillId="0" borderId="30" xfId="0" applyNumberFormat="1" applyFont="1" applyFill="1" applyBorder="1" applyAlignment="1">
      <alignment vertical="center"/>
    </xf>
    <xf numFmtId="3" fontId="15" fillId="0" borderId="47" xfId="0" applyNumberFormat="1" applyFont="1" applyFill="1" applyBorder="1" applyAlignment="1">
      <alignment horizontal="right"/>
    </xf>
    <xf numFmtId="3" fontId="43" fillId="0" borderId="15" xfId="13" applyNumberFormat="1" applyFont="1" applyFill="1" applyBorder="1" applyAlignment="1">
      <alignment horizontal="center"/>
    </xf>
    <xf numFmtId="3" fontId="43" fillId="0" borderId="29" xfId="0" applyNumberFormat="1" applyFont="1" applyFill="1" applyBorder="1" applyAlignment="1">
      <alignment vertical="center"/>
    </xf>
    <xf numFmtId="3" fontId="18" fillId="0" borderId="152" xfId="0" applyNumberFormat="1" applyFont="1" applyFill="1" applyBorder="1" applyAlignment="1">
      <alignment vertical="center"/>
    </xf>
    <xf numFmtId="3" fontId="15" fillId="0" borderId="142" xfId="13" applyNumberFormat="1" applyFont="1" applyFill="1" applyBorder="1" applyAlignment="1">
      <alignment horizontal="center"/>
    </xf>
    <xf numFmtId="3" fontId="43" fillId="0" borderId="15" xfId="13" applyNumberFormat="1" applyFont="1" applyFill="1" applyBorder="1" applyAlignment="1"/>
    <xf numFmtId="3" fontId="43" fillId="0" borderId="29" xfId="0" applyNumberFormat="1" applyFont="1" applyFill="1" applyBorder="1" applyAlignment="1">
      <alignment horizontal="right"/>
    </xf>
    <xf numFmtId="3" fontId="18" fillId="0" borderId="57" xfId="0" applyNumberFormat="1" applyFont="1" applyFill="1" applyBorder="1" applyAlignment="1">
      <alignment horizontal="center" vertical="center"/>
    </xf>
    <xf numFmtId="3" fontId="15" fillId="0" borderId="20" xfId="13" applyNumberFormat="1" applyFont="1" applyFill="1" applyBorder="1" applyAlignment="1"/>
    <xf numFmtId="3" fontId="15" fillId="0" borderId="20" xfId="13" applyNumberFormat="1" applyFont="1" applyFill="1" applyBorder="1" applyAlignment="1">
      <alignment horizontal="center"/>
    </xf>
    <xf numFmtId="3" fontId="18" fillId="0" borderId="20" xfId="0" applyNumberFormat="1" applyFont="1" applyFill="1" applyBorder="1" applyAlignment="1">
      <alignment horizontal="right" vertical="center"/>
    </xf>
    <xf numFmtId="3" fontId="18" fillId="0" borderId="22" xfId="0" applyNumberFormat="1" applyFont="1" applyFill="1" applyBorder="1" applyAlignment="1">
      <alignment horizontal="right" vertical="center"/>
    </xf>
    <xf numFmtId="3" fontId="15" fillId="0" borderId="13" xfId="0" applyNumberFormat="1" applyFont="1" applyFill="1" applyBorder="1" applyAlignment="1">
      <alignment horizontal="center"/>
    </xf>
    <xf numFmtId="3" fontId="15" fillId="0" borderId="13" xfId="13" applyNumberFormat="1" applyFont="1" applyFill="1" applyBorder="1" applyAlignment="1">
      <alignment horizontal="center"/>
    </xf>
    <xf numFmtId="3" fontId="15" fillId="0" borderId="140" xfId="0" applyNumberFormat="1" applyFont="1" applyFill="1" applyBorder="1" applyAlignment="1">
      <alignment vertical="center"/>
    </xf>
    <xf numFmtId="3" fontId="18" fillId="0" borderId="13" xfId="0" applyNumberFormat="1" applyFont="1" applyFill="1" applyBorder="1" applyAlignment="1">
      <alignment horizontal="right" vertical="center"/>
    </xf>
    <xf numFmtId="3" fontId="18" fillId="0" borderId="154" xfId="0" applyNumberFormat="1" applyFont="1" applyFill="1" applyBorder="1" applyAlignment="1">
      <alignment horizontal="right" vertical="center"/>
    </xf>
    <xf numFmtId="3" fontId="48" fillId="0" borderId="13" xfId="13" applyNumberFormat="1" applyFont="1" applyFill="1" applyBorder="1" applyAlignment="1">
      <alignment horizontal="center"/>
    </xf>
    <xf numFmtId="3" fontId="15" fillId="0" borderId="61" xfId="0" applyNumberFormat="1" applyFont="1" applyFill="1" applyBorder="1" applyAlignment="1"/>
    <xf numFmtId="3" fontId="18" fillId="0" borderId="23" xfId="13" applyNumberFormat="1" applyFont="1" applyFill="1" applyBorder="1" applyAlignment="1">
      <alignment horizontal="center" vertical="center"/>
    </xf>
    <xf numFmtId="3" fontId="18" fillId="0" borderId="56" xfId="13" applyNumberFormat="1" applyFont="1" applyFill="1" applyBorder="1" applyAlignment="1"/>
    <xf numFmtId="3" fontId="18" fillId="0" borderId="56" xfId="13" applyNumberFormat="1" applyFont="1" applyFill="1" applyBorder="1" applyAlignment="1">
      <alignment horizontal="center" vertical="center"/>
    </xf>
    <xf numFmtId="3" fontId="21" fillId="0" borderId="63" xfId="0" applyNumberFormat="1" applyFont="1" applyFill="1" applyBorder="1" applyAlignment="1">
      <alignment vertical="center"/>
    </xf>
    <xf numFmtId="3" fontId="21" fillId="0" borderId="37" xfId="0" applyNumberFormat="1" applyFont="1" applyFill="1" applyBorder="1" applyAlignment="1">
      <alignment vertical="center"/>
    </xf>
    <xf numFmtId="3" fontId="21" fillId="0" borderId="56" xfId="0" applyNumberFormat="1" applyFont="1" applyFill="1" applyBorder="1" applyAlignment="1">
      <alignment horizontal="right" vertical="center"/>
    </xf>
    <xf numFmtId="3" fontId="18" fillId="0" borderId="30" xfId="0" applyNumberFormat="1" applyFont="1" applyFill="1" applyBorder="1" applyAlignment="1">
      <alignment horizontal="right" vertical="center"/>
    </xf>
    <xf numFmtId="3" fontId="18" fillId="0" borderId="27" xfId="0" applyNumberFormat="1" applyFont="1" applyFill="1" applyBorder="1" applyAlignment="1">
      <alignment horizontal="right" vertical="center"/>
    </xf>
    <xf numFmtId="3" fontId="21" fillId="0" borderId="47" xfId="0" applyNumberFormat="1" applyFont="1" applyFill="1" applyBorder="1" applyAlignment="1">
      <alignment vertical="center"/>
    </xf>
    <xf numFmtId="3" fontId="21" fillId="0" borderId="89" xfId="0" applyNumberFormat="1" applyFont="1" applyFill="1" applyBorder="1" applyAlignment="1">
      <alignment vertical="center"/>
    </xf>
    <xf numFmtId="3" fontId="21" fillId="0" borderId="64" xfId="0" applyNumberFormat="1" applyFont="1" applyFill="1" applyBorder="1" applyAlignment="1">
      <alignment vertical="center"/>
    </xf>
    <xf numFmtId="3" fontId="21" fillId="0" borderId="47" xfId="0" applyNumberFormat="1" applyFont="1" applyFill="1" applyBorder="1" applyAlignment="1">
      <alignment horizontal="right" vertical="center"/>
    </xf>
    <xf numFmtId="3" fontId="21" fillId="0" borderId="54" xfId="0" applyNumberFormat="1" applyFont="1" applyFill="1" applyBorder="1" applyAlignment="1">
      <alignment horizontal="right" vertical="center"/>
    </xf>
    <xf numFmtId="3" fontId="44" fillId="0" borderId="15" xfId="0" applyNumberFormat="1" applyFont="1" applyFill="1" applyBorder="1" applyAlignment="1">
      <alignment horizontal="left" vertical="center" wrapText="1"/>
    </xf>
    <xf numFmtId="3" fontId="44" fillId="0" borderId="26" xfId="0" applyNumberFormat="1" applyFont="1" applyFill="1" applyBorder="1" applyAlignment="1">
      <alignment horizontal="right" vertical="center"/>
    </xf>
    <xf numFmtId="3" fontId="41" fillId="0" borderId="23" xfId="11" applyNumberFormat="1" applyFont="1" applyFill="1" applyBorder="1" applyAlignment="1">
      <alignment wrapText="1"/>
    </xf>
    <xf numFmtId="3" fontId="41" fillId="0" borderId="15" xfId="11" applyNumberFormat="1" applyFont="1" applyFill="1" applyBorder="1" applyAlignment="1">
      <alignment horizontal="right" vertical="center"/>
    </xf>
    <xf numFmtId="3" fontId="41" fillId="0" borderId="29" xfId="11" applyNumberFormat="1" applyFont="1" applyFill="1" applyBorder="1" applyAlignment="1">
      <alignment horizontal="center"/>
    </xf>
    <xf numFmtId="3" fontId="43" fillId="0" borderId="142" xfId="11" applyNumberFormat="1" applyFont="1" applyFill="1" applyBorder="1" applyAlignment="1">
      <alignment horizontal="right"/>
    </xf>
    <xf numFmtId="3" fontId="41" fillId="0" borderId="15" xfId="0" applyNumberFormat="1" applyFont="1" applyFill="1" applyBorder="1" applyAlignment="1">
      <alignment horizontal="right" wrapText="1"/>
    </xf>
    <xf numFmtId="3" fontId="41" fillId="0" borderId="16" xfId="0" applyNumberFormat="1" applyFont="1" applyFill="1" applyBorder="1" applyAlignment="1">
      <alignment horizontal="right" wrapText="1"/>
    </xf>
    <xf numFmtId="3" fontId="43" fillId="0" borderId="23" xfId="11" applyNumberFormat="1" applyFont="1" applyFill="1" applyBorder="1" applyAlignment="1">
      <alignment wrapText="1"/>
    </xf>
    <xf numFmtId="3" fontId="43" fillId="0" borderId="15" xfId="11" applyNumberFormat="1" applyFont="1" applyFill="1" applyBorder="1" applyAlignment="1">
      <alignment horizontal="right" vertical="center"/>
    </xf>
    <xf numFmtId="3" fontId="43" fillId="0" borderId="29" xfId="11" applyNumberFormat="1" applyFont="1" applyFill="1" applyBorder="1" applyAlignment="1">
      <alignment horizontal="center"/>
    </xf>
    <xf numFmtId="3" fontId="43" fillId="0" borderId="15" xfId="0" applyNumberFormat="1" applyFont="1" applyFill="1" applyBorder="1" applyAlignment="1">
      <alignment horizontal="right" wrapText="1"/>
    </xf>
    <xf numFmtId="3" fontId="17" fillId="0" borderId="31" xfId="11" applyNumberFormat="1" applyFont="1" applyFill="1" applyBorder="1" applyAlignment="1">
      <alignment horizontal="center" vertical="center"/>
    </xf>
    <xf numFmtId="3" fontId="17" fillId="0" borderId="23" xfId="11" applyNumberFormat="1" applyFont="1" applyFill="1" applyBorder="1" applyAlignment="1">
      <alignment horizontal="center" vertical="center"/>
    </xf>
    <xf numFmtId="3" fontId="17" fillId="0" borderId="23" xfId="11" applyNumberFormat="1" applyFont="1" applyFill="1" applyBorder="1" applyAlignment="1">
      <alignment horizontal="right" vertical="center"/>
    </xf>
    <xf numFmtId="3" fontId="17" fillId="0" borderId="30" xfId="11" applyNumberFormat="1" applyFont="1" applyFill="1" applyBorder="1" applyAlignment="1">
      <alignment horizontal="right" vertical="center"/>
    </xf>
    <xf numFmtId="3" fontId="17" fillId="0" borderId="23" xfId="0" applyNumberFormat="1" applyFont="1" applyFill="1" applyBorder="1" applyAlignment="1">
      <alignment horizontal="right" wrapText="1"/>
    </xf>
    <xf numFmtId="3" fontId="18" fillId="0" borderId="23" xfId="11" applyNumberFormat="1" applyFont="1" applyFill="1" applyBorder="1" applyAlignment="1">
      <alignment horizontal="left" vertical="top" wrapText="1" indent="4"/>
    </xf>
    <xf numFmtId="3" fontId="44" fillId="0" borderId="15" xfId="0" applyNumberFormat="1" applyFont="1" applyFill="1" applyBorder="1" applyAlignment="1">
      <alignment horizontal="right" wrapText="1"/>
    </xf>
    <xf numFmtId="3" fontId="43" fillId="0" borderId="16" xfId="0" applyNumberFormat="1" applyFont="1" applyFill="1" applyBorder="1" applyAlignment="1">
      <alignment horizontal="right" wrapText="1"/>
    </xf>
    <xf numFmtId="3" fontId="42" fillId="0" borderId="15" xfId="11" applyNumberFormat="1" applyFont="1" applyFill="1" applyBorder="1" applyAlignment="1">
      <alignment horizontal="right" vertical="center"/>
    </xf>
    <xf numFmtId="3" fontId="42" fillId="0" borderId="29" xfId="11" applyNumberFormat="1" applyFont="1" applyFill="1" applyBorder="1" applyAlignment="1">
      <alignment horizontal="center"/>
    </xf>
    <xf numFmtId="3" fontId="44" fillId="0" borderId="142" xfId="11" applyNumberFormat="1" applyFont="1" applyFill="1" applyBorder="1" applyAlignment="1">
      <alignment horizontal="right"/>
    </xf>
    <xf numFmtId="3" fontId="42" fillId="0" borderId="15" xfId="0" applyNumberFormat="1" applyFont="1" applyFill="1" applyBorder="1" applyAlignment="1">
      <alignment horizontal="right" wrapText="1"/>
    </xf>
    <xf numFmtId="3" fontId="42" fillId="0" borderId="16" xfId="0" applyNumberFormat="1" applyFont="1" applyFill="1" applyBorder="1" applyAlignment="1">
      <alignment horizontal="right" wrapText="1"/>
    </xf>
    <xf numFmtId="3" fontId="44" fillId="0" borderId="23" xfId="11" applyNumberFormat="1" applyFont="1" applyFill="1" applyBorder="1" applyAlignment="1">
      <alignment horizontal="left" vertical="top" wrapText="1" indent="4"/>
    </xf>
    <xf numFmtId="3" fontId="44" fillId="0" borderId="23" xfId="11" applyNumberFormat="1" applyFont="1" applyFill="1" applyBorder="1" applyAlignment="1">
      <alignment horizontal="right"/>
    </xf>
    <xf numFmtId="3" fontId="43" fillId="0" borderId="15" xfId="11" applyNumberFormat="1" applyFont="1" applyFill="1" applyBorder="1" applyAlignment="1">
      <alignment wrapText="1"/>
    </xf>
    <xf numFmtId="3" fontId="44" fillId="0" borderId="15" xfId="11" applyNumberFormat="1" applyFont="1" applyFill="1" applyBorder="1" applyAlignment="1">
      <alignment horizontal="right" vertical="center"/>
    </xf>
    <xf numFmtId="3" fontId="44" fillId="0" borderId="29" xfId="11" applyNumberFormat="1" applyFont="1" applyFill="1" applyBorder="1" applyAlignment="1">
      <alignment horizontal="center"/>
    </xf>
    <xf numFmtId="3" fontId="43" fillId="0" borderId="23" xfId="11" applyNumberFormat="1" applyFont="1" applyFill="1" applyBorder="1" applyAlignment="1">
      <alignment horizontal="right"/>
    </xf>
    <xf numFmtId="3" fontId="43" fillId="0" borderId="27" xfId="11" applyNumberFormat="1" applyFont="1" applyFill="1" applyBorder="1" applyAlignment="1">
      <alignment horizontal="center"/>
    </xf>
    <xf numFmtId="3" fontId="43" fillId="0" borderId="23" xfId="0" applyNumberFormat="1" applyFont="1" applyFill="1" applyBorder="1" applyAlignment="1">
      <alignment horizontal="right" wrapText="1"/>
    </xf>
    <xf numFmtId="3" fontId="9" fillId="0" borderId="11" xfId="14" applyNumberFormat="1" applyFont="1" applyFill="1" applyBorder="1" applyAlignment="1">
      <alignment horizontal="center" vertical="center" wrapText="1"/>
    </xf>
    <xf numFmtId="3" fontId="7" fillId="0" borderId="168" xfId="14" applyNumberFormat="1" applyFont="1" applyFill="1" applyBorder="1" applyAlignment="1">
      <alignment horizontal="right" wrapText="1"/>
    </xf>
    <xf numFmtId="3" fontId="7" fillId="0" borderId="44" xfId="12" applyNumberFormat="1" applyFont="1" applyFill="1" applyBorder="1" applyAlignment="1">
      <alignment horizontal="right" vertical="center" wrapText="1"/>
    </xf>
    <xf numFmtId="3" fontId="24" fillId="0" borderId="60" xfId="14" applyNumberFormat="1" applyFont="1" applyFill="1" applyBorder="1" applyAlignment="1">
      <alignment horizontal="center" vertical="center" wrapText="1"/>
    </xf>
    <xf numFmtId="3" fontId="7" fillId="0" borderId="168" xfId="12" applyNumberFormat="1" applyFont="1" applyFill="1" applyBorder="1" applyAlignment="1">
      <alignment horizontal="right" vertical="center" wrapText="1"/>
    </xf>
    <xf numFmtId="3" fontId="7" fillId="0" borderId="168" xfId="14" applyNumberFormat="1" applyFont="1" applyFill="1" applyBorder="1" applyAlignment="1">
      <alignment horizontal="center" wrapText="1"/>
    </xf>
    <xf numFmtId="3" fontId="7" fillId="0" borderId="44" xfId="14" applyNumberFormat="1" applyFont="1" applyFill="1" applyBorder="1" applyAlignment="1"/>
    <xf numFmtId="3" fontId="44" fillId="0" borderId="23" xfId="11" applyNumberFormat="1" applyFont="1" applyFill="1" applyBorder="1" applyAlignment="1">
      <alignment horizontal="left" wrapText="1" indent="4"/>
    </xf>
    <xf numFmtId="3" fontId="44" fillId="0" borderId="16" xfId="0" applyNumberFormat="1" applyFont="1" applyFill="1" applyBorder="1" applyAlignment="1">
      <alignment horizontal="right" wrapText="1"/>
    </xf>
    <xf numFmtId="49" fontId="44" fillId="0" borderId="23" xfId="11" applyNumberFormat="1" applyFont="1" applyFill="1" applyBorder="1" applyAlignment="1">
      <alignment horizontal="left" wrapText="1" indent="4"/>
    </xf>
    <xf numFmtId="3" fontId="41" fillId="0" borderId="15" xfId="0" applyNumberFormat="1" applyFont="1" applyFill="1" applyBorder="1" applyAlignment="1">
      <alignment horizontal="right" vertical="center" wrapText="1"/>
    </xf>
    <xf numFmtId="3" fontId="41" fillId="0" borderId="28" xfId="0" applyNumberFormat="1" applyFont="1" applyFill="1" applyBorder="1" applyAlignment="1">
      <alignment horizontal="right" wrapText="1"/>
    </xf>
    <xf numFmtId="3" fontId="43" fillId="0" borderId="28" xfId="0" applyNumberFormat="1" applyFont="1" applyFill="1" applyBorder="1" applyAlignment="1">
      <alignment horizontal="right" wrapText="1"/>
    </xf>
    <xf numFmtId="3" fontId="18" fillId="0" borderId="29" xfId="11" applyNumberFormat="1" applyFont="1" applyFill="1" applyBorder="1" applyAlignment="1">
      <alignment horizontal="center"/>
    </xf>
    <xf numFmtId="3" fontId="40" fillId="0" borderId="23" xfId="11" applyNumberFormat="1" applyFont="1" applyFill="1" applyBorder="1" applyAlignment="1">
      <alignment wrapText="1"/>
    </xf>
    <xf numFmtId="3" fontId="41" fillId="0" borderId="23" xfId="0" applyNumberFormat="1" applyFont="1" applyFill="1" applyBorder="1" applyAlignment="1">
      <alignment horizontal="right" wrapText="1"/>
    </xf>
    <xf numFmtId="3" fontId="42" fillId="0" borderId="15" xfId="0" applyNumberFormat="1" applyFont="1" applyFill="1" applyBorder="1" applyAlignment="1">
      <alignment horizontal="right" vertical="center" wrapText="1"/>
    </xf>
    <xf numFmtId="3" fontId="41" fillId="0" borderId="27" xfId="11" applyNumberFormat="1" applyFont="1" applyFill="1" applyBorder="1" applyAlignment="1">
      <alignment horizontal="center"/>
    </xf>
    <xf numFmtId="3" fontId="41" fillId="0" borderId="23" xfId="11" applyNumberFormat="1" applyFont="1" applyFill="1" applyBorder="1" applyAlignment="1">
      <alignment horizontal="right" vertical="center"/>
    </xf>
    <xf numFmtId="3" fontId="43" fillId="0" borderId="23" xfId="11" applyNumberFormat="1" applyFont="1" applyFill="1" applyBorder="1" applyAlignment="1">
      <alignment horizontal="left" wrapText="1" indent="2"/>
    </xf>
    <xf numFmtId="3" fontId="18" fillId="0" borderId="23" xfId="11" applyNumberFormat="1" applyFont="1" applyFill="1" applyBorder="1" applyAlignment="1">
      <alignment horizontal="left" vertical="center" wrapText="1"/>
    </xf>
    <xf numFmtId="3" fontId="15" fillId="0" borderId="58" xfId="11" applyNumberFormat="1" applyFont="1" applyFill="1" applyBorder="1" applyAlignment="1">
      <alignment horizontal="center" vertical="center" wrapText="1"/>
    </xf>
    <xf numFmtId="3" fontId="15" fillId="0" borderId="23" xfId="11" applyNumberFormat="1" applyFont="1" applyFill="1" applyBorder="1" applyAlignment="1">
      <alignment horizontal="center" vertical="center" wrapText="1"/>
    </xf>
    <xf numFmtId="3" fontId="15" fillId="0" borderId="13" xfId="11" applyNumberFormat="1" applyFont="1" applyFill="1" applyBorder="1" applyAlignment="1">
      <alignment horizontal="center"/>
    </xf>
    <xf numFmtId="3" fontId="15" fillId="0" borderId="15" xfId="11" applyNumberFormat="1" applyFont="1" applyFill="1" applyBorder="1" applyAlignment="1">
      <alignment horizontal="center" vertical="center" wrapText="1"/>
    </xf>
    <xf numFmtId="3" fontId="43" fillId="0" borderId="23" xfId="11" applyNumberFormat="1" applyFont="1" applyFill="1" applyBorder="1" applyAlignment="1">
      <alignment horizontal="left" vertical="center" wrapText="1"/>
    </xf>
    <xf numFmtId="3" fontId="43" fillId="0" borderId="88" xfId="0" applyNumberFormat="1" applyFont="1" applyFill="1" applyBorder="1" applyAlignment="1">
      <alignment vertical="center"/>
    </xf>
    <xf numFmtId="3" fontId="15" fillId="0" borderId="88" xfId="0" applyNumberFormat="1" applyFont="1" applyFill="1" applyBorder="1" applyAlignment="1"/>
    <xf numFmtId="3" fontId="18" fillId="0" borderId="145" xfId="11" applyNumberFormat="1" applyFont="1" applyFill="1" applyBorder="1" applyAlignment="1">
      <alignment horizontal="right"/>
    </xf>
    <xf numFmtId="3" fontId="15" fillId="0" borderId="20" xfId="0" applyNumberFormat="1" applyFont="1" applyFill="1" applyBorder="1" applyAlignment="1">
      <alignment horizontal="right" wrapText="1"/>
    </xf>
    <xf numFmtId="3" fontId="15" fillId="0" borderId="22" xfId="0" applyNumberFormat="1" applyFont="1" applyFill="1" applyBorder="1" applyAlignment="1">
      <alignment horizontal="right" wrapText="1"/>
    </xf>
    <xf numFmtId="3" fontId="15" fillId="0" borderId="169" xfId="11" applyNumberFormat="1" applyFont="1" applyFill="1" applyBorder="1" applyAlignment="1">
      <alignment horizontal="center"/>
    </xf>
    <xf numFmtId="3" fontId="17" fillId="0" borderId="23" xfId="11" applyNumberFormat="1" applyFont="1" applyFill="1" applyBorder="1" applyAlignment="1">
      <alignment horizontal="left" vertical="center" wrapText="1"/>
    </xf>
    <xf numFmtId="3" fontId="15" fillId="0" borderId="23" xfId="11" applyNumberFormat="1" applyFont="1" applyFill="1" applyBorder="1" applyAlignment="1">
      <alignment horizontal="left" vertical="center" wrapText="1"/>
    </xf>
    <xf numFmtId="3" fontId="49" fillId="0" borderId="29" xfId="0" applyNumberFormat="1" applyFont="1" applyFill="1" applyBorder="1" applyAlignment="1">
      <alignment horizontal="center" wrapText="1"/>
    </xf>
    <xf numFmtId="3" fontId="40" fillId="0" borderId="145" xfId="0" applyNumberFormat="1" applyFont="1" applyFill="1" applyBorder="1" applyAlignment="1">
      <alignment horizontal="right"/>
    </xf>
    <xf numFmtId="3" fontId="49" fillId="0" borderId="20" xfId="0" applyNumberFormat="1" applyFont="1" applyFill="1" applyBorder="1" applyAlignment="1">
      <alignment horizontal="right"/>
    </xf>
    <xf numFmtId="3" fontId="49" fillId="0" borderId="22" xfId="0" applyNumberFormat="1" applyFont="1" applyFill="1" applyBorder="1" applyAlignment="1">
      <alignment horizontal="right"/>
    </xf>
    <xf numFmtId="3" fontId="17" fillId="0" borderId="23" xfId="11" applyNumberFormat="1" applyFont="1" applyFill="1" applyBorder="1" applyAlignment="1">
      <alignment wrapText="1"/>
    </xf>
    <xf numFmtId="3" fontId="7" fillId="0" borderId="50" xfId="14" applyNumberFormat="1" applyFont="1" applyFill="1" applyBorder="1" applyAlignment="1">
      <alignment horizontal="right" vertical="center"/>
    </xf>
    <xf numFmtId="0" fontId="7" fillId="0" borderId="20" xfId="14" applyFont="1" applyFill="1" applyBorder="1" applyAlignment="1">
      <alignment horizontal="center" vertical="center" wrapText="1"/>
    </xf>
    <xf numFmtId="0" fontId="7" fillId="0" borderId="170" xfId="14" applyFont="1" applyFill="1" applyBorder="1" applyAlignment="1">
      <alignment horizontal="center" vertical="center" wrapText="1"/>
    </xf>
    <xf numFmtId="3" fontId="50" fillId="0" borderId="26" xfId="11" applyNumberFormat="1" applyFont="1" applyFill="1" applyBorder="1" applyAlignment="1">
      <alignment horizontal="right"/>
    </xf>
    <xf numFmtId="3" fontId="50" fillId="0" borderId="26" xfId="11" applyNumberFormat="1" applyFont="1" applyFill="1" applyBorder="1" applyAlignment="1">
      <alignment horizontal="right" vertical="center"/>
    </xf>
    <xf numFmtId="3" fontId="51" fillId="0" borderId="26" xfId="11" applyNumberFormat="1" applyFont="1" applyFill="1" applyBorder="1" applyAlignment="1">
      <alignment horizontal="right" vertical="center"/>
    </xf>
    <xf numFmtId="3" fontId="52" fillId="0" borderId="26" xfId="11" applyNumberFormat="1" applyFont="1" applyFill="1" applyBorder="1" applyAlignment="1">
      <alignment horizontal="right" vertical="center"/>
    </xf>
    <xf numFmtId="3" fontId="52" fillId="0" borderId="30" xfId="11" applyNumberFormat="1" applyFont="1" applyFill="1" applyBorder="1" applyAlignment="1">
      <alignment horizontal="right" vertical="center"/>
    </xf>
    <xf numFmtId="3" fontId="52" fillId="0" borderId="30" xfId="11" applyNumberFormat="1" applyFont="1" applyFill="1" applyBorder="1" applyAlignment="1">
      <alignment horizontal="right"/>
    </xf>
    <xf numFmtId="3" fontId="53" fillId="0" borderId="30" xfId="11" applyNumberFormat="1" applyFont="1" applyFill="1" applyBorder="1" applyAlignment="1">
      <alignment horizontal="right"/>
    </xf>
    <xf numFmtId="3" fontId="53" fillId="0" borderId="26" xfId="11" applyNumberFormat="1" applyFont="1" applyFill="1" applyBorder="1" applyAlignment="1">
      <alignment horizontal="right" vertical="center"/>
    </xf>
    <xf numFmtId="3" fontId="51" fillId="0" borderId="30" xfId="11" applyNumberFormat="1" applyFont="1" applyFill="1" applyBorder="1" applyAlignment="1">
      <alignment horizontal="right"/>
    </xf>
    <xf numFmtId="3" fontId="50" fillId="0" borderId="30" xfId="11" applyNumberFormat="1" applyFont="1" applyFill="1" applyBorder="1" applyAlignment="1">
      <alignment horizontal="right"/>
    </xf>
    <xf numFmtId="3" fontId="50" fillId="0" borderId="30" xfId="11" applyNumberFormat="1" applyFont="1" applyFill="1" applyBorder="1" applyAlignment="1">
      <alignment horizontal="right" vertical="center"/>
    </xf>
    <xf numFmtId="3" fontId="54" fillId="0" borderId="26" xfId="11" applyNumberFormat="1" applyFont="1" applyFill="1" applyBorder="1" applyAlignment="1">
      <alignment horizontal="right" vertical="center"/>
    </xf>
    <xf numFmtId="3" fontId="21" fillId="0" borderId="26" xfId="11" applyNumberFormat="1" applyFont="1" applyFill="1" applyBorder="1" applyAlignment="1">
      <alignment horizontal="right" vertical="center"/>
    </xf>
    <xf numFmtId="3" fontId="18" fillId="0" borderId="26" xfId="11" applyNumberFormat="1" applyFont="1" applyFill="1" applyBorder="1" applyAlignment="1">
      <alignment horizontal="right" vertical="center"/>
    </xf>
    <xf numFmtId="3" fontId="18" fillId="0" borderId="30" xfId="11" applyNumberFormat="1" applyFont="1" applyFill="1" applyBorder="1" applyAlignment="1">
      <alignment horizontal="right"/>
    </xf>
    <xf numFmtId="3" fontId="9" fillId="0" borderId="17" xfId="10" applyNumberFormat="1" applyFont="1" applyFill="1" applyBorder="1" applyAlignment="1"/>
    <xf numFmtId="3" fontId="34" fillId="0" borderId="14" xfId="11" applyNumberFormat="1" applyFont="1" applyFill="1" applyBorder="1" applyAlignment="1">
      <alignment wrapText="1"/>
    </xf>
    <xf numFmtId="3" fontId="7" fillId="0" borderId="57" xfId="11" applyNumberFormat="1" applyFont="1" applyFill="1" applyBorder="1" applyAlignment="1">
      <alignment vertical="center" wrapText="1"/>
    </xf>
    <xf numFmtId="3" fontId="15" fillId="0" borderId="29" xfId="0" applyNumberFormat="1" applyFont="1" applyFill="1" applyBorder="1" applyAlignment="1">
      <alignment vertical="center"/>
    </xf>
    <xf numFmtId="3" fontId="17" fillId="0" borderId="15" xfId="0" applyNumberFormat="1" applyFont="1" applyFill="1" applyBorder="1" applyAlignment="1">
      <alignment horizontal="center" vertical="center"/>
    </xf>
    <xf numFmtId="3" fontId="17" fillId="0" borderId="26" xfId="0" applyNumberFormat="1" applyFont="1" applyFill="1" applyBorder="1" applyAlignment="1">
      <alignment vertical="center"/>
    </xf>
    <xf numFmtId="3" fontId="15" fillId="0" borderId="55" xfId="0" applyNumberFormat="1" applyFont="1" applyFill="1" applyBorder="1" applyAlignment="1"/>
    <xf numFmtId="3" fontId="15" fillId="0" borderId="56" xfId="13" applyNumberFormat="1" applyFont="1" applyFill="1" applyBorder="1" applyAlignment="1">
      <alignment horizontal="center" vertical="center"/>
    </xf>
    <xf numFmtId="3" fontId="17" fillId="0" borderId="15" xfId="0" applyNumberFormat="1" applyFont="1" applyFill="1" applyBorder="1" applyAlignment="1">
      <alignment horizontal="left" vertical="center"/>
    </xf>
    <xf numFmtId="3" fontId="17" fillId="0" borderId="23" xfId="0" applyNumberFormat="1" applyFont="1" applyFill="1" applyBorder="1" applyAlignment="1">
      <alignment horizontal="right" vertical="center"/>
    </xf>
    <xf numFmtId="3" fontId="17" fillId="0" borderId="29" xfId="0" applyNumberFormat="1" applyFont="1" applyFill="1" applyBorder="1" applyAlignment="1">
      <alignment vertical="center"/>
    </xf>
    <xf numFmtId="3" fontId="18" fillId="0" borderId="16" xfId="0" applyNumberFormat="1" applyFont="1" applyFill="1" applyBorder="1" applyAlignment="1">
      <alignment horizontal="right"/>
    </xf>
    <xf numFmtId="3" fontId="17" fillId="0" borderId="16" xfId="0" applyNumberFormat="1" applyFont="1" applyFill="1" applyBorder="1" applyAlignment="1">
      <alignment horizontal="right" vertical="center"/>
    </xf>
    <xf numFmtId="3" fontId="15" fillId="0" borderId="54" xfId="0" applyNumberFormat="1" applyFont="1" applyFill="1" applyBorder="1" applyAlignment="1">
      <alignment horizontal="right"/>
    </xf>
    <xf numFmtId="3" fontId="17" fillId="0" borderId="16" xfId="0" applyNumberFormat="1" applyFont="1" applyFill="1" applyBorder="1" applyAlignment="1">
      <alignment vertical="center"/>
    </xf>
    <xf numFmtId="3" fontId="17" fillId="0" borderId="55" xfId="0" applyNumberFormat="1" applyFont="1" applyFill="1" applyBorder="1" applyAlignment="1">
      <alignment horizontal="left" vertical="center" wrapText="1"/>
    </xf>
    <xf numFmtId="3" fontId="17" fillId="0" borderId="56" xfId="0" applyNumberFormat="1" applyFont="1" applyFill="1" applyBorder="1" applyAlignment="1">
      <alignment horizontal="left" vertical="center" wrapText="1"/>
    </xf>
    <xf numFmtId="3" fontId="17" fillId="0" borderId="56" xfId="0" applyNumberFormat="1" applyFont="1" applyFill="1" applyBorder="1" applyAlignment="1">
      <alignment horizontal="right" vertical="center"/>
    </xf>
    <xf numFmtId="3" fontId="17" fillId="0" borderId="63" xfId="0" applyNumberFormat="1" applyFont="1" applyFill="1" applyBorder="1" applyAlignment="1">
      <alignment horizontal="right" vertical="center"/>
    </xf>
    <xf numFmtId="3" fontId="18" fillId="0" borderId="56" xfId="0" applyNumberFormat="1" applyFont="1" applyFill="1" applyBorder="1" applyAlignment="1">
      <alignment horizontal="right" vertical="center"/>
    </xf>
    <xf numFmtId="3" fontId="9" fillId="0" borderId="172" xfId="14" applyNumberFormat="1" applyFont="1" applyFill="1" applyBorder="1" applyAlignment="1">
      <alignment horizontal="center" vertical="center" wrapText="1"/>
    </xf>
    <xf numFmtId="3" fontId="7" fillId="0" borderId="27" xfId="14" applyNumberFormat="1" applyFont="1" applyFill="1" applyBorder="1" applyAlignment="1">
      <alignment horizontal="right" wrapText="1"/>
    </xf>
    <xf numFmtId="3" fontId="7" fillId="0" borderId="29" xfId="12" applyNumberFormat="1" applyFont="1" applyFill="1" applyBorder="1" applyAlignment="1">
      <alignment horizontal="right" vertical="center" wrapText="1"/>
    </xf>
    <xf numFmtId="3" fontId="7" fillId="0" borderId="29" xfId="14" applyNumberFormat="1" applyFont="1" applyFill="1" applyBorder="1" applyAlignment="1">
      <alignment horizontal="right" vertical="center"/>
    </xf>
    <xf numFmtId="3" fontId="7" fillId="0" borderId="21" xfId="14" applyNumberFormat="1" applyFont="1" applyFill="1" applyBorder="1" applyAlignment="1">
      <alignment horizontal="right" vertical="center"/>
    </xf>
    <xf numFmtId="3" fontId="7" fillId="0" borderId="27" xfId="14" applyNumberFormat="1" applyFont="1" applyFill="1" applyBorder="1" applyAlignment="1">
      <alignment horizontal="right"/>
    </xf>
    <xf numFmtId="3" fontId="7" fillId="0" borderId="27" xfId="14" applyNumberFormat="1" applyFont="1" applyFill="1" applyBorder="1" applyAlignment="1">
      <alignment horizontal="left"/>
    </xf>
    <xf numFmtId="3" fontId="7" fillId="0" borderId="27" xfId="14" applyNumberFormat="1" applyFont="1" applyFill="1" applyBorder="1" applyAlignment="1">
      <alignment horizontal="right" vertical="center"/>
    </xf>
    <xf numFmtId="3" fontId="7" fillId="0" borderId="29" xfId="12" applyNumberFormat="1" applyFont="1" applyFill="1" applyBorder="1" applyAlignment="1">
      <alignment horizontal="left"/>
    </xf>
    <xf numFmtId="3" fontId="7" fillId="0" borderId="29" xfId="12" applyNumberFormat="1" applyFont="1" applyFill="1" applyBorder="1" applyAlignment="1">
      <alignment horizontal="right"/>
    </xf>
    <xf numFmtId="3" fontId="7" fillId="0" borderId="29" xfId="12" applyNumberFormat="1" applyFont="1" applyFill="1" applyBorder="1" applyAlignment="1">
      <alignment horizontal="right" vertical="center"/>
    </xf>
    <xf numFmtId="3" fontId="7" fillId="0" borderId="29" xfId="15" applyNumberFormat="1" applyFont="1" applyFill="1" applyBorder="1" applyAlignment="1">
      <alignment horizontal="left"/>
    </xf>
    <xf numFmtId="3" fontId="7" fillId="0" borderId="21" xfId="15" applyNumberFormat="1" applyFont="1" applyFill="1" applyBorder="1" applyAlignment="1">
      <alignment horizontal="right"/>
    </xf>
    <xf numFmtId="3" fontId="7" fillId="0" borderId="21" xfId="15" applyNumberFormat="1" applyFont="1" applyFill="1" applyBorder="1" applyAlignment="1">
      <alignment horizontal="right" vertical="center"/>
    </xf>
    <xf numFmtId="3" fontId="7" fillId="0" borderId="27" xfId="14" applyNumberFormat="1" applyFont="1" applyFill="1" applyBorder="1" applyAlignment="1">
      <alignment horizontal="center" wrapText="1"/>
    </xf>
    <xf numFmtId="3" fontId="7" fillId="0" borderId="29" xfId="14" applyNumberFormat="1" applyFont="1" applyFill="1" applyBorder="1" applyAlignment="1"/>
    <xf numFmtId="3" fontId="7" fillId="0" borderId="29" xfId="14" applyNumberFormat="1" applyFont="1" applyFill="1" applyBorder="1"/>
    <xf numFmtId="3" fontId="18" fillId="0" borderId="83" xfId="13" applyNumberFormat="1" applyFont="1" applyFill="1" applyBorder="1" applyAlignment="1">
      <alignment vertical="center"/>
    </xf>
    <xf numFmtId="3" fontId="17" fillId="0" borderId="23" xfId="13" applyNumberFormat="1" applyFont="1" applyFill="1" applyBorder="1" applyAlignment="1">
      <alignment vertical="top"/>
    </xf>
    <xf numFmtId="3" fontId="18" fillId="0" borderId="146" xfId="0" applyNumberFormat="1" applyFont="1" applyFill="1" applyBorder="1" applyAlignment="1">
      <alignment vertical="center"/>
    </xf>
    <xf numFmtId="3" fontId="42" fillId="0" borderId="15" xfId="0" applyNumberFormat="1" applyFont="1" applyFill="1" applyBorder="1" applyAlignment="1">
      <alignment vertical="center"/>
    </xf>
    <xf numFmtId="3" fontId="17" fillId="0" borderId="20" xfId="13" applyNumberFormat="1" applyFont="1" applyFill="1" applyBorder="1" applyAlignment="1">
      <alignment vertical="center"/>
    </xf>
    <xf numFmtId="3" fontId="21" fillId="0" borderId="15" xfId="0" applyNumberFormat="1" applyFont="1" applyFill="1" applyBorder="1" applyAlignment="1">
      <alignment horizontal="right"/>
    </xf>
    <xf numFmtId="3" fontId="17" fillId="0" borderId="29" xfId="0" applyNumberFormat="1" applyFont="1" applyFill="1" applyBorder="1" applyAlignment="1"/>
    <xf numFmtId="3" fontId="17" fillId="0" borderId="142" xfId="0" applyNumberFormat="1" applyFont="1" applyFill="1" applyBorder="1" applyAlignment="1">
      <alignment horizontal="right"/>
    </xf>
    <xf numFmtId="3" fontId="17" fillId="0" borderId="15" xfId="0" applyNumberFormat="1" applyFont="1" applyFill="1" applyBorder="1"/>
    <xf numFmtId="3" fontId="18" fillId="0" borderId="163" xfId="0" applyNumberFormat="1" applyFont="1" applyFill="1" applyBorder="1"/>
    <xf numFmtId="3" fontId="21" fillId="0" borderId="15" xfId="0" applyNumberFormat="1" applyFont="1" applyFill="1" applyBorder="1" applyAlignment="1">
      <alignment horizontal="right" vertical="center"/>
    </xf>
    <xf numFmtId="3" fontId="21" fillId="0" borderId="16" xfId="0" applyNumberFormat="1" applyFont="1" applyFill="1" applyBorder="1" applyAlignment="1">
      <alignment horizontal="right" vertical="center"/>
    </xf>
    <xf numFmtId="3" fontId="55" fillId="0" borderId="22" xfId="0" applyNumberFormat="1" applyFont="1" applyFill="1" applyBorder="1" applyAlignment="1">
      <alignment vertical="top"/>
    </xf>
    <xf numFmtId="3" fontId="17" fillId="0" borderId="16" xfId="0" applyNumberFormat="1" applyFont="1" applyFill="1" applyBorder="1" applyAlignment="1"/>
    <xf numFmtId="0" fontId="15" fillId="0" borderId="0" xfId="0" applyFont="1" applyBorder="1" applyAlignment="1">
      <alignment horizontal="center" vertical="top"/>
    </xf>
    <xf numFmtId="0" fontId="7" fillId="0" borderId="0" xfId="0" applyFont="1" applyBorder="1" applyAlignment="1">
      <alignment vertical="top"/>
    </xf>
    <xf numFmtId="0" fontId="7" fillId="0" borderId="0" xfId="0" applyFont="1" applyBorder="1"/>
    <xf numFmtId="0" fontId="15" fillId="0" borderId="0" xfId="0" applyFont="1" applyBorder="1" applyAlignment="1">
      <alignment horizontal="center" vertical="center"/>
    </xf>
    <xf numFmtId="0" fontId="7" fillId="0" borderId="0" xfId="0" applyFont="1" applyBorder="1" applyAlignment="1">
      <alignment vertical="center"/>
    </xf>
    <xf numFmtId="0" fontId="15" fillId="0" borderId="0" xfId="0" applyFont="1" applyBorder="1" applyAlignment="1">
      <alignment horizontal="center"/>
    </xf>
    <xf numFmtId="0" fontId="9" fillId="0" borderId="0" xfId="0" applyFont="1" applyBorder="1"/>
    <xf numFmtId="0" fontId="7" fillId="0" borderId="0" xfId="0" applyFont="1" applyBorder="1" applyAlignment="1">
      <alignment horizontal="center"/>
    </xf>
    <xf numFmtId="0" fontId="9" fillId="0" borderId="48" xfId="0" applyFont="1" applyFill="1" applyBorder="1" applyAlignment="1">
      <alignment horizontal="center"/>
    </xf>
    <xf numFmtId="0" fontId="9" fillId="0" borderId="125" xfId="0" applyFont="1" applyFill="1" applyBorder="1" applyAlignment="1">
      <alignment horizontal="center"/>
    </xf>
    <xf numFmtId="0" fontId="9" fillId="0" borderId="4" xfId="0" applyFont="1" applyFill="1" applyBorder="1" applyAlignment="1">
      <alignment horizontal="center" vertical="top"/>
    </xf>
    <xf numFmtId="0" fontId="9" fillId="0" borderId="5" xfId="0" applyFont="1" applyFill="1" applyBorder="1" applyAlignment="1">
      <alignment horizontal="center" vertical="top"/>
    </xf>
    <xf numFmtId="0" fontId="9" fillId="0" borderId="174" xfId="0" applyFont="1" applyFill="1" applyBorder="1" applyAlignment="1">
      <alignment horizontal="center" vertical="center" wrapText="1"/>
    </xf>
    <xf numFmtId="0" fontId="56" fillId="0" borderId="1" xfId="0" applyFont="1" applyBorder="1"/>
    <xf numFmtId="0" fontId="56" fillId="0" borderId="0" xfId="0" applyFont="1" applyFill="1" applyBorder="1"/>
    <xf numFmtId="3" fontId="56" fillId="0" borderId="0" xfId="0" applyNumberFormat="1" applyFont="1" applyFill="1" applyBorder="1" applyAlignment="1">
      <alignment horizontal="right"/>
    </xf>
    <xf numFmtId="3" fontId="56" fillId="0" borderId="17" xfId="0" applyNumberFormat="1" applyFont="1" applyFill="1" applyBorder="1" applyAlignment="1">
      <alignment horizontal="right"/>
    </xf>
    <xf numFmtId="0" fontId="56" fillId="0" borderId="0" xfId="0" applyFont="1" applyBorder="1"/>
    <xf numFmtId="0" fontId="9" fillId="0" borderId="1" xfId="0" applyFont="1" applyBorder="1"/>
    <xf numFmtId="0" fontId="24" fillId="0" borderId="1" xfId="0" applyFont="1" applyBorder="1"/>
    <xf numFmtId="0" fontId="10" fillId="0" borderId="0" xfId="0" applyFont="1" applyFill="1" applyBorder="1"/>
    <xf numFmtId="3" fontId="10" fillId="0" borderId="17" xfId="0" applyNumberFormat="1" applyFont="1" applyFill="1" applyBorder="1" applyAlignment="1">
      <alignment horizontal="right"/>
    </xf>
    <xf numFmtId="3" fontId="9" fillId="0" borderId="8" xfId="0" applyNumberFormat="1" applyFont="1" applyFill="1" applyBorder="1" applyAlignment="1">
      <alignment horizontal="right"/>
    </xf>
    <xf numFmtId="0" fontId="57" fillId="0" borderId="0" xfId="0" applyFont="1" applyFill="1" applyBorder="1"/>
    <xf numFmtId="3" fontId="9" fillId="0" borderId="8" xfId="0" applyNumberFormat="1" applyFont="1" applyBorder="1" applyAlignment="1">
      <alignment horizontal="right"/>
    </xf>
    <xf numFmtId="0" fontId="9" fillId="0" borderId="1" xfId="0" applyFont="1" applyBorder="1" applyAlignment="1">
      <alignment vertical="top"/>
    </xf>
    <xf numFmtId="0" fontId="9" fillId="0" borderId="0" xfId="0" applyFont="1" applyBorder="1" applyAlignment="1">
      <alignment vertical="top"/>
    </xf>
    <xf numFmtId="3" fontId="9" fillId="0" borderId="0" xfId="0" applyNumberFormat="1" applyFont="1" applyBorder="1" applyAlignment="1">
      <alignment horizontal="right" vertical="top"/>
    </xf>
    <xf numFmtId="0" fontId="56" fillId="0" borderId="129" xfId="0" applyFont="1" applyBorder="1" applyAlignment="1">
      <alignment vertical="center"/>
    </xf>
    <xf numFmtId="0" fontId="56" fillId="0" borderId="48" xfId="0" applyFont="1" applyFill="1" applyBorder="1" applyAlignment="1"/>
    <xf numFmtId="3" fontId="56" fillId="0" borderId="48" xfId="0" applyNumberFormat="1" applyFont="1" applyFill="1" applyBorder="1" applyAlignment="1">
      <alignment horizontal="right" vertical="center"/>
    </xf>
    <xf numFmtId="3" fontId="56" fillId="0" borderId="130" xfId="0" applyNumberFormat="1" applyFont="1" applyFill="1" applyBorder="1" applyAlignment="1">
      <alignment horizontal="right" vertical="center"/>
    </xf>
    <xf numFmtId="0" fontId="56" fillId="0" borderId="0" xfId="0" applyFont="1" applyFill="1" applyBorder="1" applyAlignment="1">
      <alignment vertical="center"/>
    </xf>
    <xf numFmtId="0" fontId="24" fillId="0" borderId="1" xfId="0" applyFont="1" applyBorder="1" applyAlignment="1">
      <alignment vertical="center"/>
    </xf>
    <xf numFmtId="3" fontId="10" fillId="0" borderId="17" xfId="0" applyNumberFormat="1" applyFont="1" applyFill="1" applyBorder="1" applyAlignment="1">
      <alignment horizontal="right" vertical="center"/>
    </xf>
    <xf numFmtId="0" fontId="9" fillId="0" borderId="3" xfId="0" applyFont="1" applyBorder="1" applyAlignment="1">
      <alignment vertical="center"/>
    </xf>
    <xf numFmtId="3" fontId="9" fillId="0" borderId="4" xfId="0" applyNumberFormat="1" applyFont="1" applyBorder="1" applyAlignment="1">
      <alignment horizontal="right" vertical="center"/>
    </xf>
    <xf numFmtId="0" fontId="9" fillId="0" borderId="0" xfId="0" applyFont="1" applyBorder="1" applyAlignment="1">
      <alignment vertical="center"/>
    </xf>
    <xf numFmtId="3" fontId="7" fillId="0" borderId="0" xfId="0" applyNumberFormat="1" applyFont="1" applyBorder="1"/>
    <xf numFmtId="3" fontId="9" fillId="0" borderId="0" xfId="0" applyNumberFormat="1" applyFont="1" applyBorder="1" applyAlignment="1">
      <alignment horizontal="right"/>
    </xf>
    <xf numFmtId="3" fontId="7" fillId="0" borderId="0" xfId="0" applyNumberFormat="1" applyFont="1" applyBorder="1" applyAlignment="1">
      <alignment horizontal="right"/>
    </xf>
    <xf numFmtId="3" fontId="7" fillId="0" borderId="0" xfId="0" applyNumberFormat="1" applyFont="1"/>
    <xf numFmtId="3" fontId="17" fillId="0" borderId="142" xfId="11" applyNumberFormat="1" applyFont="1" applyFill="1" applyBorder="1" applyAlignment="1">
      <alignment horizontal="right"/>
    </xf>
    <xf numFmtId="3" fontId="18" fillId="0" borderId="56" xfId="0" applyNumberFormat="1" applyFont="1" applyFill="1" applyBorder="1" applyAlignment="1">
      <alignment vertical="center"/>
    </xf>
    <xf numFmtId="3" fontId="17" fillId="0" borderId="142" xfId="11" applyNumberFormat="1" applyFont="1" applyFill="1" applyBorder="1" applyAlignment="1">
      <alignment horizontal="right" vertical="center"/>
    </xf>
    <xf numFmtId="3" fontId="17" fillId="0" borderId="88" xfId="0" applyNumberFormat="1" applyFont="1" applyFill="1" applyBorder="1" applyAlignment="1">
      <alignment vertical="center"/>
    </xf>
    <xf numFmtId="3" fontId="18" fillId="0" borderId="88" xfId="0" applyNumberFormat="1" applyFont="1" applyFill="1" applyBorder="1" applyAlignment="1"/>
    <xf numFmtId="3" fontId="9" fillId="0" borderId="94" xfId="10" applyNumberFormat="1" applyFont="1" applyFill="1" applyBorder="1" applyAlignment="1">
      <alignment horizontal="right" wrapText="1"/>
    </xf>
    <xf numFmtId="3" fontId="9" fillId="0" borderId="97" xfId="10" applyNumberFormat="1" applyFont="1" applyFill="1" applyBorder="1" applyAlignment="1">
      <alignment horizontal="right" wrapText="1"/>
    </xf>
    <xf numFmtId="3" fontId="9" fillId="0" borderId="97" xfId="0" applyNumberFormat="1" applyFont="1" applyFill="1" applyBorder="1" applyAlignment="1">
      <alignment horizontal="right"/>
    </xf>
    <xf numFmtId="3" fontId="7" fillId="0" borderId="97" xfId="0" applyNumberFormat="1" applyFont="1" applyFill="1" applyBorder="1" applyAlignment="1">
      <alignment horizontal="right"/>
    </xf>
    <xf numFmtId="3" fontId="9" fillId="0" borderId="111" xfId="0" applyNumberFormat="1" applyFont="1" applyFill="1" applyBorder="1" applyAlignment="1">
      <alignment horizontal="right"/>
    </xf>
    <xf numFmtId="3" fontId="9" fillId="0" borderId="175" xfId="0" applyNumberFormat="1" applyFont="1" applyFill="1" applyBorder="1" applyAlignment="1">
      <alignment horizontal="right"/>
    </xf>
    <xf numFmtId="3" fontId="9" fillId="0" borderId="99" xfId="0" applyNumberFormat="1" applyFont="1" applyFill="1" applyBorder="1" applyAlignment="1">
      <alignment horizontal="right" vertical="center"/>
    </xf>
    <xf numFmtId="3" fontId="7" fillId="0" borderId="111" xfId="0" applyNumberFormat="1" applyFont="1" applyFill="1" applyBorder="1" applyAlignment="1">
      <alignment horizontal="right"/>
    </xf>
    <xf numFmtId="3" fontId="9" fillId="0" borderId="102" xfId="0" applyNumberFormat="1" applyFont="1" applyFill="1" applyBorder="1" applyAlignment="1">
      <alignment horizontal="right" vertical="center"/>
    </xf>
    <xf numFmtId="3" fontId="9" fillId="0" borderId="176" xfId="0" applyNumberFormat="1" applyFont="1" applyFill="1" applyBorder="1" applyAlignment="1">
      <alignment horizontal="right" vertical="center"/>
    </xf>
    <xf numFmtId="3" fontId="9" fillId="0" borderId="97" xfId="0" applyNumberFormat="1" applyFont="1" applyFill="1" applyBorder="1" applyAlignment="1">
      <alignment horizontal="right" vertical="center"/>
    </xf>
    <xf numFmtId="3" fontId="9" fillId="0" borderId="177" xfId="0" applyNumberFormat="1" applyFont="1" applyFill="1" applyBorder="1" applyAlignment="1">
      <alignment horizontal="right" vertical="center"/>
    </xf>
    <xf numFmtId="3" fontId="7" fillId="0" borderId="17" xfId="0" applyNumberFormat="1" applyFont="1" applyFill="1" applyBorder="1" applyAlignment="1">
      <alignment horizontal="right"/>
    </xf>
    <xf numFmtId="3" fontId="9" fillId="0" borderId="94" xfId="10" applyNumberFormat="1" applyFont="1" applyFill="1" applyBorder="1"/>
    <xf numFmtId="3" fontId="7" fillId="0" borderId="97" xfId="10" applyNumberFormat="1" applyFont="1" applyFill="1" applyBorder="1"/>
    <xf numFmtId="3" fontId="9" fillId="0" borderId="99" xfId="10" applyNumberFormat="1" applyFont="1" applyFill="1" applyBorder="1"/>
    <xf numFmtId="3" fontId="9" fillId="0" borderId="97" xfId="10" applyNumberFormat="1" applyFont="1" applyFill="1" applyBorder="1"/>
    <xf numFmtId="3" fontId="10" fillId="0" borderId="97" xfId="10" applyNumberFormat="1" applyFont="1" applyFill="1" applyBorder="1"/>
    <xf numFmtId="3" fontId="9" fillId="0" borderId="97" xfId="10" applyNumberFormat="1" applyFont="1" applyFill="1" applyBorder="1" applyAlignment="1">
      <alignment vertical="center"/>
    </xf>
    <xf numFmtId="3" fontId="7" fillId="0" borderId="97" xfId="10" applyNumberFormat="1" applyFont="1" applyFill="1" applyBorder="1" applyAlignment="1">
      <alignment vertical="top"/>
    </xf>
    <xf numFmtId="3" fontId="9" fillId="0" borderId="45" xfId="10" applyNumberFormat="1" applyFont="1" applyFill="1" applyBorder="1" applyAlignment="1">
      <alignment vertical="center"/>
    </xf>
    <xf numFmtId="3" fontId="7" fillId="0" borderId="97" xfId="10" applyNumberFormat="1" applyFont="1" applyFill="1" applyBorder="1" applyAlignment="1"/>
    <xf numFmtId="0" fontId="7" fillId="0" borderId="61" xfId="14" applyFont="1" applyFill="1" applyBorder="1"/>
    <xf numFmtId="3" fontId="7" fillId="0" borderId="165" xfId="14" applyNumberFormat="1" applyFont="1" applyFill="1" applyBorder="1" applyAlignment="1"/>
    <xf numFmtId="0" fontId="24" fillId="0" borderId="15" xfId="14" applyFont="1" applyFill="1" applyBorder="1" applyAlignment="1">
      <alignment horizontal="left" wrapText="1"/>
    </xf>
    <xf numFmtId="0" fontId="24" fillId="0" borderId="41" xfId="0" applyFont="1" applyFill="1" applyBorder="1" applyAlignment="1">
      <alignment vertical="center"/>
    </xf>
    <xf numFmtId="0" fontId="38" fillId="0" borderId="15" xfId="14" applyFont="1" applyFill="1" applyBorder="1" applyAlignment="1">
      <alignment wrapText="1"/>
    </xf>
    <xf numFmtId="3" fontId="21" fillId="0" borderId="16" xfId="0" applyNumberFormat="1" applyFont="1" applyFill="1" applyBorder="1" applyAlignment="1">
      <alignment horizontal="right"/>
    </xf>
    <xf numFmtId="3" fontId="15" fillId="0" borderId="29" xfId="11" applyNumberFormat="1" applyFont="1" applyFill="1" applyBorder="1" applyAlignment="1">
      <alignment horizontal="center" vertical="center"/>
    </xf>
    <xf numFmtId="3" fontId="15" fillId="0" borderId="27" xfId="11" applyNumberFormat="1" applyFont="1" applyFill="1" applyBorder="1" applyAlignment="1">
      <alignment horizontal="center" vertical="center"/>
    </xf>
    <xf numFmtId="3" fontId="18" fillId="0" borderId="88" xfId="11" applyNumberFormat="1" applyFont="1" applyFill="1" applyBorder="1" applyAlignment="1">
      <alignment horizontal="right" vertical="center"/>
    </xf>
    <xf numFmtId="3" fontId="15" fillId="0" borderId="23" xfId="0" applyNumberFormat="1" applyFont="1" applyFill="1" applyBorder="1" applyAlignment="1">
      <alignment horizontal="right" vertical="center" wrapText="1"/>
    </xf>
    <xf numFmtId="3" fontId="15" fillId="0" borderId="28" xfId="0" applyNumberFormat="1" applyFont="1" applyFill="1" applyBorder="1" applyAlignment="1">
      <alignment horizontal="right" vertical="center" wrapText="1"/>
    </xf>
    <xf numFmtId="3" fontId="7" fillId="0" borderId="20" xfId="12" applyNumberFormat="1" applyFont="1" applyFill="1" applyBorder="1" applyAlignment="1">
      <alignment horizontal="right" vertical="center"/>
    </xf>
    <xf numFmtId="3" fontId="7" fillId="0" borderId="165" xfId="12" applyNumberFormat="1" applyFont="1" applyFill="1" applyBorder="1" applyAlignment="1">
      <alignment horizontal="right" vertical="center" wrapText="1"/>
    </xf>
    <xf numFmtId="3" fontId="7" fillId="0" borderId="46" xfId="14" applyNumberFormat="1" applyFont="1" applyFill="1" applyBorder="1" applyAlignment="1">
      <alignment horizontal="right" vertical="center"/>
    </xf>
    <xf numFmtId="3" fontId="7" fillId="0" borderId="17" xfId="14" applyNumberFormat="1" applyFont="1" applyFill="1" applyBorder="1" applyAlignment="1">
      <alignment horizontal="right" vertical="center"/>
    </xf>
    <xf numFmtId="0" fontId="7" fillId="0" borderId="23" xfId="14" applyFont="1" applyFill="1" applyBorder="1" applyAlignment="1">
      <alignment horizontal="center" vertical="center" wrapText="1"/>
    </xf>
    <xf numFmtId="3" fontId="7" fillId="0" borderId="23" xfId="14" applyNumberFormat="1" applyFont="1" applyFill="1" applyBorder="1" applyAlignment="1"/>
    <xf numFmtId="3" fontId="7" fillId="0" borderId="30" xfId="14" applyNumberFormat="1" applyFont="1" applyFill="1" applyBorder="1" applyAlignment="1"/>
    <xf numFmtId="3" fontId="7" fillId="0" borderId="27" xfId="14" applyNumberFormat="1" applyFont="1" applyFill="1" applyBorder="1" applyAlignment="1"/>
    <xf numFmtId="3" fontId="7" fillId="0" borderId="179" xfId="14" applyNumberFormat="1" applyFont="1" applyFill="1" applyBorder="1" applyAlignment="1"/>
    <xf numFmtId="3" fontId="7" fillId="0" borderId="90" xfId="14" applyNumberFormat="1" applyFont="1" applyFill="1" applyBorder="1"/>
    <xf numFmtId="3" fontId="7" fillId="0" borderId="171" xfId="14" applyNumberFormat="1" applyFont="1" applyFill="1" applyBorder="1" applyAlignment="1"/>
    <xf numFmtId="3" fontId="7" fillId="0" borderId="180" xfId="14" applyNumberFormat="1" applyFont="1" applyFill="1" applyBorder="1"/>
    <xf numFmtId="0" fontId="34" fillId="0" borderId="23" xfId="14" applyFont="1" applyFill="1" applyBorder="1" applyAlignment="1">
      <alignment horizontal="left" wrapText="1"/>
    </xf>
    <xf numFmtId="0" fontId="7" fillId="0" borderId="76" xfId="14" applyFont="1" applyFill="1" applyBorder="1" applyAlignment="1">
      <alignment horizontal="center"/>
    </xf>
    <xf numFmtId="0" fontId="24" fillId="0" borderId="76" xfId="14" applyFont="1" applyFill="1" applyBorder="1" applyAlignment="1">
      <alignment horizontal="right" wrapText="1"/>
    </xf>
    <xf numFmtId="0" fontId="9" fillId="0" borderId="76" xfId="14" applyFont="1" applyFill="1" applyBorder="1" applyAlignment="1">
      <alignment horizontal="center" vertical="center" wrapText="1"/>
    </xf>
    <xf numFmtId="3" fontId="9" fillId="0" borderId="76" xfId="14" applyNumberFormat="1" applyFont="1" applyFill="1" applyBorder="1" applyAlignment="1"/>
    <xf numFmtId="3" fontId="9" fillId="0" borderId="181" xfId="14" applyNumberFormat="1" applyFont="1" applyFill="1" applyBorder="1" applyAlignment="1"/>
    <xf numFmtId="3" fontId="9" fillId="0" borderId="182" xfId="14" applyNumberFormat="1" applyFont="1" applyFill="1" applyBorder="1" applyAlignment="1"/>
    <xf numFmtId="3" fontId="9" fillId="0" borderId="126" xfId="14" applyNumberFormat="1" applyFont="1" applyFill="1" applyBorder="1" applyAlignment="1">
      <alignment vertical="center"/>
    </xf>
    <xf numFmtId="3" fontId="9" fillId="0" borderId="183" xfId="14" applyNumberFormat="1" applyFont="1" applyFill="1" applyBorder="1" applyAlignment="1">
      <alignment vertical="center"/>
    </xf>
    <xf numFmtId="3" fontId="9" fillId="0" borderId="157" xfId="14" applyNumberFormat="1" applyFont="1" applyFill="1" applyBorder="1" applyAlignment="1"/>
    <xf numFmtId="3" fontId="9" fillId="0" borderId="19" xfId="14" applyNumberFormat="1" applyFont="1" applyFill="1" applyBorder="1" applyAlignment="1">
      <alignment vertical="center"/>
    </xf>
    <xf numFmtId="0" fontId="7" fillId="0" borderId="0" xfId="12" applyFont="1" applyFill="1" applyBorder="1" applyAlignment="1">
      <alignment wrapText="1"/>
    </xf>
    <xf numFmtId="0" fontId="18" fillId="0" borderId="15" xfId="16" applyFont="1" applyFill="1" applyBorder="1" applyAlignment="1">
      <alignment wrapText="1"/>
    </xf>
    <xf numFmtId="0" fontId="7" fillId="0" borderId="142" xfId="14" applyFont="1" applyFill="1" applyBorder="1" applyAlignment="1">
      <alignment wrapText="1"/>
    </xf>
    <xf numFmtId="0" fontId="7" fillId="0" borderId="142" xfId="12" applyFont="1" applyFill="1" applyBorder="1" applyAlignment="1">
      <alignment wrapText="1"/>
    </xf>
    <xf numFmtId="0" fontId="7" fillId="0" borderId="145" xfId="12" applyFont="1" applyFill="1" applyBorder="1" applyAlignment="1">
      <alignment wrapText="1"/>
    </xf>
    <xf numFmtId="0" fontId="7" fillId="0" borderId="15" xfId="12" applyFont="1" applyFill="1" applyBorder="1" applyAlignment="1">
      <alignment vertical="center" wrapText="1"/>
    </xf>
    <xf numFmtId="0" fontId="7" fillId="0" borderId="15" xfId="12" applyFont="1" applyFill="1" applyBorder="1" applyAlignment="1">
      <alignment vertical="center" shrinkToFit="1"/>
    </xf>
    <xf numFmtId="0" fontId="7" fillId="0" borderId="15" xfId="12" applyFont="1" applyFill="1" applyBorder="1" applyAlignment="1">
      <alignment shrinkToFit="1"/>
    </xf>
    <xf numFmtId="0" fontId="7" fillId="0" borderId="15" xfId="14" applyFont="1" applyFill="1" applyBorder="1" applyAlignment="1">
      <alignment vertical="center"/>
    </xf>
    <xf numFmtId="3" fontId="43" fillId="0" borderId="184" xfId="0" applyNumberFormat="1" applyFont="1" applyFill="1" applyBorder="1" applyAlignment="1">
      <alignment vertical="center"/>
    </xf>
    <xf numFmtId="3" fontId="15" fillId="0" borderId="185" xfId="11" applyNumberFormat="1" applyFont="1" applyFill="1" applyBorder="1" applyAlignment="1">
      <alignment horizontal="center" vertical="center"/>
    </xf>
    <xf numFmtId="0" fontId="39" fillId="0" borderId="0" xfId="0" applyFont="1" applyFill="1"/>
    <xf numFmtId="3" fontId="43" fillId="0" borderId="15" xfId="0" applyNumberFormat="1" applyFont="1" applyFill="1" applyBorder="1" applyAlignment="1">
      <alignment horizontal="right" vertical="center" wrapText="1"/>
    </xf>
    <xf numFmtId="3" fontId="44" fillId="0" borderId="15" xfId="0" applyNumberFormat="1" applyFont="1" applyFill="1" applyBorder="1" applyAlignment="1">
      <alignment horizontal="right" vertical="center" wrapText="1"/>
    </xf>
    <xf numFmtId="3" fontId="43" fillId="0" borderId="26" xfId="0" applyNumberFormat="1" applyFont="1" applyFill="1" applyBorder="1" applyAlignment="1"/>
    <xf numFmtId="3" fontId="43" fillId="0" borderId="142" xfId="0" applyNumberFormat="1" applyFont="1" applyFill="1" applyBorder="1" applyAlignment="1"/>
    <xf numFmtId="3" fontId="43" fillId="0" borderId="29" xfId="0" applyNumberFormat="1" applyFont="1" applyFill="1" applyBorder="1" applyAlignment="1">
      <alignment horizontal="center" wrapText="1"/>
    </xf>
    <xf numFmtId="3" fontId="43" fillId="0" borderId="88" xfId="0" applyNumberFormat="1" applyFont="1" applyFill="1" applyBorder="1" applyAlignment="1">
      <alignment horizontal="right"/>
    </xf>
    <xf numFmtId="0" fontId="7" fillId="0" borderId="145" xfId="12" applyFont="1" applyFill="1" applyBorder="1" applyAlignment="1">
      <alignment shrinkToFit="1"/>
    </xf>
    <xf numFmtId="3" fontId="10" fillId="0" borderId="23" xfId="14" applyNumberFormat="1" applyFont="1" applyFill="1" applyBorder="1" applyAlignment="1">
      <alignment horizontal="right" wrapText="1"/>
    </xf>
    <xf numFmtId="3" fontId="10" fillId="0" borderId="15" xfId="12" applyNumberFormat="1" applyFont="1" applyFill="1" applyBorder="1" applyAlignment="1">
      <alignment horizontal="right" vertical="center" wrapText="1"/>
    </xf>
    <xf numFmtId="3" fontId="10" fillId="0" borderId="15" xfId="14" applyNumberFormat="1" applyFont="1" applyFill="1" applyBorder="1" applyAlignment="1">
      <alignment horizontal="right" vertical="center"/>
    </xf>
    <xf numFmtId="3" fontId="10" fillId="0" borderId="20" xfId="14" applyNumberFormat="1" applyFont="1" applyFill="1" applyBorder="1" applyAlignment="1">
      <alignment horizontal="right" vertical="center"/>
    </xf>
    <xf numFmtId="3" fontId="10" fillId="0" borderId="23" xfId="14" applyNumberFormat="1" applyFont="1" applyFill="1" applyBorder="1" applyAlignment="1">
      <alignment horizontal="right"/>
    </xf>
    <xf numFmtId="3" fontId="10" fillId="0" borderId="23" xfId="14" applyNumberFormat="1" applyFont="1" applyFill="1" applyBorder="1" applyAlignment="1">
      <alignment horizontal="left"/>
    </xf>
    <xf numFmtId="3" fontId="10" fillId="0" borderId="23" xfId="14" applyNumberFormat="1" applyFont="1" applyFill="1" applyBorder="1" applyAlignment="1">
      <alignment horizontal="right" vertical="center"/>
    </xf>
    <xf numFmtId="3" fontId="10" fillId="0" borderId="15" xfId="12" applyNumberFormat="1" applyFont="1" applyFill="1" applyBorder="1" applyAlignment="1">
      <alignment horizontal="left"/>
    </xf>
    <xf numFmtId="3" fontId="10" fillId="0" borderId="15" xfId="12" applyNumberFormat="1" applyFont="1" applyFill="1" applyBorder="1" applyAlignment="1">
      <alignment horizontal="right"/>
    </xf>
    <xf numFmtId="3" fontId="10" fillId="0" borderId="15" xfId="12" applyNumberFormat="1" applyFont="1" applyFill="1" applyBorder="1" applyAlignment="1">
      <alignment horizontal="right" vertical="center"/>
    </xf>
    <xf numFmtId="3" fontId="10" fillId="0" borderId="15" xfId="15" applyNumberFormat="1" applyFont="1" applyFill="1" applyBorder="1" applyAlignment="1">
      <alignment horizontal="left"/>
    </xf>
    <xf numFmtId="3" fontId="10" fillId="0" borderId="20" xfId="15" applyNumberFormat="1" applyFont="1" applyFill="1" applyBorder="1" applyAlignment="1">
      <alignment horizontal="right"/>
    </xf>
    <xf numFmtId="3" fontId="10" fillId="0" borderId="20" xfId="15" applyNumberFormat="1" applyFont="1" applyFill="1" applyBorder="1" applyAlignment="1">
      <alignment horizontal="right" vertical="center"/>
    </xf>
    <xf numFmtId="3" fontId="10" fillId="0" borderId="0" xfId="15" applyNumberFormat="1" applyFont="1" applyFill="1" applyBorder="1" applyAlignment="1">
      <alignment horizontal="right"/>
    </xf>
    <xf numFmtId="3" fontId="10" fillId="0" borderId="23" xfId="14" applyNumberFormat="1" applyFont="1" applyFill="1" applyBorder="1" applyAlignment="1">
      <alignment horizontal="center" wrapText="1"/>
    </xf>
    <xf numFmtId="3" fontId="10" fillId="0" borderId="15" xfId="14" applyNumberFormat="1" applyFont="1" applyFill="1" applyBorder="1" applyAlignment="1"/>
    <xf numFmtId="3" fontId="10" fillId="0" borderId="15" xfId="14" applyNumberFormat="1" applyFont="1" applyFill="1" applyBorder="1"/>
    <xf numFmtId="3" fontId="10" fillId="0" borderId="0" xfId="14" applyNumberFormat="1" applyFont="1" applyFill="1" applyBorder="1"/>
    <xf numFmtId="0" fontId="7" fillId="0" borderId="58" xfId="14" applyFont="1" applyFill="1" applyBorder="1" applyAlignment="1">
      <alignment horizontal="center" vertical="top"/>
    </xf>
    <xf numFmtId="0" fontId="7" fillId="0" borderId="14" xfId="14" applyFont="1" applyFill="1" applyBorder="1" applyAlignment="1">
      <alignment horizontal="center" vertical="top"/>
    </xf>
    <xf numFmtId="0" fontId="7" fillId="0" borderId="61" xfId="14" applyFont="1" applyFill="1" applyBorder="1" applyAlignment="1">
      <alignment horizontal="center" vertical="top"/>
    </xf>
    <xf numFmtId="0" fontId="9" fillId="0" borderId="35" xfId="14" applyFont="1" applyFill="1" applyBorder="1" applyAlignment="1">
      <alignment horizontal="center" vertical="top"/>
    </xf>
    <xf numFmtId="0" fontId="7" fillId="0" borderId="57" xfId="15" applyFont="1" applyFill="1" applyBorder="1" applyAlignment="1">
      <alignment horizontal="center" vertical="top"/>
    </xf>
    <xf numFmtId="3" fontId="46" fillId="0" borderId="154" xfId="0" applyNumberFormat="1" applyFont="1" applyFill="1" applyBorder="1" applyAlignment="1">
      <alignment vertical="top"/>
    </xf>
    <xf numFmtId="3" fontId="18" fillId="0" borderId="59" xfId="0" applyNumberFormat="1" applyFont="1" applyFill="1" applyBorder="1" applyAlignment="1">
      <alignment vertical="center"/>
    </xf>
    <xf numFmtId="3" fontId="17" fillId="0" borderId="16" xfId="0" applyNumberFormat="1" applyFont="1" applyFill="1" applyBorder="1"/>
    <xf numFmtId="3" fontId="24" fillId="0" borderId="9" xfId="10" applyNumberFormat="1" applyFont="1" applyFill="1" applyBorder="1" applyAlignment="1">
      <alignment horizontal="right" wrapText="1"/>
    </xf>
    <xf numFmtId="3" fontId="24" fillId="0" borderId="0" xfId="10" applyNumberFormat="1" applyFont="1" applyFill="1" applyBorder="1" applyAlignment="1">
      <alignment horizontal="right" wrapText="1"/>
    </xf>
    <xf numFmtId="3" fontId="24" fillId="0" borderId="0" xfId="0" applyNumberFormat="1" applyFont="1" applyFill="1" applyBorder="1" applyAlignment="1">
      <alignment horizontal="right"/>
    </xf>
    <xf numFmtId="3" fontId="24" fillId="0" borderId="6" xfId="10" applyNumberFormat="1" applyFont="1" applyFill="1" applyBorder="1" applyAlignment="1">
      <alignment horizontal="right" wrapText="1"/>
    </xf>
    <xf numFmtId="3" fontId="24" fillId="0" borderId="6" xfId="0" applyNumberFormat="1" applyFont="1" applyFill="1" applyBorder="1" applyAlignment="1">
      <alignment horizontal="right" vertical="center"/>
    </xf>
    <xf numFmtId="3" fontId="24" fillId="0" borderId="41" xfId="0" applyNumberFormat="1" applyFont="1" applyFill="1" applyBorder="1" applyAlignment="1">
      <alignment horizontal="right" vertical="center"/>
    </xf>
    <xf numFmtId="3" fontId="24" fillId="0" borderId="7" xfId="0" applyNumberFormat="1" applyFont="1" applyFill="1" applyBorder="1" applyAlignment="1">
      <alignment horizontal="right" vertical="center"/>
    </xf>
    <xf numFmtId="3" fontId="24" fillId="0" borderId="0" xfId="0" applyNumberFormat="1" applyFont="1" applyFill="1" applyBorder="1" applyAlignment="1">
      <alignment horizontal="right" vertical="center"/>
    </xf>
    <xf numFmtId="3" fontId="24" fillId="0" borderId="42" xfId="0" applyNumberFormat="1" applyFont="1" applyFill="1" applyBorder="1" applyAlignment="1">
      <alignment horizontal="right" vertical="center"/>
    </xf>
    <xf numFmtId="3" fontId="24" fillId="0" borderId="9" xfId="10" applyNumberFormat="1" applyFont="1" applyFill="1" applyBorder="1"/>
    <xf numFmtId="3" fontId="10" fillId="0" borderId="0" xfId="10" applyNumberFormat="1" applyFont="1" applyFill="1" applyBorder="1" applyAlignment="1">
      <alignment vertical="center"/>
    </xf>
    <xf numFmtId="3" fontId="10" fillId="0" borderId="0" xfId="10" applyNumberFormat="1" applyFont="1" applyFill="1" applyBorder="1" applyAlignment="1">
      <alignment vertical="top"/>
    </xf>
    <xf numFmtId="3" fontId="10" fillId="0" borderId="0" xfId="10" applyNumberFormat="1" applyFont="1" applyFill="1" applyBorder="1" applyAlignment="1"/>
    <xf numFmtId="3" fontId="24" fillId="0" borderId="0" xfId="10" applyNumberFormat="1" applyFont="1" applyFill="1"/>
    <xf numFmtId="3" fontId="9" fillId="0" borderId="0" xfId="0" applyNumberFormat="1" applyFont="1" applyFill="1" applyAlignment="1">
      <alignment vertical="center"/>
    </xf>
    <xf numFmtId="0" fontId="9" fillId="0" borderId="41" xfId="0" applyFont="1" applyFill="1" applyBorder="1" applyAlignment="1">
      <alignment horizontal="right" vertical="center"/>
    </xf>
    <xf numFmtId="3" fontId="24" fillId="0" borderId="0" xfId="16" applyNumberFormat="1" applyFont="1" applyFill="1" applyBorder="1"/>
    <xf numFmtId="0" fontId="34" fillId="0" borderId="0" xfId="0" applyFont="1" applyFill="1" applyAlignment="1">
      <alignment wrapText="1"/>
    </xf>
    <xf numFmtId="0" fontId="24" fillId="0" borderId="0" xfId="0" applyFont="1" applyFill="1" applyAlignment="1">
      <alignment horizontal="right" wrapText="1"/>
    </xf>
    <xf numFmtId="0" fontId="24" fillId="0" borderId="0" xfId="0" applyFont="1" applyFill="1" applyAlignment="1">
      <alignment horizontal="right" wrapText="1" indent="2"/>
    </xf>
    <xf numFmtId="0" fontId="24" fillId="0" borderId="0" xfId="0" applyFont="1" applyFill="1" applyAlignment="1">
      <alignment horizontal="right"/>
    </xf>
    <xf numFmtId="0" fontId="24" fillId="0" borderId="41" xfId="0" applyFont="1" applyFill="1" applyBorder="1" applyAlignment="1">
      <alignment horizontal="right" vertical="center" wrapText="1"/>
    </xf>
    <xf numFmtId="3" fontId="24" fillId="0" borderId="0" xfId="0" applyNumberFormat="1" applyFont="1" applyFill="1" applyBorder="1" applyAlignment="1">
      <alignment vertical="top"/>
    </xf>
    <xf numFmtId="0" fontId="24" fillId="0" borderId="156" xfId="0" applyFont="1" applyFill="1" applyBorder="1" applyAlignment="1">
      <alignment horizontal="right" vertical="center" wrapText="1"/>
    </xf>
    <xf numFmtId="3" fontId="24" fillId="0" borderId="156" xfId="0" applyNumberFormat="1" applyFont="1" applyFill="1" applyBorder="1" applyAlignment="1">
      <alignment vertical="center"/>
    </xf>
    <xf numFmtId="3" fontId="7" fillId="0" borderId="0" xfId="16" applyNumberFormat="1" applyFont="1" applyFill="1" applyBorder="1" applyAlignment="1">
      <alignment vertical="top"/>
    </xf>
    <xf numFmtId="3" fontId="10" fillId="0" borderId="0" xfId="0" applyNumberFormat="1" applyFont="1" applyFill="1" applyBorder="1" applyAlignment="1"/>
    <xf numFmtId="3" fontId="24" fillId="0" borderId="0" xfId="0" applyNumberFormat="1" applyFont="1" applyFill="1" applyBorder="1" applyAlignment="1"/>
    <xf numFmtId="3" fontId="10" fillId="0" borderId="6" xfId="0" applyNumberFormat="1" applyFont="1" applyFill="1" applyBorder="1" applyAlignment="1"/>
    <xf numFmtId="3" fontId="24" fillId="0" borderId="0" xfId="0" applyNumberFormat="1" applyFont="1" applyFill="1" applyBorder="1" applyAlignment="1">
      <alignment vertical="center"/>
    </xf>
    <xf numFmtId="3" fontId="9" fillId="0" borderId="17" xfId="10" applyNumberFormat="1" applyFont="1" applyFill="1" applyBorder="1" applyAlignment="1">
      <alignment horizontal="right" vertical="center"/>
    </xf>
    <xf numFmtId="0" fontId="14" fillId="0" borderId="0" xfId="0" applyFont="1" applyFill="1" applyAlignment="1">
      <alignment horizontal="center" vertical="top"/>
    </xf>
    <xf numFmtId="3" fontId="7" fillId="0" borderId="17" xfId="0" applyNumberFormat="1" applyFont="1" applyFill="1" applyBorder="1" applyAlignment="1">
      <alignment horizontal="right" vertical="center"/>
    </xf>
    <xf numFmtId="3" fontId="24" fillId="0" borderId="17" xfId="10" applyNumberFormat="1" applyFont="1" applyFill="1" applyBorder="1"/>
    <xf numFmtId="3" fontId="7" fillId="0" borderId="17" xfId="0" applyNumberFormat="1" applyFont="1" applyFill="1" applyBorder="1"/>
    <xf numFmtId="3" fontId="21" fillId="0" borderId="15" xfId="13" applyNumberFormat="1" applyFont="1" applyFill="1" applyBorder="1" applyAlignment="1">
      <alignment vertical="center"/>
    </xf>
    <xf numFmtId="3" fontId="41" fillId="0" borderId="14" xfId="0" applyNumberFormat="1" applyFont="1" applyFill="1" applyBorder="1" applyAlignment="1">
      <alignment horizontal="center" vertical="center"/>
    </xf>
    <xf numFmtId="3" fontId="41" fillId="0" borderId="15" xfId="0" applyNumberFormat="1" applyFont="1" applyFill="1" applyBorder="1" applyAlignment="1">
      <alignment horizontal="center" vertical="center"/>
    </xf>
    <xf numFmtId="3" fontId="17" fillId="0" borderId="23" xfId="11" applyNumberFormat="1" applyFont="1" applyFill="1" applyBorder="1" applyAlignment="1">
      <alignment vertical="top" wrapText="1"/>
    </xf>
    <xf numFmtId="3" fontId="18" fillId="0" borderId="23" xfId="11" applyNumberFormat="1" applyFont="1" applyFill="1" applyBorder="1" applyAlignment="1">
      <alignment vertical="top" wrapText="1"/>
    </xf>
    <xf numFmtId="0" fontId="7" fillId="0" borderId="82" xfId="14" applyFont="1" applyFill="1" applyBorder="1" applyAlignment="1">
      <alignment horizontal="center" vertical="top"/>
    </xf>
    <xf numFmtId="0" fontId="24" fillId="0" borderId="187" xfId="14" applyFont="1" applyFill="1" applyBorder="1" applyAlignment="1">
      <alignment horizontal="right" wrapText="1"/>
    </xf>
    <xf numFmtId="0" fontId="7" fillId="0" borderId="83" xfId="14" applyFont="1" applyFill="1" applyBorder="1" applyAlignment="1">
      <alignment horizontal="center" vertical="center" wrapText="1"/>
    </xf>
    <xf numFmtId="0" fontId="7" fillId="0" borderId="170" xfId="14" applyFont="1" applyFill="1" applyBorder="1" applyAlignment="1">
      <alignment horizontal="left" wrapText="1" indent="1"/>
    </xf>
    <xf numFmtId="3" fontId="7" fillId="0" borderId="170" xfId="14" applyNumberFormat="1" applyFont="1" applyFill="1" applyBorder="1" applyAlignment="1">
      <alignment vertical="center"/>
    </xf>
    <xf numFmtId="3" fontId="7" fillId="0" borderId="173" xfId="14" applyNumberFormat="1" applyFont="1" applyFill="1" applyBorder="1" applyAlignment="1">
      <alignment vertical="center"/>
    </xf>
    <xf numFmtId="3" fontId="7" fillId="0" borderId="178" xfId="14" applyNumberFormat="1" applyFont="1" applyFill="1" applyBorder="1" applyAlignment="1">
      <alignment vertical="center"/>
    </xf>
    <xf numFmtId="3" fontId="24" fillId="0" borderId="83" xfId="14" applyNumberFormat="1" applyFont="1" applyFill="1" applyBorder="1" applyAlignment="1">
      <alignment vertical="center"/>
    </xf>
    <xf numFmtId="3" fontId="24" fillId="0" borderId="188" xfId="14" applyNumberFormat="1" applyFont="1" applyFill="1" applyBorder="1" applyAlignment="1">
      <alignment vertical="center"/>
    </xf>
    <xf numFmtId="3" fontId="24" fillId="0" borderId="18" xfId="14" applyNumberFormat="1" applyFont="1" applyFill="1" applyBorder="1"/>
    <xf numFmtId="3" fontId="24" fillId="0" borderId="186" xfId="14" applyNumberFormat="1" applyFont="1" applyFill="1" applyBorder="1" applyAlignment="1">
      <alignment vertical="center"/>
    </xf>
    <xf numFmtId="3" fontId="9" fillId="0" borderId="98" xfId="0" applyNumberFormat="1" applyFont="1" applyFill="1" applyBorder="1" applyAlignment="1">
      <alignment horizontal="right" vertical="center"/>
    </xf>
    <xf numFmtId="3" fontId="7" fillId="0" borderId="96" xfId="0" applyNumberFormat="1" applyFont="1" applyFill="1" applyBorder="1" applyAlignment="1">
      <alignment horizontal="right" vertical="center" textRotation="180"/>
    </xf>
    <xf numFmtId="3" fontId="9" fillId="0" borderId="189" xfId="0" applyNumberFormat="1" applyFont="1" applyFill="1" applyBorder="1" applyAlignment="1">
      <alignment horizontal="right" vertical="center"/>
    </xf>
    <xf numFmtId="3" fontId="7" fillId="0" borderId="115" xfId="0" applyNumberFormat="1" applyFont="1" applyFill="1" applyBorder="1" applyAlignment="1">
      <alignment horizontal="right" vertical="center"/>
    </xf>
    <xf numFmtId="3" fontId="58" fillId="0" borderId="0" xfId="0" applyNumberFormat="1" applyFont="1" applyFill="1" applyBorder="1" applyAlignment="1">
      <alignment horizontal="right"/>
    </xf>
    <xf numFmtId="0" fontId="7" fillId="0" borderId="14" xfId="14" applyFont="1" applyFill="1" applyBorder="1" applyAlignment="1">
      <alignment horizontal="center" vertical="top" shrinkToFit="1"/>
    </xf>
    <xf numFmtId="3" fontId="7" fillId="0" borderId="15" xfId="14" applyNumberFormat="1" applyFont="1" applyFill="1" applyBorder="1" applyAlignment="1">
      <alignment horizontal="right" vertical="center" shrinkToFit="1"/>
    </xf>
    <xf numFmtId="3" fontId="7" fillId="0" borderId="15" xfId="12" applyNumberFormat="1" applyFont="1" applyFill="1" applyBorder="1" applyAlignment="1">
      <alignment horizontal="right" vertical="center" shrinkToFit="1"/>
    </xf>
    <xf numFmtId="3" fontId="7" fillId="0" borderId="26" xfId="14" applyNumberFormat="1" applyFont="1" applyFill="1" applyBorder="1" applyAlignment="1">
      <alignment horizontal="right" vertical="center" shrinkToFit="1"/>
    </xf>
    <xf numFmtId="3" fontId="7" fillId="0" borderId="29" xfId="14" applyNumberFormat="1" applyFont="1" applyFill="1" applyBorder="1" applyAlignment="1">
      <alignment horizontal="right" vertical="center" shrinkToFit="1"/>
    </xf>
    <xf numFmtId="3" fontId="10" fillId="0" borderId="15" xfId="14" applyNumberFormat="1" applyFont="1" applyFill="1" applyBorder="1" applyAlignment="1">
      <alignment horizontal="right" vertical="center" shrinkToFit="1"/>
    </xf>
    <xf numFmtId="0" fontId="7" fillId="0" borderId="0" xfId="14" applyFont="1" applyFill="1" applyBorder="1" applyAlignment="1">
      <alignment shrinkToFit="1"/>
    </xf>
    <xf numFmtId="0" fontId="7" fillId="0" borderId="15" xfId="12" applyFont="1" applyFill="1" applyBorder="1" applyAlignment="1">
      <alignment readingOrder="1"/>
    </xf>
    <xf numFmtId="3" fontId="43" fillId="0" borderId="20" xfId="13" applyNumberFormat="1" applyFont="1" applyFill="1" applyBorder="1" applyAlignment="1">
      <alignment horizontal="left" vertical="top" indent="2"/>
    </xf>
    <xf numFmtId="3" fontId="9" fillId="0" borderId="0" xfId="0" applyNumberFormat="1" applyFont="1" applyFill="1" applyBorder="1" applyAlignment="1">
      <alignment horizontal="right"/>
    </xf>
    <xf numFmtId="3" fontId="9" fillId="0" borderId="6" xfId="0" applyNumberFormat="1" applyFont="1" applyFill="1" applyBorder="1" applyAlignment="1">
      <alignment horizontal="right" vertical="center"/>
    </xf>
    <xf numFmtId="3" fontId="7" fillId="0" borderId="8" xfId="0" applyNumberFormat="1" applyFont="1" applyFill="1" applyBorder="1" applyAlignment="1">
      <alignment horizontal="right"/>
    </xf>
    <xf numFmtId="3" fontId="9" fillId="0" borderId="41" xfId="0" applyNumberFormat="1" applyFont="1" applyFill="1" applyBorder="1" applyAlignment="1">
      <alignment horizontal="right" vertical="center"/>
    </xf>
    <xf numFmtId="3" fontId="9" fillId="0" borderId="7" xfId="0" applyNumberFormat="1" applyFont="1" applyFill="1" applyBorder="1" applyAlignment="1">
      <alignment horizontal="right" vertical="center"/>
    </xf>
    <xf numFmtId="3" fontId="9" fillId="0" borderId="0" xfId="0" applyNumberFormat="1" applyFont="1" applyFill="1" applyBorder="1" applyAlignment="1">
      <alignment horizontal="right" vertical="center"/>
    </xf>
    <xf numFmtId="3" fontId="9" fillId="0" borderId="42" xfId="0" applyNumberFormat="1" applyFont="1" applyFill="1" applyBorder="1" applyAlignment="1">
      <alignment horizontal="right" vertical="center"/>
    </xf>
    <xf numFmtId="3" fontId="9" fillId="0" borderId="156" xfId="0" applyNumberFormat="1" applyFont="1" applyFill="1" applyBorder="1" applyAlignment="1">
      <alignment horizontal="right"/>
    </xf>
    <xf numFmtId="3" fontId="9" fillId="0" borderId="190" xfId="10" applyNumberFormat="1" applyFont="1" applyFill="1" applyBorder="1" applyAlignment="1">
      <alignment horizontal="center" vertical="center" wrapText="1"/>
    </xf>
    <xf numFmtId="3" fontId="24" fillId="0" borderId="52" xfId="10" applyNumberFormat="1" applyFont="1" applyFill="1" applyBorder="1" applyAlignment="1">
      <alignment horizontal="center" vertical="center" wrapText="1"/>
    </xf>
    <xf numFmtId="3" fontId="18" fillId="0" borderId="57" xfId="0" applyNumberFormat="1" applyFont="1" applyFill="1" applyBorder="1" applyAlignment="1">
      <alignment horizontal="center" vertical="top"/>
    </xf>
    <xf numFmtId="3" fontId="18" fillId="0" borderId="20" xfId="0" applyNumberFormat="1" applyFont="1" applyFill="1" applyBorder="1" applyAlignment="1">
      <alignment horizontal="center" vertical="top"/>
    </xf>
    <xf numFmtId="3" fontId="45" fillId="0" borderId="20" xfId="0" applyNumberFormat="1" applyFont="1" applyFill="1" applyBorder="1" applyAlignment="1">
      <alignment vertical="top"/>
    </xf>
    <xf numFmtId="3" fontId="18" fillId="0" borderId="23" xfId="0" applyNumberFormat="1" applyFont="1" applyFill="1" applyBorder="1" applyAlignment="1">
      <alignment vertical="center"/>
    </xf>
    <xf numFmtId="3" fontId="18" fillId="0" borderId="15" xfId="13" applyNumberFormat="1" applyFont="1" applyFill="1" applyBorder="1" applyAlignment="1">
      <alignment vertical="top"/>
    </xf>
    <xf numFmtId="3" fontId="15" fillId="0" borderId="142" xfId="0" applyNumberFormat="1" applyFont="1" applyFill="1" applyBorder="1" applyAlignment="1">
      <alignment horizontal="right"/>
    </xf>
    <xf numFmtId="3" fontId="21" fillId="0" borderId="29" xfId="0" applyNumberFormat="1" applyFont="1" applyFill="1" applyBorder="1" applyAlignment="1">
      <alignment vertical="center"/>
    </xf>
    <xf numFmtId="3" fontId="21" fillId="0" borderId="16" xfId="0" applyNumberFormat="1" applyFont="1" applyFill="1" applyBorder="1" applyAlignment="1">
      <alignment vertical="center"/>
    </xf>
    <xf numFmtId="3" fontId="18" fillId="0" borderId="15" xfId="13" applyNumberFormat="1" applyFont="1" applyFill="1" applyBorder="1" applyAlignment="1">
      <alignment horizontal="center" vertical="center"/>
    </xf>
    <xf numFmtId="3" fontId="18" fillId="0" borderId="0" xfId="0" applyNumberFormat="1" applyFont="1" applyFill="1" applyAlignment="1">
      <alignment horizontal="right" vertical="top"/>
    </xf>
    <xf numFmtId="3" fontId="18" fillId="0" borderId="165" xfId="0" applyNumberFormat="1" applyFont="1" applyFill="1" applyBorder="1" applyAlignment="1">
      <alignment vertical="center"/>
    </xf>
    <xf numFmtId="3" fontId="21" fillId="0" borderId="164" xfId="0" applyNumberFormat="1" applyFont="1" applyFill="1" applyBorder="1" applyAlignment="1">
      <alignment vertical="center"/>
    </xf>
    <xf numFmtId="3" fontId="17" fillId="0" borderId="23" xfId="13" applyNumberFormat="1" applyFont="1" applyFill="1" applyBorder="1" applyAlignment="1">
      <alignment vertical="center"/>
    </xf>
    <xf numFmtId="3" fontId="18" fillId="0" borderId="23" xfId="13" applyNumberFormat="1" applyFont="1" applyFill="1" applyBorder="1" applyAlignment="1">
      <alignment horizontal="center"/>
    </xf>
    <xf numFmtId="3" fontId="18" fillId="0" borderId="15" xfId="13" applyNumberFormat="1" applyFont="1" applyFill="1" applyBorder="1" applyAlignment="1">
      <alignment horizontal="center"/>
    </xf>
    <xf numFmtId="3" fontId="18" fillId="0" borderId="142" xfId="13" applyNumberFormat="1" applyFont="1" applyFill="1" applyBorder="1" applyAlignment="1">
      <alignment horizontal="center"/>
    </xf>
    <xf numFmtId="3" fontId="18" fillId="0" borderId="15" xfId="0" applyNumberFormat="1" applyFont="1" applyFill="1" applyBorder="1" applyAlignment="1">
      <alignment horizontal="center"/>
    </xf>
    <xf numFmtId="3" fontId="18" fillId="0" borderId="29" xfId="0" applyNumberFormat="1" applyFont="1" applyFill="1" applyBorder="1" applyAlignment="1">
      <alignment horizontal="right"/>
    </xf>
    <xf numFmtId="3" fontId="21" fillId="0" borderId="15" xfId="0" applyNumberFormat="1" applyFont="1" applyFill="1" applyBorder="1" applyAlignment="1">
      <alignment horizontal="left" vertical="center" wrapText="1"/>
    </xf>
    <xf numFmtId="3" fontId="21" fillId="0" borderId="26" xfId="0" applyNumberFormat="1" applyFont="1" applyFill="1" applyBorder="1" applyAlignment="1">
      <alignment horizontal="right" vertical="center"/>
    </xf>
    <xf numFmtId="3" fontId="15" fillId="0" borderId="142" xfId="11" applyNumberFormat="1" applyFont="1" applyFill="1" applyBorder="1" applyAlignment="1">
      <alignment horizontal="right"/>
    </xf>
    <xf numFmtId="3" fontId="18" fillId="0" borderId="15" xfId="11" applyNumberFormat="1" applyFont="1" applyFill="1" applyBorder="1" applyAlignment="1">
      <alignment horizontal="center" vertical="center"/>
    </xf>
    <xf numFmtId="3" fontId="18" fillId="0" borderId="15" xfId="11" applyNumberFormat="1" applyFont="1" applyFill="1" applyBorder="1" applyAlignment="1">
      <alignment horizontal="right" vertical="center"/>
    </xf>
    <xf numFmtId="3" fontId="21" fillId="0" borderId="31" xfId="11" applyNumberFormat="1" applyFont="1" applyFill="1" applyBorder="1" applyAlignment="1">
      <alignment horizontal="center" vertical="center"/>
    </xf>
    <xf numFmtId="3" fontId="21" fillId="0" borderId="23" xfId="11" applyNumberFormat="1" applyFont="1" applyFill="1" applyBorder="1" applyAlignment="1">
      <alignment horizontal="center" vertical="center"/>
    </xf>
    <xf numFmtId="3" fontId="21" fillId="0" borderId="23" xfId="11" applyNumberFormat="1" applyFont="1" applyFill="1" applyBorder="1" applyAlignment="1">
      <alignment horizontal="right" vertical="center"/>
    </xf>
    <xf numFmtId="3" fontId="21" fillId="0" borderId="30" xfId="11" applyNumberFormat="1" applyFont="1" applyFill="1" applyBorder="1" applyAlignment="1">
      <alignment horizontal="right" vertical="center"/>
    </xf>
    <xf numFmtId="3" fontId="21" fillId="0" borderId="27" xfId="11" applyNumberFormat="1" applyFont="1" applyFill="1" applyBorder="1" applyAlignment="1">
      <alignment horizontal="center"/>
    </xf>
    <xf numFmtId="3" fontId="21" fillId="0" borderId="15" xfId="11" applyNumberFormat="1" applyFont="1" applyFill="1" applyBorder="1" applyAlignment="1">
      <alignment horizontal="center" vertical="center"/>
    </xf>
    <xf numFmtId="3" fontId="21" fillId="0" borderId="15" xfId="11" applyNumberFormat="1" applyFont="1" applyFill="1" applyBorder="1" applyAlignment="1">
      <alignment horizontal="right" vertical="center"/>
    </xf>
    <xf numFmtId="3" fontId="21" fillId="0" borderId="29" xfId="11" applyNumberFormat="1" applyFont="1" applyFill="1" applyBorder="1" applyAlignment="1">
      <alignment horizontal="center"/>
    </xf>
    <xf numFmtId="3" fontId="18" fillId="0" borderId="27" xfId="11" applyNumberFormat="1" applyFont="1" applyFill="1" applyBorder="1" applyAlignment="1">
      <alignment horizontal="center"/>
    </xf>
    <xf numFmtId="3" fontId="18" fillId="0" borderId="23" xfId="11" applyNumberFormat="1" applyFont="1" applyFill="1" applyBorder="1" applyAlignment="1">
      <alignment horizontal="right"/>
    </xf>
    <xf numFmtId="3" fontId="18" fillId="0" borderId="30" xfId="11" applyNumberFormat="1" applyFont="1" applyFill="1" applyBorder="1" applyAlignment="1">
      <alignment horizontal="right" vertical="center"/>
    </xf>
    <xf numFmtId="3" fontId="21" fillId="0" borderId="23" xfId="11" applyNumberFormat="1" applyFont="1" applyFill="1" applyBorder="1" applyAlignment="1">
      <alignment horizontal="right"/>
    </xf>
    <xf numFmtId="3" fontId="21" fillId="0" borderId="30" xfId="11" applyNumberFormat="1" applyFont="1" applyFill="1" applyBorder="1" applyAlignment="1">
      <alignment horizontal="right"/>
    </xf>
    <xf numFmtId="3" fontId="18" fillId="0" borderId="15" xfId="11" applyNumberFormat="1" applyFont="1" applyFill="1" applyBorder="1" applyAlignment="1">
      <alignment horizontal="center"/>
    </xf>
    <xf numFmtId="3" fontId="18" fillId="0" borderId="15" xfId="11" applyNumberFormat="1" applyFont="1" applyFill="1" applyBorder="1" applyAlignment="1">
      <alignment horizontal="right"/>
    </xf>
    <xf numFmtId="3" fontId="18" fillId="0" borderId="26" xfId="11" applyNumberFormat="1" applyFont="1" applyFill="1" applyBorder="1" applyAlignment="1">
      <alignment horizontal="right"/>
    </xf>
    <xf numFmtId="3" fontId="18" fillId="0" borderId="26" xfId="0" applyNumberFormat="1" applyFont="1" applyFill="1" applyBorder="1" applyAlignment="1"/>
    <xf numFmtId="3" fontId="18" fillId="0" borderId="29" xfId="0" applyNumberFormat="1" applyFont="1" applyFill="1" applyBorder="1" applyAlignment="1">
      <alignment horizontal="center" wrapText="1"/>
    </xf>
    <xf numFmtId="3" fontId="7" fillId="0" borderId="88" xfId="14" applyNumberFormat="1" applyFont="1" applyFill="1" applyBorder="1" applyAlignment="1">
      <alignment horizontal="right" wrapText="1"/>
    </xf>
    <xf numFmtId="3" fontId="7" fillId="0" borderId="142" xfId="12" applyNumberFormat="1" applyFont="1" applyFill="1" applyBorder="1" applyAlignment="1">
      <alignment horizontal="right" vertical="center" wrapText="1"/>
    </xf>
    <xf numFmtId="3" fontId="7" fillId="0" borderId="142" xfId="14" applyNumberFormat="1" applyFont="1" applyFill="1" applyBorder="1" applyAlignment="1">
      <alignment horizontal="right" vertical="center"/>
    </xf>
    <xf numFmtId="3" fontId="7" fillId="0" borderId="145" xfId="14" applyNumberFormat="1" applyFont="1" applyFill="1" applyBorder="1" applyAlignment="1">
      <alignment horizontal="right" vertical="center"/>
    </xf>
    <xf numFmtId="3" fontId="7" fillId="0" borderId="142" xfId="14" applyNumberFormat="1" applyFont="1" applyFill="1" applyBorder="1" applyAlignment="1">
      <alignment horizontal="right" vertical="center" shrinkToFit="1"/>
    </xf>
    <xf numFmtId="3" fontId="7" fillId="0" borderId="88" xfId="14" applyNumberFormat="1" applyFont="1" applyFill="1" applyBorder="1" applyAlignment="1">
      <alignment horizontal="right"/>
    </xf>
    <xf numFmtId="3" fontId="7" fillId="0" borderId="88" xfId="14" applyNumberFormat="1" applyFont="1" applyFill="1" applyBorder="1" applyAlignment="1">
      <alignment horizontal="left"/>
    </xf>
    <xf numFmtId="3" fontId="7" fillId="0" borderId="88" xfId="14" applyNumberFormat="1" applyFont="1" applyFill="1" applyBorder="1" applyAlignment="1">
      <alignment horizontal="right" vertical="center"/>
    </xf>
    <xf numFmtId="3" fontId="7" fillId="0" borderId="142" xfId="12" applyNumberFormat="1" applyFont="1" applyFill="1" applyBorder="1" applyAlignment="1">
      <alignment horizontal="left"/>
    </xf>
    <xf numFmtId="3" fontId="7" fillId="0" borderId="142" xfId="12" applyNumberFormat="1" applyFont="1" applyFill="1" applyBorder="1" applyAlignment="1">
      <alignment horizontal="right"/>
    </xf>
    <xf numFmtId="3" fontId="7" fillId="0" borderId="142" xfId="12" applyNumberFormat="1" applyFont="1" applyFill="1" applyBorder="1" applyAlignment="1">
      <alignment horizontal="right" vertical="center"/>
    </xf>
    <xf numFmtId="3" fontId="7" fillId="0" borderId="142" xfId="15" applyNumberFormat="1" applyFont="1" applyFill="1" applyBorder="1" applyAlignment="1">
      <alignment horizontal="left"/>
    </xf>
    <xf numFmtId="3" fontId="7" fillId="0" borderId="145" xfId="15" applyNumberFormat="1" applyFont="1" applyFill="1" applyBorder="1" applyAlignment="1">
      <alignment horizontal="right"/>
    </xf>
    <xf numFmtId="3" fontId="7" fillId="0" borderId="145" xfId="15" applyNumberFormat="1" applyFont="1" applyFill="1" applyBorder="1" applyAlignment="1">
      <alignment horizontal="right" vertical="center"/>
    </xf>
    <xf numFmtId="3" fontId="9" fillId="0" borderId="126" xfId="12" applyNumberFormat="1" applyFont="1" applyFill="1" applyBorder="1" applyAlignment="1">
      <alignment horizontal="right" vertical="center" wrapText="1"/>
    </xf>
    <xf numFmtId="3" fontId="24" fillId="0" borderId="99" xfId="14" applyNumberFormat="1" applyFont="1" applyFill="1" applyBorder="1" applyAlignment="1">
      <alignment horizontal="right" vertical="center"/>
    </xf>
    <xf numFmtId="3" fontId="24" fillId="0" borderId="177" xfId="14" applyNumberFormat="1" applyFont="1" applyFill="1" applyBorder="1" applyAlignment="1">
      <alignment horizontal="right" vertical="center" wrapText="1"/>
    </xf>
    <xf numFmtId="3" fontId="9" fillId="0" borderId="65" xfId="14" applyNumberFormat="1" applyFont="1" applyFill="1" applyBorder="1" applyAlignment="1">
      <alignment horizontal="right" vertical="center"/>
    </xf>
    <xf numFmtId="3" fontId="9" fillId="0" borderId="60" xfId="14" applyNumberFormat="1" applyFont="1" applyFill="1" applyBorder="1" applyAlignment="1">
      <alignment horizontal="right" vertical="center"/>
    </xf>
    <xf numFmtId="3" fontId="9" fillId="0" borderId="45" xfId="12" applyNumberFormat="1" applyFont="1" applyFill="1" applyBorder="1" applyAlignment="1">
      <alignment horizontal="right" vertical="center" wrapText="1"/>
    </xf>
    <xf numFmtId="3" fontId="9" fillId="0" borderId="65" xfId="12" applyNumberFormat="1" applyFont="1" applyFill="1" applyBorder="1" applyAlignment="1">
      <alignment horizontal="right" vertical="center" wrapText="1"/>
    </xf>
    <xf numFmtId="0" fontId="9" fillId="0" borderId="1" xfId="0" applyFont="1" applyBorder="1" applyAlignment="1"/>
    <xf numFmtId="0" fontId="9" fillId="0" borderId="8" xfId="0" applyFont="1" applyBorder="1" applyAlignment="1"/>
    <xf numFmtId="3" fontId="9" fillId="0" borderId="8" xfId="0" applyNumberFormat="1" applyFont="1" applyFill="1" applyBorder="1" applyAlignment="1"/>
    <xf numFmtId="0" fontId="9" fillId="0" borderId="0" xfId="0" applyFont="1" applyBorder="1" applyAlignment="1"/>
    <xf numFmtId="0" fontId="7" fillId="0" borderId="0" xfId="0" applyFont="1" applyBorder="1" applyAlignment="1"/>
    <xf numFmtId="0" fontId="27" fillId="0" borderId="0" xfId="0" applyFont="1" applyFill="1" applyBorder="1"/>
    <xf numFmtId="0" fontId="56" fillId="0" borderId="1" xfId="0" applyFont="1" applyBorder="1" applyAlignment="1">
      <alignment vertical="center"/>
    </xf>
    <xf numFmtId="3" fontId="17" fillId="0" borderId="0" xfId="0" applyNumberFormat="1" applyFont="1" applyFill="1" applyAlignment="1">
      <alignment horizontal="right" vertical="center"/>
    </xf>
    <xf numFmtId="3" fontId="15" fillId="0" borderId="47" xfId="0" applyNumberFormat="1" applyFont="1" applyFill="1" applyBorder="1" applyAlignment="1">
      <alignment horizontal="center" vertical="center"/>
    </xf>
    <xf numFmtId="0" fontId="9" fillId="0" borderId="0" xfId="0" applyFont="1" applyFill="1" applyAlignment="1">
      <alignment horizontal="left" wrapText="1" indent="2"/>
    </xf>
    <xf numFmtId="3" fontId="11" fillId="0" borderId="0" xfId="0" applyNumberFormat="1" applyFont="1" applyFill="1" applyAlignment="1">
      <alignment horizontal="left" vertical="center"/>
    </xf>
    <xf numFmtId="3" fontId="11" fillId="0" borderId="0" xfId="0" applyNumberFormat="1" applyFont="1" applyFill="1" applyAlignment="1">
      <alignment vertical="center"/>
    </xf>
    <xf numFmtId="3" fontId="15" fillId="0" borderId="47" xfId="24" applyNumberFormat="1" applyFont="1" applyFill="1" applyBorder="1" applyAlignment="1">
      <alignment vertical="center" wrapText="1"/>
    </xf>
    <xf numFmtId="3" fontId="11" fillId="0" borderId="47" xfId="0" applyNumberFormat="1" applyFont="1" applyFill="1" applyBorder="1" applyAlignment="1">
      <alignment vertical="center"/>
    </xf>
    <xf numFmtId="3" fontId="15" fillId="0" borderId="15" xfId="24" applyNumberFormat="1" applyFont="1" applyFill="1" applyBorder="1" applyAlignment="1">
      <alignment vertical="center" wrapText="1"/>
    </xf>
    <xf numFmtId="3" fontId="11" fillId="0" borderId="15" xfId="0" applyNumberFormat="1" applyFont="1" applyFill="1" applyBorder="1" applyAlignment="1">
      <alignment vertical="center"/>
    </xf>
    <xf numFmtId="3" fontId="15" fillId="0" borderId="20" xfId="24" applyNumberFormat="1" applyFont="1" applyFill="1" applyBorder="1" applyAlignment="1">
      <alignment vertical="center" wrapText="1"/>
    </xf>
    <xf numFmtId="3" fontId="11" fillId="0" borderId="20" xfId="0" applyNumberFormat="1" applyFont="1" applyFill="1" applyBorder="1" applyAlignment="1">
      <alignment vertical="center"/>
    </xf>
    <xf numFmtId="3" fontId="15" fillId="0" borderId="22" xfId="0" applyNumberFormat="1" applyFont="1" applyFill="1" applyBorder="1" applyAlignment="1">
      <alignment vertical="center"/>
    </xf>
    <xf numFmtId="3" fontId="21" fillId="0" borderId="76" xfId="0" applyNumberFormat="1" applyFont="1" applyFill="1" applyBorder="1" applyAlignment="1">
      <alignment vertical="center"/>
    </xf>
    <xf numFmtId="3" fontId="21" fillId="0" borderId="0" xfId="0" applyNumberFormat="1" applyFont="1" applyFill="1" applyAlignment="1">
      <alignment vertical="center"/>
    </xf>
    <xf numFmtId="3" fontId="15" fillId="0" borderId="23" xfId="24" applyNumberFormat="1" applyFont="1" applyFill="1" applyBorder="1" applyAlignment="1">
      <alignment vertical="center" wrapText="1"/>
    </xf>
    <xf numFmtId="3" fontId="11" fillId="0" borderId="23" xfId="0" applyNumberFormat="1" applyFont="1" applyFill="1" applyBorder="1" applyAlignment="1">
      <alignment vertical="center"/>
    </xf>
    <xf numFmtId="3" fontId="15" fillId="0" borderId="15" xfId="24" applyNumberFormat="1" applyFont="1" applyFill="1" applyBorder="1" applyAlignment="1">
      <alignment vertical="center"/>
    </xf>
    <xf numFmtId="3" fontId="15" fillId="0" borderId="20" xfId="24" applyNumberFormat="1" applyFont="1" applyFill="1" applyBorder="1" applyAlignment="1">
      <alignment vertical="center"/>
    </xf>
    <xf numFmtId="3" fontId="15" fillId="0" borderId="58" xfId="24" applyNumberFormat="1" applyFont="1" applyFill="1" applyBorder="1" applyAlignment="1">
      <alignment vertical="center"/>
    </xf>
    <xf numFmtId="3" fontId="11" fillId="0" borderId="58" xfId="0" applyNumberFormat="1" applyFont="1" applyFill="1" applyBorder="1" applyAlignment="1">
      <alignment vertical="center"/>
    </xf>
    <xf numFmtId="3" fontId="15" fillId="0" borderId="59" xfId="0" applyNumberFormat="1" applyFont="1" applyFill="1" applyBorder="1" applyAlignment="1">
      <alignment vertical="center"/>
    </xf>
    <xf numFmtId="0" fontId="19" fillId="0" borderId="0" xfId="0" applyFont="1" applyFill="1"/>
    <xf numFmtId="3" fontId="15" fillId="0" borderId="15" xfId="24" applyNumberFormat="1" applyFont="1" applyFill="1" applyBorder="1" applyAlignment="1">
      <alignment vertical="center" shrinkToFit="1"/>
    </xf>
    <xf numFmtId="3" fontId="7" fillId="0" borderId="15" xfId="14" applyNumberFormat="1" applyFont="1" applyFill="1" applyBorder="1" applyAlignment="1">
      <alignment vertical="center"/>
    </xf>
    <xf numFmtId="3" fontId="7" fillId="0" borderId="26" xfId="14" applyNumberFormat="1" applyFont="1" applyFill="1" applyBorder="1" applyAlignment="1">
      <alignment vertical="center"/>
    </xf>
    <xf numFmtId="3" fontId="7" fillId="0" borderId="29" xfId="14" applyNumberFormat="1" applyFont="1" applyFill="1" applyBorder="1" applyAlignment="1">
      <alignment vertical="center"/>
    </xf>
    <xf numFmtId="3" fontId="10" fillId="0" borderId="15" xfId="14" applyNumberFormat="1" applyFont="1" applyFill="1" applyBorder="1" applyAlignment="1">
      <alignment vertical="center"/>
    </xf>
    <xf numFmtId="3" fontId="7" fillId="0" borderId="44" xfId="14" applyNumberFormat="1" applyFont="1" applyFill="1" applyBorder="1" applyAlignment="1">
      <alignment vertical="center"/>
    </xf>
    <xf numFmtId="3" fontId="17" fillId="0" borderId="88" xfId="11" applyNumberFormat="1" applyFont="1" applyFill="1" applyBorder="1" applyAlignment="1">
      <alignment horizontal="right"/>
    </xf>
    <xf numFmtId="3" fontId="7" fillId="0" borderId="58" xfId="12" applyNumberFormat="1" applyFont="1" applyFill="1" applyBorder="1" applyAlignment="1">
      <alignment horizontal="right" vertical="center"/>
    </xf>
    <xf numFmtId="3" fontId="7" fillId="0" borderId="148" xfId="14" applyNumberFormat="1" applyFont="1" applyFill="1" applyBorder="1" applyAlignment="1">
      <alignment horizontal="right" vertical="center"/>
    </xf>
    <xf numFmtId="3" fontId="7" fillId="0" borderId="97" xfId="14" applyNumberFormat="1" applyFont="1" applyFill="1" applyBorder="1" applyAlignment="1">
      <alignment horizontal="right" vertical="center"/>
    </xf>
    <xf numFmtId="3" fontId="10" fillId="0" borderId="58" xfId="14" applyNumberFormat="1" applyFont="1" applyFill="1" applyBorder="1" applyAlignment="1">
      <alignment horizontal="right" vertical="center"/>
    </xf>
    <xf numFmtId="0" fontId="7" fillId="0" borderId="20" xfId="14" applyFont="1" applyFill="1" applyBorder="1" applyAlignment="1">
      <alignment wrapText="1" shrinkToFit="1"/>
    </xf>
    <xf numFmtId="0" fontId="7" fillId="0" borderId="57" xfId="15" applyFont="1" applyFill="1" applyBorder="1" applyAlignment="1">
      <alignment horizontal="center"/>
    </xf>
    <xf numFmtId="3" fontId="7" fillId="0" borderId="20" xfId="14" applyNumberFormat="1" applyFont="1" applyFill="1" applyBorder="1" applyAlignment="1">
      <alignment horizontal="left"/>
    </xf>
    <xf numFmtId="3" fontId="7" fillId="0" borderId="62" xfId="14" applyNumberFormat="1" applyFont="1" applyFill="1" applyBorder="1" applyAlignment="1">
      <alignment horizontal="left"/>
    </xf>
    <xf numFmtId="3" fontId="7" fillId="0" borderId="21" xfId="15" applyNumberFormat="1" applyFont="1" applyFill="1" applyBorder="1" applyAlignment="1">
      <alignment horizontal="left"/>
    </xf>
    <xf numFmtId="3" fontId="7" fillId="0" borderId="145" xfId="15" applyNumberFormat="1" applyFont="1" applyFill="1" applyBorder="1" applyAlignment="1">
      <alignment horizontal="left"/>
    </xf>
    <xf numFmtId="3" fontId="10" fillId="0" borderId="20" xfId="15" applyNumberFormat="1" applyFont="1" applyFill="1" applyBorder="1" applyAlignment="1">
      <alignment horizontal="left"/>
    </xf>
    <xf numFmtId="3" fontId="7" fillId="0" borderId="119" xfId="14" applyNumberFormat="1" applyFont="1" applyFill="1" applyBorder="1" applyAlignment="1">
      <alignment horizontal="left" vertical="center"/>
    </xf>
    <xf numFmtId="0" fontId="39" fillId="0" borderId="20" xfId="14" applyFont="1" applyFill="1" applyBorder="1" applyAlignment="1">
      <alignment horizontal="left" wrapText="1"/>
    </xf>
    <xf numFmtId="3" fontId="7" fillId="0" borderId="14" xfId="11" applyNumberFormat="1" applyFont="1" applyFill="1" applyBorder="1" applyAlignment="1">
      <alignment horizontal="left" vertical="center" wrapText="1"/>
    </xf>
    <xf numFmtId="3" fontId="18" fillId="0" borderId="184" xfId="11" applyNumberFormat="1" applyFont="1" applyFill="1" applyBorder="1" applyAlignment="1">
      <alignment horizontal="right"/>
    </xf>
    <xf numFmtId="3" fontId="18" fillId="0" borderId="46" xfId="11" applyNumberFormat="1" applyFont="1" applyFill="1" applyBorder="1" applyAlignment="1">
      <alignment horizontal="right"/>
    </xf>
    <xf numFmtId="3" fontId="21" fillId="0" borderId="46" xfId="11" applyNumberFormat="1" applyFont="1" applyFill="1" applyBorder="1" applyAlignment="1">
      <alignment horizontal="right"/>
    </xf>
    <xf numFmtId="3" fontId="17" fillId="0" borderId="46" xfId="11" applyNumberFormat="1" applyFont="1" applyFill="1" applyBorder="1" applyAlignment="1">
      <alignment horizontal="right"/>
    </xf>
    <xf numFmtId="3" fontId="17" fillId="0" borderId="184" xfId="11" applyNumberFormat="1" applyFont="1" applyFill="1" applyBorder="1" applyAlignment="1">
      <alignment horizontal="right"/>
    </xf>
    <xf numFmtId="3" fontId="18" fillId="0" borderId="184" xfId="0" applyNumberFormat="1" applyFont="1" applyFill="1" applyBorder="1" applyAlignment="1">
      <alignment vertical="center"/>
    </xf>
    <xf numFmtId="3" fontId="18" fillId="0" borderId="201" xfId="11" applyNumberFormat="1" applyFont="1" applyFill="1" applyBorder="1" applyAlignment="1">
      <alignment horizontal="right"/>
    </xf>
    <xf numFmtId="3" fontId="18" fillId="0" borderId="46" xfId="0" applyNumberFormat="1" applyFont="1" applyFill="1" applyBorder="1" applyAlignment="1"/>
    <xf numFmtId="3" fontId="18" fillId="0" borderId="34" xfId="0" applyNumberFormat="1" applyFont="1" applyFill="1" applyBorder="1" applyAlignment="1">
      <alignment horizontal="right"/>
    </xf>
    <xf numFmtId="3" fontId="21" fillId="0" borderId="34" xfId="0" applyNumberFormat="1" applyFont="1" applyFill="1" applyBorder="1" applyAlignment="1">
      <alignment vertical="center"/>
    </xf>
    <xf numFmtId="3" fontId="21" fillId="0" borderId="25" xfId="0" applyNumberFormat="1" applyFont="1" applyFill="1" applyBorder="1" applyAlignment="1">
      <alignment horizontal="right" vertical="center"/>
    </xf>
    <xf numFmtId="3" fontId="18" fillId="0" borderId="59" xfId="0" applyNumberFormat="1" applyFont="1" applyFill="1" applyBorder="1" applyAlignment="1">
      <alignment horizontal="right"/>
    </xf>
    <xf numFmtId="3" fontId="18" fillId="0" borderId="34" xfId="0" applyNumberFormat="1" applyFont="1" applyFill="1" applyBorder="1" applyAlignment="1">
      <alignment horizontal="right" vertical="center"/>
    </xf>
    <xf numFmtId="3" fontId="21" fillId="0" borderId="202" xfId="0" applyNumberFormat="1" applyFont="1" applyFill="1" applyBorder="1" applyAlignment="1">
      <alignment horizontal="right" vertical="center"/>
    </xf>
    <xf numFmtId="3" fontId="21" fillId="0" borderId="202" xfId="0" applyNumberFormat="1" applyFont="1" applyFill="1" applyBorder="1" applyAlignment="1">
      <alignment vertical="center"/>
    </xf>
    <xf numFmtId="3" fontId="18" fillId="0" borderId="202" xfId="0" applyNumberFormat="1" applyFont="1" applyFill="1" applyBorder="1" applyAlignment="1">
      <alignment horizontal="right" vertical="center"/>
    </xf>
    <xf numFmtId="3" fontId="45" fillId="0" borderId="22" xfId="0" applyNumberFormat="1" applyFont="1" applyFill="1" applyBorder="1" applyAlignment="1">
      <alignment vertical="top"/>
    </xf>
    <xf numFmtId="3" fontId="18" fillId="0" borderId="34" xfId="0" applyNumberFormat="1" applyFont="1" applyFill="1" applyBorder="1" applyAlignment="1">
      <alignment vertical="center"/>
    </xf>
    <xf numFmtId="3" fontId="18" fillId="0" borderId="202" xfId="0" applyNumberFormat="1" applyFont="1" applyFill="1" applyBorder="1" applyAlignment="1">
      <alignment vertical="center"/>
    </xf>
    <xf numFmtId="3" fontId="15" fillId="0" borderId="142" xfId="0" applyNumberFormat="1" applyFont="1" applyFill="1" applyBorder="1" applyAlignment="1">
      <alignment horizontal="right" wrapText="1"/>
    </xf>
    <xf numFmtId="0" fontId="7" fillId="0" borderId="20" xfId="14" applyFont="1" applyFill="1" applyBorder="1" applyAlignment="1">
      <alignment horizontal="center"/>
    </xf>
    <xf numFmtId="0" fontId="7" fillId="0" borderId="20" xfId="14" applyFont="1" applyFill="1" applyBorder="1" applyAlignment="1">
      <alignment horizontal="left" wrapText="1"/>
    </xf>
    <xf numFmtId="3" fontId="7" fillId="0" borderId="20" xfId="14" applyNumberFormat="1" applyFont="1" applyFill="1" applyBorder="1" applyAlignment="1"/>
    <xf numFmtId="3" fontId="7" fillId="0" borderId="62" xfId="14" applyNumberFormat="1" applyFont="1" applyFill="1" applyBorder="1" applyAlignment="1"/>
    <xf numFmtId="3" fontId="7" fillId="0" borderId="21" xfId="14" applyNumberFormat="1" applyFont="1" applyFill="1" applyBorder="1" applyAlignment="1"/>
    <xf numFmtId="3" fontId="10" fillId="0" borderId="20" xfId="14" applyNumberFormat="1" applyFont="1" applyFill="1" applyBorder="1" applyAlignment="1"/>
    <xf numFmtId="3" fontId="7" fillId="0" borderId="204" xfId="14" applyNumberFormat="1" applyFont="1" applyFill="1" applyBorder="1" applyAlignment="1"/>
    <xf numFmtId="3" fontId="7" fillId="0" borderId="119" xfId="14" applyNumberFormat="1" applyFont="1" applyFill="1" applyBorder="1"/>
    <xf numFmtId="3" fontId="10" fillId="0" borderId="6" xfId="0" applyNumberFormat="1" applyFont="1" applyFill="1" applyBorder="1" applyAlignment="1">
      <alignment vertical="top"/>
    </xf>
    <xf numFmtId="0" fontId="10" fillId="0" borderId="0" xfId="0" applyFont="1" applyFill="1" applyAlignment="1">
      <alignment horizontal="right" vertical="top"/>
    </xf>
    <xf numFmtId="3" fontId="9" fillId="0" borderId="203" xfId="0" applyNumberFormat="1" applyFont="1" applyFill="1" applyBorder="1" applyAlignment="1"/>
    <xf numFmtId="3" fontId="9" fillId="0" borderId="203" xfId="0" applyNumberFormat="1" applyFont="1" applyFill="1" applyBorder="1" applyAlignment="1">
      <alignment horizontal="right"/>
    </xf>
    <xf numFmtId="3" fontId="9" fillId="0" borderId="203" xfId="0" applyNumberFormat="1" applyFont="1" applyBorder="1" applyAlignment="1">
      <alignment horizontal="right"/>
    </xf>
    <xf numFmtId="3" fontId="9" fillId="0" borderId="17" xfId="0" applyNumberFormat="1" applyFont="1" applyBorder="1" applyAlignment="1">
      <alignment horizontal="right" vertical="top"/>
    </xf>
    <xf numFmtId="3" fontId="9" fillId="0" borderId="18" xfId="0" applyNumberFormat="1" applyFont="1" applyBorder="1" applyAlignment="1">
      <alignment horizontal="right" vertical="center"/>
    </xf>
    <xf numFmtId="0" fontId="9" fillId="0" borderId="0" xfId="0" applyFont="1" applyFill="1" applyBorder="1" applyAlignment="1">
      <alignment horizontal="center" vertical="center"/>
    </xf>
    <xf numFmtId="0" fontId="15" fillId="0" borderId="0" xfId="0" applyFont="1" applyFill="1" applyBorder="1" applyAlignment="1">
      <alignment horizontal="center"/>
    </xf>
    <xf numFmtId="0" fontId="15" fillId="0" borderId="0" xfId="0" applyFont="1" applyFill="1" applyBorder="1" applyAlignment="1">
      <alignment horizontal="center" vertical="top"/>
    </xf>
    <xf numFmtId="3" fontId="7" fillId="0" borderId="14" xfId="11" applyNumberFormat="1" applyFont="1" applyFill="1" applyBorder="1" applyAlignment="1">
      <alignment vertical="center" shrinkToFit="1"/>
    </xf>
    <xf numFmtId="3" fontId="7" fillId="0" borderId="16" xfId="0" applyNumberFormat="1" applyFont="1" applyFill="1" applyBorder="1" applyAlignment="1">
      <alignment horizontal="right" vertical="center" shrinkToFit="1"/>
    </xf>
    <xf numFmtId="0" fontId="30" fillId="0" borderId="0" xfId="0" applyFont="1" applyFill="1" applyAlignment="1">
      <alignment shrinkToFit="1"/>
    </xf>
    <xf numFmtId="0" fontId="9" fillId="0" borderId="10" xfId="0" applyFont="1" applyFill="1" applyBorder="1"/>
    <xf numFmtId="3" fontId="9" fillId="0" borderId="36" xfId="0" applyNumberFormat="1" applyFont="1" applyFill="1" applyBorder="1"/>
    <xf numFmtId="3" fontId="24" fillId="0" borderId="76" xfId="0" applyNumberFormat="1" applyFont="1" applyFill="1" applyBorder="1" applyAlignment="1">
      <alignment vertical="center"/>
    </xf>
    <xf numFmtId="3" fontId="24" fillId="0" borderId="193" xfId="0" applyNumberFormat="1" applyFont="1" applyFill="1" applyBorder="1" applyAlignment="1">
      <alignment vertical="center"/>
    </xf>
    <xf numFmtId="3" fontId="9" fillId="0" borderId="60" xfId="0" applyNumberFormat="1" applyFont="1" applyFill="1" applyBorder="1" applyAlignment="1">
      <alignment vertical="center"/>
    </xf>
    <xf numFmtId="3" fontId="9" fillId="0" borderId="36" xfId="0" applyNumberFormat="1" applyFont="1" applyFill="1" applyBorder="1" applyAlignment="1">
      <alignment vertical="center"/>
    </xf>
    <xf numFmtId="3" fontId="7" fillId="0" borderId="35" xfId="0" applyNumberFormat="1" applyFont="1" applyFill="1" applyBorder="1" applyAlignment="1">
      <alignment horizontal="center" vertical="center"/>
    </xf>
    <xf numFmtId="3" fontId="7" fillId="0" borderId="194" xfId="0" applyNumberFormat="1" applyFont="1" applyFill="1" applyBorder="1" applyAlignment="1">
      <alignment horizontal="center" vertical="center"/>
    </xf>
    <xf numFmtId="3" fontId="9" fillId="0" borderId="197" xfId="0" applyNumberFormat="1" applyFont="1" applyFill="1" applyBorder="1" applyAlignment="1">
      <alignment vertical="center"/>
    </xf>
    <xf numFmtId="3" fontId="9" fillId="0" borderId="198" xfId="0" applyNumberFormat="1" applyFont="1" applyFill="1" applyBorder="1" applyAlignment="1">
      <alignment vertical="center"/>
    </xf>
    <xf numFmtId="3" fontId="9" fillId="0" borderId="14" xfId="11" applyNumberFormat="1" applyFont="1" applyFill="1" applyBorder="1" applyAlignment="1">
      <alignment vertical="center" wrapText="1"/>
    </xf>
    <xf numFmtId="3" fontId="24" fillId="0" borderId="0" xfId="0" applyNumberFormat="1" applyFont="1" applyFill="1" applyAlignment="1"/>
    <xf numFmtId="3" fontId="17" fillId="0" borderId="20" xfId="13" applyNumberFormat="1" applyFont="1" applyFill="1" applyBorder="1" applyAlignment="1">
      <alignment horizontal="left" vertical="center" indent="1"/>
    </xf>
    <xf numFmtId="3" fontId="21" fillId="0" borderId="88" xfId="11" applyNumberFormat="1" applyFont="1" applyFill="1" applyBorder="1" applyAlignment="1">
      <alignment horizontal="right"/>
    </xf>
    <xf numFmtId="3" fontId="18" fillId="0" borderId="56" xfId="0" applyNumberFormat="1" applyFont="1" applyFill="1" applyBorder="1"/>
    <xf numFmtId="3" fontId="18" fillId="0" borderId="202" xfId="0" applyNumberFormat="1" applyFont="1" applyFill="1" applyBorder="1"/>
    <xf numFmtId="0" fontId="7" fillId="0" borderId="148" xfId="12" applyFont="1" applyFill="1" applyBorder="1" applyAlignment="1">
      <alignment wrapText="1"/>
    </xf>
    <xf numFmtId="3" fontId="7" fillId="0" borderId="58" xfId="14" applyNumberFormat="1" applyFont="1" applyFill="1" applyBorder="1" applyAlignment="1">
      <alignment horizontal="right" vertical="center"/>
    </xf>
    <xf numFmtId="3" fontId="7" fillId="0" borderId="187" xfId="12" applyNumberFormat="1" applyFont="1" applyFill="1" applyBorder="1" applyAlignment="1">
      <alignment horizontal="right" vertical="center"/>
    </xf>
    <xf numFmtId="3" fontId="7" fillId="0" borderId="205" xfId="14" applyNumberFormat="1" applyFont="1" applyFill="1" applyBorder="1" applyAlignment="1">
      <alignment horizontal="right" vertical="center"/>
    </xf>
    <xf numFmtId="3" fontId="7" fillId="0" borderId="111" xfId="14" applyNumberFormat="1" applyFont="1" applyFill="1" applyBorder="1" applyAlignment="1">
      <alignment horizontal="right" vertical="center"/>
    </xf>
    <xf numFmtId="3" fontId="10" fillId="0" borderId="187" xfId="14" applyNumberFormat="1" applyFont="1" applyFill="1" applyBorder="1" applyAlignment="1">
      <alignment horizontal="right" vertical="center"/>
    </xf>
    <xf numFmtId="3" fontId="7" fillId="0" borderId="91" xfId="14" applyNumberFormat="1" applyFont="1" applyFill="1" applyBorder="1" applyAlignment="1">
      <alignment horizontal="right" vertical="center" shrinkToFit="1"/>
    </xf>
    <xf numFmtId="3" fontId="10" fillId="0" borderId="142" xfId="14" applyNumberFormat="1" applyFont="1" applyFill="1" applyBorder="1" applyAlignment="1"/>
    <xf numFmtId="3" fontId="24" fillId="0" borderId="182" xfId="14" applyNumberFormat="1" applyFont="1" applyFill="1" applyBorder="1" applyAlignment="1"/>
    <xf numFmtId="3" fontId="10" fillId="0" borderId="88" xfId="14" applyNumberFormat="1" applyFont="1" applyFill="1" applyBorder="1" applyAlignment="1"/>
    <xf numFmtId="3" fontId="10" fillId="0" borderId="191" xfId="14" applyNumberFormat="1" applyFont="1" applyFill="1" applyBorder="1" applyAlignment="1">
      <alignment vertical="center"/>
    </xf>
    <xf numFmtId="3" fontId="24" fillId="0" borderId="126" xfId="14" applyNumberFormat="1" applyFont="1" applyFill="1" applyBorder="1" applyAlignment="1">
      <alignment vertical="center"/>
    </xf>
    <xf numFmtId="3" fontId="24" fillId="0" borderId="82" xfId="14" applyNumberFormat="1" applyFont="1" applyFill="1" applyBorder="1" applyAlignment="1">
      <alignment vertical="center"/>
    </xf>
    <xf numFmtId="0" fontId="9" fillId="0" borderId="0" xfId="0" applyFont="1" applyFill="1" applyAlignment="1">
      <alignment shrinkToFit="1"/>
    </xf>
    <xf numFmtId="3" fontId="18" fillId="0" borderId="83" xfId="11" applyNumberFormat="1" applyFont="1" applyFill="1" applyBorder="1" applyAlignment="1">
      <alignment horizontal="left" vertical="center" wrapText="1"/>
    </xf>
    <xf numFmtId="3" fontId="17" fillId="0" borderId="15" xfId="0" applyNumberFormat="1" applyFont="1" applyFill="1" applyBorder="1" applyAlignment="1">
      <alignment horizontal="right" vertical="top"/>
    </xf>
    <xf numFmtId="3" fontId="17" fillId="0" borderId="16" xfId="0" applyNumberFormat="1" applyFont="1" applyFill="1" applyBorder="1" applyAlignment="1">
      <alignment horizontal="right" vertical="top"/>
    </xf>
    <xf numFmtId="3" fontId="43" fillId="0" borderId="15" xfId="0" applyNumberFormat="1" applyFont="1" applyFill="1" applyBorder="1" applyAlignment="1">
      <alignment vertical="top"/>
    </xf>
    <xf numFmtId="3" fontId="44" fillId="0" borderId="15" xfId="0" applyNumberFormat="1" applyFont="1" applyFill="1" applyBorder="1" applyAlignment="1">
      <alignment vertical="top"/>
    </xf>
    <xf numFmtId="3" fontId="18" fillId="0" borderId="15" xfId="0" applyNumberFormat="1" applyFont="1" applyFill="1" applyBorder="1" applyAlignment="1">
      <alignment vertical="top"/>
    </xf>
    <xf numFmtId="3" fontId="21" fillId="0" borderId="15" xfId="0" applyNumberFormat="1" applyFont="1" applyFill="1" applyBorder="1" applyAlignment="1">
      <alignment vertical="top"/>
    </xf>
    <xf numFmtId="3" fontId="43" fillId="0" borderId="16" xfId="0" applyNumberFormat="1" applyFont="1" applyFill="1" applyBorder="1" applyAlignment="1">
      <alignment horizontal="right"/>
    </xf>
    <xf numFmtId="3" fontId="24" fillId="0" borderId="186" xfId="14" applyNumberFormat="1" applyFont="1" applyFill="1" applyBorder="1" applyAlignment="1">
      <alignment horizontal="right" vertical="center" wrapText="1"/>
    </xf>
    <xf numFmtId="3" fontId="50" fillId="0" borderId="16" xfId="0" applyNumberFormat="1" applyFont="1" applyFill="1" applyBorder="1" applyAlignment="1">
      <alignment horizontal="right" wrapText="1"/>
    </xf>
    <xf numFmtId="3" fontId="17" fillId="0" borderId="20" xfId="13" applyNumberFormat="1" applyFont="1" applyFill="1" applyBorder="1" applyAlignment="1">
      <alignment horizontal="left" vertical="top"/>
    </xf>
    <xf numFmtId="3" fontId="15" fillId="0" borderId="27" xfId="11" applyNumberFormat="1" applyFont="1" applyFill="1" applyBorder="1" applyAlignment="1">
      <alignment horizontal="center" vertical="top"/>
    </xf>
    <xf numFmtId="3" fontId="7" fillId="0" borderId="1" xfId="11" applyNumberFormat="1" applyFont="1" applyFill="1" applyBorder="1" applyAlignment="1">
      <alignment vertical="center" wrapText="1"/>
    </xf>
    <xf numFmtId="3" fontId="7" fillId="0" borderId="59" xfId="0" applyNumberFormat="1" applyFont="1" applyFill="1" applyBorder="1" applyAlignment="1">
      <alignment horizontal="right" vertical="center" wrapText="1"/>
    </xf>
    <xf numFmtId="0" fontId="59" fillId="0" borderId="0" xfId="0" applyFont="1" applyFill="1" applyAlignment="1">
      <alignment horizontal="left" wrapText="1"/>
    </xf>
    <xf numFmtId="3" fontId="15" fillId="0" borderId="0" xfId="0" applyNumberFormat="1" applyFont="1" applyFill="1" applyBorder="1" applyAlignment="1">
      <alignment horizontal="right" wrapText="1"/>
    </xf>
    <xf numFmtId="3" fontId="17" fillId="0" borderId="23" xfId="11" applyNumberFormat="1" applyFont="1" applyFill="1" applyBorder="1" applyAlignment="1">
      <alignment vertical="top" shrinkToFit="1"/>
    </xf>
    <xf numFmtId="3" fontId="18" fillId="0" borderId="23" xfId="11" applyNumberFormat="1" applyFont="1" applyFill="1" applyBorder="1" applyAlignment="1">
      <alignment horizontal="left" wrapText="1" indent="2"/>
    </xf>
    <xf numFmtId="3" fontId="18" fillId="0" borderId="23" xfId="11" applyNumberFormat="1" applyFont="1" applyFill="1" applyBorder="1" applyAlignment="1">
      <alignment horizontal="left" vertical="top" wrapText="1" indent="2"/>
    </xf>
    <xf numFmtId="0" fontId="7" fillId="0" borderId="85" xfId="14" applyFont="1" applyFill="1" applyBorder="1" applyAlignment="1">
      <alignment horizontal="center" vertical="top"/>
    </xf>
    <xf numFmtId="0" fontId="7" fillId="0" borderId="23" xfId="15" applyFont="1" applyFill="1" applyBorder="1" applyAlignment="1">
      <alignment horizontal="left" vertical="top"/>
    </xf>
    <xf numFmtId="0" fontId="7" fillId="0" borderId="15" xfId="15" applyFont="1" applyFill="1" applyBorder="1" applyAlignment="1">
      <alignment horizontal="left" vertical="top"/>
    </xf>
    <xf numFmtId="0" fontId="24" fillId="0" borderId="0" xfId="0" applyFont="1" applyFill="1" applyBorder="1" applyAlignment="1">
      <alignment vertical="center"/>
    </xf>
    <xf numFmtId="3" fontId="7" fillId="0" borderId="0" xfId="10" applyNumberFormat="1" applyFont="1" applyFill="1" applyBorder="1" applyAlignment="1">
      <alignment horizontal="left" wrapText="1" indent="3"/>
    </xf>
    <xf numFmtId="3" fontId="24" fillId="0" borderId="6" xfId="10" applyNumberFormat="1" applyFont="1" applyFill="1" applyBorder="1"/>
    <xf numFmtId="3" fontId="24" fillId="0" borderId="11" xfId="10" applyNumberFormat="1" applyFont="1" applyFill="1" applyBorder="1" applyAlignment="1">
      <alignment vertical="center"/>
    </xf>
    <xf numFmtId="3" fontId="25" fillId="0" borderId="0" xfId="0" applyNumberFormat="1" applyFont="1" applyFill="1" applyAlignment="1">
      <alignment horizontal="center" vertical="top"/>
    </xf>
    <xf numFmtId="3" fontId="15" fillId="0" borderId="0" xfId="0" applyNumberFormat="1" applyFont="1" applyFill="1" applyBorder="1" applyAlignment="1">
      <alignment horizontal="center" vertical="top"/>
    </xf>
    <xf numFmtId="1" fontId="25" fillId="0" borderId="0" xfId="11" applyNumberFormat="1" applyFont="1" applyFill="1" applyBorder="1" applyAlignment="1">
      <alignment horizontal="center" vertical="top"/>
    </xf>
    <xf numFmtId="1" fontId="25" fillId="0" borderId="0" xfId="11" applyNumberFormat="1" applyFont="1" applyFill="1" applyBorder="1" applyAlignment="1">
      <alignment horizontal="left" vertical="top"/>
    </xf>
    <xf numFmtId="3" fontId="15" fillId="0" borderId="15" xfId="13" applyNumberFormat="1" applyFont="1" applyFill="1" applyBorder="1" applyAlignment="1">
      <alignment horizontal="left" wrapText="1" indent="2"/>
    </xf>
    <xf numFmtId="0" fontId="9" fillId="0" borderId="0" xfId="0" applyFont="1" applyFill="1" applyBorder="1" applyAlignment="1">
      <alignment horizontal="center" vertical="center"/>
    </xf>
    <xf numFmtId="3" fontId="10" fillId="0" borderId="17" xfId="10" applyNumberFormat="1" applyFont="1" applyFill="1" applyBorder="1" applyAlignment="1">
      <alignment vertical="center"/>
    </xf>
    <xf numFmtId="0" fontId="14" fillId="0" borderId="0" xfId="11" applyNumberFormat="1" applyFont="1" applyFill="1" applyBorder="1" applyAlignment="1">
      <alignment horizontal="center" vertical="top"/>
    </xf>
    <xf numFmtId="0" fontId="26" fillId="0" borderId="0" xfId="11" applyNumberFormat="1" applyFont="1" applyFill="1" applyBorder="1" applyAlignment="1">
      <alignment horizontal="center" vertical="top"/>
    </xf>
    <xf numFmtId="0" fontId="12" fillId="0" borderId="0" xfId="0" applyFont="1" applyFill="1" applyAlignment="1">
      <alignment vertical="top"/>
    </xf>
    <xf numFmtId="3" fontId="9" fillId="0" borderId="48" xfId="0" applyNumberFormat="1" applyFont="1" applyFill="1" applyBorder="1" applyAlignment="1">
      <alignment horizontal="right" vertical="center"/>
    </xf>
    <xf numFmtId="3" fontId="9" fillId="0" borderId="156" xfId="10" applyNumberFormat="1" applyFont="1" applyFill="1" applyBorder="1" applyAlignment="1">
      <alignment horizontal="right" wrapText="1"/>
    </xf>
    <xf numFmtId="3" fontId="9" fillId="0" borderId="48" xfId="10" applyNumberFormat="1" applyFont="1" applyFill="1" applyBorder="1"/>
    <xf numFmtId="3" fontId="7" fillId="0" borderId="0" xfId="10" applyNumberFormat="1" applyFont="1" applyFill="1" applyBorder="1" applyAlignment="1">
      <alignment vertical="center"/>
    </xf>
    <xf numFmtId="3" fontId="15" fillId="0" borderId="142" xfId="13" applyNumberFormat="1" applyFont="1" applyFill="1" applyBorder="1" applyAlignment="1"/>
    <xf numFmtId="3" fontId="18" fillId="0" borderId="184" xfId="0" applyNumberFormat="1" applyFont="1" applyFill="1" applyBorder="1" applyAlignment="1"/>
    <xf numFmtId="3" fontId="7" fillId="0" borderId="0" xfId="0" applyNumberFormat="1" applyFont="1" applyFill="1" applyBorder="1" applyAlignment="1">
      <alignment vertical="top"/>
    </xf>
    <xf numFmtId="3" fontId="7" fillId="0" borderId="164" xfId="14" applyNumberFormat="1" applyFont="1" applyFill="1" applyBorder="1" applyAlignment="1">
      <alignment horizontal="right" vertical="center"/>
    </xf>
    <xf numFmtId="3" fontId="7" fillId="0" borderId="187" xfId="14" applyNumberFormat="1" applyFont="1" applyFill="1" applyBorder="1" applyAlignment="1">
      <alignment horizontal="right" vertical="center"/>
    </xf>
    <xf numFmtId="3" fontId="7" fillId="0" borderId="43" xfId="12" applyNumberFormat="1" applyFont="1" applyFill="1" applyBorder="1" applyAlignment="1">
      <alignment horizontal="right" vertical="center" wrapText="1"/>
    </xf>
    <xf numFmtId="3" fontId="7" fillId="0" borderId="179" xfId="12" applyNumberFormat="1" applyFont="1" applyFill="1" applyBorder="1" applyAlignment="1">
      <alignment horizontal="right" vertical="center" wrapText="1"/>
    </xf>
    <xf numFmtId="0" fontId="7" fillId="0" borderId="26" xfId="12" applyFont="1" applyFill="1" applyBorder="1" applyAlignment="1">
      <alignment wrapText="1"/>
    </xf>
    <xf numFmtId="3" fontId="24" fillId="0" borderId="0" xfId="13" applyNumberFormat="1" applyFont="1" applyFill="1" applyBorder="1" applyAlignment="1">
      <alignment vertical="top" wrapText="1"/>
    </xf>
    <xf numFmtId="3" fontId="21" fillId="0" borderId="46" xfId="0" applyNumberFormat="1" applyFont="1" applyFill="1" applyBorder="1" applyAlignment="1">
      <alignment vertical="center"/>
    </xf>
    <xf numFmtId="3" fontId="7" fillId="0" borderId="8" xfId="16" applyNumberFormat="1" applyFont="1" applyFill="1" applyBorder="1"/>
    <xf numFmtId="3" fontId="55" fillId="0" borderId="16" xfId="0" applyNumberFormat="1" applyFont="1" applyFill="1" applyBorder="1" applyAlignment="1">
      <alignment vertical="top"/>
    </xf>
    <xf numFmtId="3" fontId="9" fillId="0" borderId="11" xfId="12" applyNumberFormat="1" applyFont="1" applyFill="1" applyBorder="1" applyAlignment="1">
      <alignment horizontal="right" vertical="center" wrapText="1"/>
    </xf>
    <xf numFmtId="3" fontId="17" fillId="0" borderId="46" xfId="0" applyNumberFormat="1" applyFont="1" applyFill="1" applyBorder="1" applyAlignment="1">
      <alignment horizontal="right" wrapText="1"/>
    </xf>
    <xf numFmtId="3" fontId="7" fillId="0" borderId="15" xfId="11" applyNumberFormat="1" applyFont="1" applyFill="1" applyBorder="1" applyAlignment="1">
      <alignment horizontal="center" vertical="center"/>
    </xf>
    <xf numFmtId="0" fontId="7" fillId="0" borderId="0" xfId="0" applyFont="1" applyFill="1" applyAlignment="1">
      <alignment horizontal="center" vertical="center"/>
    </xf>
    <xf numFmtId="0" fontId="9" fillId="0" borderId="0" xfId="0" applyFont="1" applyFill="1" applyAlignment="1">
      <alignment horizontal="center" vertical="center"/>
    </xf>
    <xf numFmtId="0" fontId="11" fillId="0" borderId="0" xfId="0" applyFont="1" applyFill="1" applyAlignment="1">
      <alignment horizontal="center"/>
    </xf>
    <xf numFmtId="4" fontId="7" fillId="0" borderId="0" xfId="0" applyNumberFormat="1" applyFont="1" applyFill="1" applyBorder="1" applyAlignment="1">
      <alignment horizontal="left" vertical="center"/>
    </xf>
    <xf numFmtId="4" fontId="7" fillId="0" borderId="0" xfId="0" applyNumberFormat="1" applyFont="1" applyFill="1" applyAlignment="1">
      <alignment vertical="center"/>
    </xf>
    <xf numFmtId="4" fontId="11" fillId="0" borderId="0" xfId="0" applyNumberFormat="1" applyFont="1" applyFill="1" applyAlignment="1">
      <alignment horizontal="center" vertical="center"/>
    </xf>
    <xf numFmtId="0" fontId="11" fillId="0" borderId="0" xfId="0" applyFont="1" applyFill="1" applyAlignment="1">
      <alignment horizontal="center" vertical="center"/>
    </xf>
    <xf numFmtId="0" fontId="11" fillId="0" borderId="0" xfId="0" applyFont="1" applyFill="1" applyAlignment="1">
      <alignment horizontal="center" vertical="center" wrapText="1"/>
    </xf>
    <xf numFmtId="0" fontId="11" fillId="0" borderId="0" xfId="0" applyFont="1" applyFill="1" applyAlignment="1">
      <alignment vertical="center"/>
    </xf>
    <xf numFmtId="0" fontId="15" fillId="0" borderId="206" xfId="0" applyFont="1" applyFill="1" applyBorder="1" applyAlignment="1">
      <alignment horizontal="center" vertical="center" textRotation="90"/>
    </xf>
    <xf numFmtId="0" fontId="7" fillId="0" borderId="207" xfId="0" applyFont="1" applyFill="1" applyBorder="1" applyAlignment="1">
      <alignment horizontal="center" vertical="center" wrapText="1"/>
    </xf>
    <xf numFmtId="4" fontId="7" fillId="0" borderId="207" xfId="0" applyNumberFormat="1" applyFont="1" applyFill="1" applyBorder="1" applyAlignment="1">
      <alignment horizontal="center" vertical="center" wrapText="1"/>
    </xf>
    <xf numFmtId="4" fontId="7" fillId="0" borderId="208" xfId="0" applyNumberFormat="1" applyFont="1" applyFill="1" applyBorder="1" applyAlignment="1">
      <alignment horizontal="center" vertical="center"/>
    </xf>
    <xf numFmtId="165" fontId="7" fillId="0" borderId="0" xfId="0" applyNumberFormat="1" applyFont="1" applyFill="1" applyBorder="1" applyAlignment="1">
      <alignment horizontal="left" vertical="top" wrapText="1"/>
    </xf>
    <xf numFmtId="4" fontId="7" fillId="0" borderId="0" xfId="0" applyNumberFormat="1" applyFont="1" applyFill="1" applyBorder="1" applyAlignment="1"/>
    <xf numFmtId="4" fontId="11" fillId="0" borderId="17" xfId="0" applyNumberFormat="1" applyFont="1" applyFill="1" applyBorder="1" applyAlignment="1">
      <alignment horizontal="center"/>
    </xf>
    <xf numFmtId="165" fontId="10" fillId="0" borderId="0" xfId="0" applyNumberFormat="1" applyFont="1" applyFill="1" applyBorder="1" applyAlignment="1">
      <alignment horizontal="left" vertical="top" wrapText="1" indent="2"/>
    </xf>
    <xf numFmtId="4" fontId="7" fillId="0" borderId="0" xfId="0" applyNumberFormat="1" applyFont="1" applyFill="1" applyBorder="1" applyAlignment="1">
      <alignment vertical="top"/>
    </xf>
    <xf numFmtId="4" fontId="11" fillId="0" borderId="17" xfId="0" applyNumberFormat="1" applyFont="1" applyFill="1" applyBorder="1" applyAlignment="1">
      <alignment horizontal="center" vertical="top"/>
    </xf>
    <xf numFmtId="4" fontId="11" fillId="0" borderId="17" xfId="0" applyNumberFormat="1" applyFont="1" applyFill="1" applyBorder="1" applyAlignment="1">
      <alignment horizontal="left" vertical="top"/>
    </xf>
    <xf numFmtId="0" fontId="7" fillId="0" borderId="0" xfId="0" applyFont="1" applyFill="1" applyBorder="1" applyAlignment="1">
      <alignment vertical="top" wrapText="1"/>
    </xf>
    <xf numFmtId="4" fontId="11" fillId="0" borderId="17" xfId="0" applyNumberFormat="1" applyFont="1" applyFill="1" applyBorder="1" applyAlignment="1">
      <alignment horizontal="center" wrapText="1"/>
    </xf>
    <xf numFmtId="165" fontId="7" fillId="0" borderId="0" xfId="13" applyNumberFormat="1" applyFont="1" applyFill="1" applyBorder="1" applyAlignment="1">
      <alignment vertical="top" wrapText="1"/>
    </xf>
    <xf numFmtId="4" fontId="11" fillId="0" borderId="17" xfId="0" applyNumberFormat="1" applyFont="1" applyFill="1" applyBorder="1" applyAlignment="1">
      <alignment horizontal="center" vertical="center"/>
    </xf>
    <xf numFmtId="165" fontId="7" fillId="0" borderId="0" xfId="13" applyNumberFormat="1" applyFont="1" applyFill="1" applyBorder="1" applyAlignment="1">
      <alignment wrapText="1"/>
    </xf>
    <xf numFmtId="4" fontId="7" fillId="0" borderId="0" xfId="0" applyNumberFormat="1" applyFont="1" applyFill="1" applyBorder="1" applyAlignment="1">
      <alignment vertical="center"/>
    </xf>
    <xf numFmtId="165" fontId="7" fillId="0" borderId="0" xfId="0" applyNumberFormat="1" applyFont="1" applyFill="1" applyBorder="1" applyAlignment="1">
      <alignment horizontal="left" wrapText="1"/>
    </xf>
    <xf numFmtId="4" fontId="11" fillId="0" borderId="17" xfId="0" applyNumberFormat="1" applyFont="1" applyFill="1" applyBorder="1" applyAlignment="1">
      <alignment horizontal="center" vertical="top" wrapText="1"/>
    </xf>
    <xf numFmtId="0" fontId="7" fillId="0" borderId="209" xfId="0" applyFont="1" applyFill="1" applyBorder="1" applyAlignment="1">
      <alignment horizontal="center"/>
    </xf>
    <xf numFmtId="165" fontId="7" fillId="0" borderId="2" xfId="13" applyNumberFormat="1" applyFont="1" applyFill="1" applyBorder="1" applyAlignment="1">
      <alignment wrapText="1"/>
    </xf>
    <xf numFmtId="4" fontId="7" fillId="0" borderId="2" xfId="0" applyNumberFormat="1" applyFont="1" applyFill="1" applyBorder="1" applyAlignment="1">
      <alignment vertical="center"/>
    </xf>
    <xf numFmtId="4" fontId="11" fillId="0" borderId="210" xfId="0" applyNumberFormat="1" applyFont="1" applyFill="1" applyBorder="1" applyAlignment="1">
      <alignment horizontal="center" vertical="center"/>
    </xf>
    <xf numFmtId="0" fontId="7" fillId="0" borderId="3" xfId="0" applyFont="1" applyFill="1" applyBorder="1" applyAlignment="1">
      <alignment horizontal="center" vertical="center"/>
    </xf>
    <xf numFmtId="165" fontId="9" fillId="0" borderId="4" xfId="0" applyNumberFormat="1" applyFont="1" applyFill="1" applyBorder="1" applyAlignment="1">
      <alignment vertical="center" wrapText="1"/>
    </xf>
    <xf numFmtId="4" fontId="9" fillId="0" borderId="4" xfId="0" applyNumberFormat="1" applyFont="1" applyFill="1" applyBorder="1" applyAlignment="1">
      <alignment vertical="center"/>
    </xf>
    <xf numFmtId="4" fontId="16" fillId="0" borderId="18" xfId="0" applyNumberFormat="1" applyFont="1" applyFill="1" applyBorder="1" applyAlignment="1">
      <alignment horizontal="center" vertical="center"/>
    </xf>
    <xf numFmtId="4" fontId="11" fillId="0" borderId="17" xfId="0" applyNumberFormat="1" applyFont="1" applyFill="1" applyBorder="1" applyAlignment="1">
      <alignment horizontal="center" vertical="center" wrapText="1"/>
    </xf>
    <xf numFmtId="165" fontId="10" fillId="0" borderId="0" xfId="0" applyNumberFormat="1" applyFont="1" applyFill="1" applyBorder="1" applyAlignment="1">
      <alignment horizontal="left" vertical="center" wrapText="1" indent="2"/>
    </xf>
    <xf numFmtId="0" fontId="7" fillId="0" borderId="129" xfId="0" applyFont="1" applyFill="1" applyBorder="1" applyAlignment="1">
      <alignment horizontal="center" vertical="center"/>
    </xf>
    <xf numFmtId="165" fontId="9" fillId="0" borderId="48" xfId="0" applyNumberFormat="1" applyFont="1" applyFill="1" applyBorder="1" applyAlignment="1">
      <alignment vertical="center" wrapText="1"/>
    </xf>
    <xf numFmtId="4" fontId="9" fillId="0" borderId="48" xfId="0" applyNumberFormat="1" applyFont="1" applyFill="1" applyBorder="1" applyAlignment="1">
      <alignment vertical="center"/>
    </xf>
    <xf numFmtId="4" fontId="16" fillId="0" borderId="130" xfId="0" applyNumberFormat="1" applyFont="1" applyFill="1" applyBorder="1" applyAlignment="1">
      <alignment horizontal="center" vertical="center"/>
    </xf>
    <xf numFmtId="165" fontId="10" fillId="0" borderId="0" xfId="0" applyNumberFormat="1" applyFont="1" applyFill="1" applyBorder="1" applyAlignment="1">
      <alignment horizontal="left" vertical="center" wrapText="1" indent="3"/>
    </xf>
    <xf numFmtId="165" fontId="10" fillId="0" borderId="4" xfId="0" applyNumberFormat="1" applyFont="1" applyFill="1" applyBorder="1" applyAlignment="1">
      <alignment horizontal="left" vertical="center" wrapText="1" indent="3"/>
    </xf>
    <xf numFmtId="4" fontId="7" fillId="0" borderId="4" xfId="0" applyNumberFormat="1" applyFont="1" applyFill="1" applyBorder="1" applyAlignment="1">
      <alignment vertical="center"/>
    </xf>
    <xf numFmtId="4" fontId="11" fillId="0" borderId="18" xfId="0" applyNumberFormat="1" applyFont="1" applyFill="1" applyBorder="1" applyAlignment="1">
      <alignment horizontal="center" vertical="center"/>
    </xf>
    <xf numFmtId="0" fontId="7" fillId="0" borderId="0" xfId="0" applyFont="1" applyFill="1" applyBorder="1" applyAlignment="1">
      <alignment vertical="center" wrapText="1"/>
    </xf>
    <xf numFmtId="4" fontId="11" fillId="0" borderId="0" xfId="0" applyNumberFormat="1" applyFont="1" applyFill="1" applyBorder="1" applyAlignment="1">
      <alignment horizontal="center" vertical="center"/>
    </xf>
    <xf numFmtId="0" fontId="7" fillId="0" borderId="0" xfId="0" applyFont="1" applyFill="1" applyBorder="1" applyAlignment="1">
      <alignment horizontal="center" vertical="center" wrapText="1"/>
    </xf>
    <xf numFmtId="4" fontId="7" fillId="0" borderId="0" xfId="0" applyNumberFormat="1" applyFont="1" applyFill="1" applyBorder="1" applyAlignment="1">
      <alignment horizontal="center" vertical="center"/>
    </xf>
    <xf numFmtId="0" fontId="16" fillId="0" borderId="0" xfId="0" applyFont="1" applyFill="1" applyAlignment="1">
      <alignment horizontal="center"/>
    </xf>
    <xf numFmtId="0" fontId="9" fillId="0" borderId="0" xfId="0" applyFont="1" applyFill="1" applyAlignment="1">
      <alignment vertical="center" wrapText="1"/>
    </xf>
    <xf numFmtId="4" fontId="9" fillId="0" borderId="0" xfId="0" applyNumberFormat="1" applyFont="1" applyFill="1" applyAlignment="1">
      <alignment vertical="center"/>
    </xf>
    <xf numFmtId="4" fontId="16" fillId="0" borderId="0" xfId="0" applyNumberFormat="1" applyFont="1" applyFill="1" applyAlignment="1">
      <alignment horizontal="center" vertical="center"/>
    </xf>
    <xf numFmtId="4" fontId="7" fillId="0" borderId="0" xfId="0" applyNumberFormat="1" applyFont="1" applyFill="1" applyAlignment="1">
      <alignment horizontal="right" vertical="center"/>
    </xf>
    <xf numFmtId="0" fontId="7" fillId="0" borderId="0" xfId="0" applyFont="1" applyFill="1" applyAlignment="1">
      <alignment vertical="center" wrapText="1"/>
    </xf>
    <xf numFmtId="3" fontId="7" fillId="0" borderId="0" xfId="27" applyNumberFormat="1" applyFont="1"/>
    <xf numFmtId="3" fontId="7" fillId="0" borderId="0" xfId="27" applyNumberFormat="1" applyFont="1" applyAlignment="1">
      <alignment horizontal="center"/>
    </xf>
    <xf numFmtId="14" fontId="7" fillId="0" borderId="0" xfId="27" applyNumberFormat="1" applyFont="1" applyAlignment="1">
      <alignment horizontal="center"/>
    </xf>
    <xf numFmtId="3" fontId="7" fillId="0" borderId="0" xfId="27" applyNumberFormat="1" applyFont="1" applyAlignment="1">
      <alignment horizontal="center" wrapText="1"/>
    </xf>
    <xf numFmtId="3" fontId="7" fillId="0" borderId="0" xfId="27" applyNumberFormat="1" applyFont="1" applyBorder="1" applyAlignment="1">
      <alignment horizontal="center"/>
    </xf>
    <xf numFmtId="3" fontId="7" fillId="0" borderId="17" xfId="27" applyNumberFormat="1" applyFont="1" applyBorder="1" applyAlignment="1">
      <alignment vertical="center" wrapText="1"/>
    </xf>
    <xf numFmtId="3" fontId="7" fillId="0" borderId="48" xfId="27" applyNumberFormat="1" applyFont="1" applyBorder="1" applyAlignment="1">
      <alignment horizontal="center" vertical="center" wrapText="1"/>
    </xf>
    <xf numFmtId="3" fontId="7" fillId="0" borderId="0" xfId="27" applyNumberFormat="1" applyFont="1" applyAlignment="1">
      <alignment horizontal="center" vertical="center" wrapText="1"/>
    </xf>
    <xf numFmtId="3" fontId="7" fillId="0" borderId="1" xfId="27" applyNumberFormat="1" applyFont="1" applyBorder="1" applyAlignment="1">
      <alignment horizontal="center" vertical="center" wrapText="1"/>
    </xf>
    <xf numFmtId="0" fontId="7" fillId="0" borderId="222" xfId="27" applyNumberFormat="1" applyFont="1" applyBorder="1" applyAlignment="1">
      <alignment horizontal="center" vertical="center" wrapText="1"/>
    </xf>
    <xf numFmtId="3" fontId="7" fillId="0" borderId="224" xfId="27" applyNumberFormat="1" applyFont="1" applyBorder="1" applyAlignment="1">
      <alignment horizontal="center" vertical="center" wrapText="1"/>
    </xf>
    <xf numFmtId="3" fontId="7" fillId="0" borderId="222" xfId="27" applyNumberFormat="1" applyFont="1" applyBorder="1" applyAlignment="1">
      <alignment horizontal="center" vertical="center" wrapText="1"/>
    </xf>
    <xf numFmtId="3" fontId="7" fillId="0" borderId="226" xfId="27" applyNumberFormat="1" applyFont="1" applyBorder="1" applyAlignment="1">
      <alignment horizontal="center" vertical="center" wrapText="1"/>
    </xf>
    <xf numFmtId="3" fontId="7" fillId="0" borderId="44" xfId="27" applyNumberFormat="1" applyFont="1" applyBorder="1" applyAlignment="1">
      <alignment horizontal="left" vertical="center" wrapText="1"/>
    </xf>
    <xf numFmtId="14" fontId="7" fillId="0" borderId="44" xfId="27" applyNumberFormat="1" applyFont="1" applyBorder="1" applyAlignment="1">
      <alignment horizontal="center" vertical="center" wrapText="1"/>
    </xf>
    <xf numFmtId="3" fontId="7" fillId="0" borderId="227" xfId="27" applyNumberFormat="1" applyFont="1" applyBorder="1" applyAlignment="1">
      <alignment horizontal="right" vertical="center" wrapText="1"/>
    </xf>
    <xf numFmtId="3" fontId="7" fillId="0" borderId="228" xfId="27" applyNumberFormat="1" applyFont="1" applyBorder="1" applyAlignment="1">
      <alignment horizontal="right" vertical="center" wrapText="1"/>
    </xf>
    <xf numFmtId="3" fontId="7" fillId="0" borderId="44" xfId="27" applyNumberFormat="1" applyFont="1" applyBorder="1" applyAlignment="1">
      <alignment horizontal="right" vertical="center" wrapText="1"/>
    </xf>
    <xf numFmtId="3" fontId="7" fillId="0" borderId="43" xfId="27" applyNumberFormat="1" applyFont="1" applyBorder="1" applyAlignment="1">
      <alignment horizontal="right" vertical="center" wrapText="1"/>
    </xf>
    <xf numFmtId="3" fontId="7" fillId="0" borderId="46" xfId="27" applyNumberFormat="1" applyFont="1" applyBorder="1" applyAlignment="1">
      <alignment horizontal="right" vertical="center" wrapText="1"/>
    </xf>
    <xf numFmtId="3" fontId="7" fillId="0" borderId="229" xfId="27" applyNumberFormat="1" applyFont="1" applyBorder="1" applyAlignment="1">
      <alignment horizontal="center" vertical="center" wrapText="1"/>
    </xf>
    <xf numFmtId="3" fontId="7" fillId="0" borderId="230" xfId="27" applyNumberFormat="1" applyFont="1" applyBorder="1" applyAlignment="1">
      <alignment horizontal="right" vertical="center" wrapText="1"/>
    </xf>
    <xf numFmtId="3" fontId="7" fillId="0" borderId="0" xfId="27" applyNumberFormat="1" applyFont="1" applyBorder="1" applyAlignment="1">
      <alignment horizontal="left" vertical="center" wrapText="1"/>
    </xf>
    <xf numFmtId="14" fontId="7" fillId="0" borderId="0" xfId="27" applyNumberFormat="1" applyFont="1" applyBorder="1" applyAlignment="1">
      <alignment horizontal="center" vertical="center" wrapText="1"/>
    </xf>
    <xf numFmtId="3" fontId="7" fillId="0" borderId="0" xfId="27" applyNumberFormat="1" applyFont="1" applyBorder="1" applyAlignment="1">
      <alignment horizontal="right" vertical="center" wrapText="1"/>
    </xf>
    <xf numFmtId="0" fontId="7" fillId="0" borderId="44" xfId="27" applyNumberFormat="1" applyFont="1" applyBorder="1" applyAlignment="1">
      <alignment horizontal="center" vertical="center" wrapText="1"/>
    </xf>
    <xf numFmtId="0" fontId="7" fillId="0" borderId="44" xfId="12" applyFont="1" applyFill="1" applyBorder="1" applyAlignment="1">
      <alignment wrapText="1"/>
    </xf>
    <xf numFmtId="3" fontId="9" fillId="0" borderId="231" xfId="27" applyNumberFormat="1" applyFont="1" applyBorder="1" applyAlignment="1">
      <alignment horizontal="right" vertical="center"/>
    </xf>
    <xf numFmtId="3" fontId="9" fillId="0" borderId="45" xfId="27" applyNumberFormat="1" applyFont="1" applyBorder="1" applyAlignment="1">
      <alignment horizontal="right" vertical="center"/>
    </xf>
    <xf numFmtId="3" fontId="9" fillId="0" borderId="11" xfId="27" applyNumberFormat="1" applyFont="1" applyBorder="1" applyAlignment="1">
      <alignment horizontal="right" vertical="center"/>
    </xf>
    <xf numFmtId="3" fontId="9" fillId="0" borderId="232" xfId="27" applyNumberFormat="1" applyFont="1" applyBorder="1" applyAlignment="1">
      <alignment horizontal="right" vertical="center"/>
    </xf>
    <xf numFmtId="3" fontId="9" fillId="0" borderId="19" xfId="27" applyNumberFormat="1" applyFont="1" applyBorder="1" applyAlignment="1">
      <alignment horizontal="right" vertical="center"/>
    </xf>
    <xf numFmtId="0" fontId="24" fillId="0" borderId="0" xfId="0" applyFont="1" applyFill="1" applyAlignment="1">
      <alignment horizontal="left" wrapText="1" indent="2"/>
    </xf>
    <xf numFmtId="0" fontId="24" fillId="0" borderId="0" xfId="0" applyFont="1" applyFill="1" applyAlignment="1">
      <alignment horizontal="left" indent="2" shrinkToFit="1"/>
    </xf>
    <xf numFmtId="0" fontId="7" fillId="0" borderId="0" xfId="0" applyFont="1" applyFill="1" applyAlignment="1">
      <alignment horizontal="left" vertical="top" wrapText="1" indent="2"/>
    </xf>
    <xf numFmtId="3" fontId="7" fillId="0" borderId="0" xfId="16" applyNumberFormat="1" applyFont="1" applyFill="1" applyBorder="1" applyAlignment="1"/>
    <xf numFmtId="3" fontId="17" fillId="0" borderId="46" xfId="0" applyNumberFormat="1" applyFont="1" applyFill="1" applyBorder="1" applyAlignment="1">
      <alignment horizontal="right"/>
    </xf>
    <xf numFmtId="3" fontId="21" fillId="0" borderId="15" xfId="11" applyNumberFormat="1" applyFont="1" applyFill="1" applyBorder="1" applyAlignment="1">
      <alignment horizontal="center"/>
    </xf>
    <xf numFmtId="3" fontId="7" fillId="0" borderId="168" xfId="27" applyNumberFormat="1" applyFont="1" applyBorder="1" applyAlignment="1">
      <alignment horizontal="left" vertical="center" wrapText="1"/>
    </xf>
    <xf numFmtId="3" fontId="7" fillId="0" borderId="233" xfId="27" applyNumberFormat="1" applyFont="1" applyBorder="1" applyAlignment="1">
      <alignment horizontal="right" vertical="center" wrapText="1"/>
    </xf>
    <xf numFmtId="3" fontId="7" fillId="0" borderId="184" xfId="27" applyNumberFormat="1" applyFont="1" applyBorder="1" applyAlignment="1">
      <alignment horizontal="right" vertical="center" wrapText="1"/>
    </xf>
    <xf numFmtId="3" fontId="10" fillId="0" borderId="8" xfId="0" applyNumberFormat="1" applyFont="1" applyFill="1" applyBorder="1"/>
    <xf numFmtId="3" fontId="7" fillId="0" borderId="0" xfId="13" applyNumberFormat="1" applyFont="1" applyFill="1" applyBorder="1" applyAlignment="1">
      <alignment vertical="top" wrapText="1"/>
    </xf>
    <xf numFmtId="3" fontId="7" fillId="0" borderId="8" xfId="13" applyNumberFormat="1" applyFont="1" applyFill="1" applyBorder="1" applyAlignment="1">
      <alignment vertical="top" wrapText="1"/>
    </xf>
    <xf numFmtId="3" fontId="15" fillId="0" borderId="5" xfId="0" applyNumberFormat="1" applyFont="1" applyFill="1" applyBorder="1" applyAlignment="1">
      <alignment horizontal="center" vertical="center" wrapText="1"/>
    </xf>
    <xf numFmtId="3" fontId="18" fillId="0" borderId="23" xfId="0" applyNumberFormat="1" applyFont="1" applyFill="1" applyBorder="1" applyAlignment="1">
      <alignment horizontal="left"/>
    </xf>
    <xf numFmtId="3" fontId="17" fillId="0" borderId="14" xfId="0" applyNumberFormat="1" applyFont="1" applyFill="1" applyBorder="1" applyAlignment="1">
      <alignment horizontal="left" vertical="center" wrapText="1"/>
    </xf>
    <xf numFmtId="3" fontId="17" fillId="0" borderId="15" xfId="0" applyNumberFormat="1" applyFont="1" applyFill="1" applyBorder="1" applyAlignment="1">
      <alignment horizontal="left" vertical="center" wrapText="1"/>
    </xf>
    <xf numFmtId="3" fontId="15" fillId="0" borderId="142" xfId="13" applyNumberFormat="1" applyFont="1" applyFill="1" applyBorder="1" applyAlignment="1">
      <alignment horizontal="left" vertical="top" wrapText="1"/>
    </xf>
    <xf numFmtId="3" fontId="7" fillId="0" borderId="0" xfId="27" applyNumberFormat="1" applyFont="1" applyAlignment="1">
      <alignment horizontal="left" wrapText="1"/>
    </xf>
    <xf numFmtId="0" fontId="7" fillId="0" borderId="0" xfId="0" applyFont="1" applyFill="1" applyBorder="1" applyAlignment="1">
      <alignment horizontal="left" vertical="top"/>
    </xf>
    <xf numFmtId="3" fontId="60" fillId="0" borderId="16" xfId="0" applyNumberFormat="1" applyFont="1" applyFill="1" applyBorder="1" applyAlignment="1">
      <alignment horizontal="right" vertical="center" wrapText="1"/>
    </xf>
    <xf numFmtId="3" fontId="7" fillId="0" borderId="8" xfId="16" applyNumberFormat="1" applyFont="1" applyFill="1" applyBorder="1" applyAlignment="1">
      <alignment vertical="center"/>
    </xf>
    <xf numFmtId="3" fontId="17" fillId="0" borderId="59" xfId="0" applyNumberFormat="1" applyFont="1" applyFill="1" applyBorder="1" applyAlignment="1">
      <alignment vertical="center"/>
    </xf>
    <xf numFmtId="3" fontId="17" fillId="0" borderId="28" xfId="0" applyNumberFormat="1" applyFont="1" applyFill="1" applyBorder="1" applyAlignment="1">
      <alignment vertical="center"/>
    </xf>
    <xf numFmtId="3" fontId="17" fillId="0" borderId="28" xfId="0" applyNumberFormat="1" applyFont="1" applyFill="1" applyBorder="1" applyAlignment="1">
      <alignment horizontal="right" vertical="center"/>
    </xf>
    <xf numFmtId="3" fontId="21" fillId="0" borderId="14" xfId="11" applyNumberFormat="1" applyFont="1" applyFill="1" applyBorder="1" applyAlignment="1">
      <alignment horizontal="center"/>
    </xf>
    <xf numFmtId="1" fontId="25" fillId="0" borderId="14" xfId="11" applyNumberFormat="1" applyFont="1" applyFill="1" applyBorder="1" applyAlignment="1">
      <alignment horizontal="center" vertical="top"/>
    </xf>
    <xf numFmtId="1" fontId="25" fillId="0" borderId="57" xfId="11" applyNumberFormat="1" applyFont="1" applyFill="1" applyBorder="1" applyAlignment="1">
      <alignment horizontal="center" vertical="top"/>
    </xf>
    <xf numFmtId="3" fontId="17" fillId="0" borderId="184" xfId="0" applyNumberFormat="1" applyFont="1" applyFill="1" applyBorder="1" applyAlignment="1">
      <alignment vertical="center"/>
    </xf>
    <xf numFmtId="3" fontId="18" fillId="0" borderId="0" xfId="11" applyNumberFormat="1" applyFont="1" applyFill="1" applyBorder="1" applyAlignment="1">
      <alignment horizontal="right"/>
    </xf>
    <xf numFmtId="3" fontId="24" fillId="0" borderId="8" xfId="16" applyNumberFormat="1" applyFont="1" applyFill="1" applyBorder="1" applyAlignment="1">
      <alignment vertical="top"/>
    </xf>
    <xf numFmtId="0" fontId="7" fillId="0" borderId="0" xfId="0" applyFont="1" applyFill="1" applyAlignment="1">
      <alignment shrinkToFit="1"/>
    </xf>
    <xf numFmtId="3" fontId="7" fillId="0" borderId="17" xfId="0" applyNumberFormat="1" applyFont="1" applyFill="1" applyBorder="1" applyAlignment="1">
      <alignment vertical="top"/>
    </xf>
    <xf numFmtId="3" fontId="15" fillId="0" borderId="0" xfId="11" applyNumberFormat="1" applyFont="1" applyFill="1" applyAlignment="1">
      <alignment horizontal="right"/>
    </xf>
    <xf numFmtId="3" fontId="9" fillId="0" borderId="0" xfId="11" applyNumberFormat="1" applyFont="1" applyFill="1" applyAlignment="1">
      <alignment horizontal="center" vertical="center"/>
    </xf>
    <xf numFmtId="3" fontId="7" fillId="0" borderId="0" xfId="14" applyNumberFormat="1" applyFont="1" applyFill="1" applyBorder="1" applyAlignment="1">
      <alignment horizontal="right"/>
    </xf>
    <xf numFmtId="3" fontId="10" fillId="0" borderId="0" xfId="14" applyNumberFormat="1" applyFont="1" applyFill="1" applyBorder="1" applyAlignment="1">
      <alignment horizontal="right"/>
    </xf>
    <xf numFmtId="0" fontId="9" fillId="0" borderId="0" xfId="0" applyFont="1" applyFill="1" applyAlignment="1">
      <alignment horizontal="center"/>
    </xf>
    <xf numFmtId="0" fontId="7" fillId="0" borderId="0" xfId="0" applyFont="1" applyFill="1" applyAlignment="1">
      <alignment horizontal="center" vertical="center"/>
    </xf>
    <xf numFmtId="0" fontId="34" fillId="0" borderId="0" xfId="12" applyFont="1" applyFill="1" applyBorder="1" applyAlignment="1">
      <alignment horizontal="left" wrapText="1"/>
    </xf>
    <xf numFmtId="0" fontId="7" fillId="0" borderId="0" xfId="0" applyFont="1" applyAlignment="1">
      <alignment horizontal="left"/>
    </xf>
    <xf numFmtId="0" fontId="9" fillId="0" borderId="0" xfId="0" applyFont="1" applyFill="1" applyAlignment="1">
      <alignment horizontal="center" vertical="center"/>
    </xf>
    <xf numFmtId="0" fontId="9" fillId="0" borderId="0" xfId="0" applyFont="1" applyFill="1" applyBorder="1" applyAlignment="1">
      <alignment horizontal="center" vertical="center"/>
    </xf>
    <xf numFmtId="3" fontId="7" fillId="0" borderId="0" xfId="10" applyNumberFormat="1" applyFont="1" applyFill="1" applyAlignment="1">
      <alignment horizontal="left"/>
    </xf>
    <xf numFmtId="3" fontId="9" fillId="0" borderId="0" xfId="10" applyNumberFormat="1" applyFont="1" applyFill="1" applyAlignment="1">
      <alignment horizontal="center" vertical="center"/>
    </xf>
    <xf numFmtId="3" fontId="18" fillId="0" borderId="89" xfId="0" applyNumberFormat="1" applyFont="1" applyFill="1" applyBorder="1" applyAlignment="1">
      <alignment horizontal="center" vertical="center"/>
    </xf>
    <xf numFmtId="3" fontId="18" fillId="0" borderId="128" xfId="0" applyNumberFormat="1" applyFont="1" applyFill="1" applyBorder="1" applyAlignment="1">
      <alignment horizontal="center" vertical="center"/>
    </xf>
    <xf numFmtId="3" fontId="18" fillId="0" borderId="38" xfId="0" applyNumberFormat="1" applyFont="1" applyFill="1" applyBorder="1" applyAlignment="1">
      <alignment horizontal="center" vertical="center" wrapText="1"/>
    </xf>
    <xf numFmtId="3" fontId="18" fillId="0" borderId="39" xfId="0" applyNumberFormat="1" applyFont="1" applyFill="1" applyBorder="1" applyAlignment="1">
      <alignment horizontal="center" vertical="center" wrapText="1"/>
    </xf>
    <xf numFmtId="3" fontId="18" fillId="0" borderId="47" xfId="13" applyNumberFormat="1" applyFont="1" applyFill="1" applyBorder="1" applyAlignment="1">
      <alignment horizontal="left" wrapText="1"/>
    </xf>
    <xf numFmtId="3" fontId="15" fillId="0" borderId="0" xfId="0" applyNumberFormat="1" applyFont="1" applyFill="1" applyAlignment="1">
      <alignment horizontal="left" vertical="center"/>
    </xf>
    <xf numFmtId="3" fontId="18" fillId="0" borderId="0" xfId="0" applyNumberFormat="1" applyFont="1" applyFill="1" applyAlignment="1">
      <alignment horizontal="center" vertical="center"/>
    </xf>
    <xf numFmtId="3" fontId="17" fillId="0" borderId="0" xfId="0" applyNumberFormat="1" applyFont="1" applyFill="1" applyAlignment="1">
      <alignment horizontal="right" vertical="center"/>
    </xf>
    <xf numFmtId="3" fontId="11" fillId="0" borderId="121" xfId="0" applyNumberFormat="1" applyFont="1" applyFill="1" applyBorder="1" applyAlignment="1">
      <alignment horizontal="center" vertical="center" textRotation="90"/>
    </xf>
    <xf numFmtId="3" fontId="11" fillId="0" borderId="122" xfId="0" applyNumberFormat="1" applyFont="1" applyFill="1" applyBorder="1" applyAlignment="1">
      <alignment horizontal="center" vertical="center" textRotation="90"/>
    </xf>
    <xf numFmtId="3" fontId="11" fillId="0" borderId="123" xfId="0" applyNumberFormat="1" applyFont="1" applyFill="1" applyBorder="1" applyAlignment="1">
      <alignment horizontal="center" vertical="center" textRotation="90"/>
    </xf>
    <xf numFmtId="0" fontId="19" fillId="0" borderId="124" xfId="0" applyFont="1" applyFill="1" applyBorder="1" applyAlignment="1">
      <alignment horizontal="center" vertical="center"/>
    </xf>
    <xf numFmtId="3" fontId="16" fillId="0" borderId="123" xfId="0" applyNumberFormat="1" applyFont="1" applyFill="1" applyBorder="1" applyAlignment="1">
      <alignment horizontal="center" vertical="center"/>
    </xf>
    <xf numFmtId="3" fontId="16" fillId="0" borderId="124" xfId="0" applyNumberFormat="1" applyFont="1" applyFill="1" applyBorder="1" applyAlignment="1">
      <alignment horizontal="center" vertical="center"/>
    </xf>
    <xf numFmtId="3" fontId="15" fillId="0" borderId="125" xfId="0" applyNumberFormat="1" applyFont="1" applyFill="1" applyBorder="1" applyAlignment="1">
      <alignment horizontal="center" vertical="center"/>
    </xf>
    <xf numFmtId="3" fontId="15" fillId="0" borderId="125" xfId="0" applyNumberFormat="1"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3" fontId="9" fillId="0" borderId="75" xfId="0" applyNumberFormat="1" applyFont="1" applyFill="1" applyBorder="1" applyAlignment="1">
      <alignment horizontal="center" vertical="center"/>
    </xf>
    <xf numFmtId="3" fontId="9" fillId="0" borderId="126" xfId="0" applyNumberFormat="1" applyFont="1" applyFill="1" applyBorder="1" applyAlignment="1">
      <alignment horizontal="center" vertical="center"/>
    </xf>
    <xf numFmtId="3" fontId="15" fillId="0" borderId="199" xfId="0" applyNumberFormat="1" applyFont="1" applyFill="1" applyBorder="1" applyAlignment="1">
      <alignment horizontal="left" vertical="center" shrinkToFit="1"/>
    </xf>
    <xf numFmtId="3" fontId="15" fillId="0" borderId="200" xfId="0" applyNumberFormat="1" applyFont="1" applyFill="1" applyBorder="1" applyAlignment="1">
      <alignment horizontal="left" vertical="center" shrinkToFit="1"/>
    </xf>
    <xf numFmtId="3" fontId="9" fillId="0" borderId="195" xfId="0" applyNumberFormat="1" applyFont="1" applyFill="1" applyBorder="1" applyAlignment="1">
      <alignment horizontal="center" vertical="center"/>
    </xf>
    <xf numFmtId="3" fontId="9" fillId="0" borderId="196" xfId="0" applyNumberFormat="1" applyFont="1" applyFill="1" applyBorder="1" applyAlignment="1">
      <alignment horizontal="center" vertical="center"/>
    </xf>
    <xf numFmtId="3" fontId="7" fillId="0" borderId="0" xfId="0" applyNumberFormat="1" applyFont="1" applyAlignment="1">
      <alignment horizontal="left" vertical="center"/>
    </xf>
    <xf numFmtId="3" fontId="11" fillId="0" borderId="123" xfId="0" applyNumberFormat="1" applyFont="1" applyFill="1" applyBorder="1" applyAlignment="1">
      <alignment horizontal="center" vertical="center" wrapText="1"/>
    </xf>
    <xf numFmtId="3" fontId="11" fillId="0" borderId="124" xfId="0" applyNumberFormat="1" applyFont="1" applyFill="1" applyBorder="1" applyAlignment="1">
      <alignment horizontal="center" vertical="center" wrapText="1"/>
    </xf>
    <xf numFmtId="3" fontId="11" fillId="0" borderId="192" xfId="0" applyNumberFormat="1" applyFont="1" applyFill="1" applyBorder="1" applyAlignment="1">
      <alignment horizontal="center" vertical="center" wrapText="1"/>
    </xf>
    <xf numFmtId="3" fontId="11" fillId="0" borderId="116" xfId="0" applyNumberFormat="1" applyFont="1" applyFill="1" applyBorder="1" applyAlignment="1">
      <alignment horizontal="center" vertical="center" wrapText="1"/>
    </xf>
    <xf numFmtId="3" fontId="15" fillId="0" borderId="26" xfId="13" applyNumberFormat="1" applyFont="1" applyFill="1" applyBorder="1" applyAlignment="1">
      <alignment horizontal="left" vertical="top" wrapText="1"/>
    </xf>
    <xf numFmtId="3" fontId="15" fillId="0" borderId="142" xfId="13" applyNumberFormat="1" applyFont="1" applyFill="1" applyBorder="1" applyAlignment="1">
      <alignment horizontal="left" vertical="top" wrapText="1"/>
    </xf>
    <xf numFmtId="3" fontId="17" fillId="0" borderId="31" xfId="0" applyNumberFormat="1" applyFont="1" applyFill="1" applyBorder="1" applyAlignment="1">
      <alignment horizontal="left" vertical="center"/>
    </xf>
    <xf numFmtId="3" fontId="17" fillId="0" borderId="23" xfId="0" applyNumberFormat="1" applyFont="1" applyFill="1" applyBorder="1" applyAlignment="1">
      <alignment horizontal="left" vertical="center"/>
    </xf>
    <xf numFmtId="3" fontId="48" fillId="0" borderId="89" xfId="0" applyNumberFormat="1" applyFont="1" applyFill="1" applyBorder="1" applyAlignment="1">
      <alignment horizontal="center" vertical="center"/>
    </xf>
    <xf numFmtId="3" fontId="48" fillId="0" borderId="167" xfId="0" applyNumberFormat="1" applyFont="1" applyFill="1" applyBorder="1" applyAlignment="1">
      <alignment horizontal="center" vertical="center"/>
    </xf>
    <xf numFmtId="3" fontId="48" fillId="0" borderId="128" xfId="0" applyNumberFormat="1" applyFont="1" applyFill="1" applyBorder="1" applyAlignment="1">
      <alignment horizontal="center" vertical="center"/>
    </xf>
    <xf numFmtId="3" fontId="15" fillId="0" borderId="0" xfId="0" applyNumberFormat="1" applyFont="1" applyFill="1" applyBorder="1" applyAlignment="1">
      <alignment horizontal="left" vertical="top"/>
    </xf>
    <xf numFmtId="3" fontId="17" fillId="0" borderId="14" xfId="0" applyNumberFormat="1" applyFont="1" applyFill="1" applyBorder="1" applyAlignment="1">
      <alignment horizontal="left" vertical="center" wrapText="1"/>
    </xf>
    <xf numFmtId="3" fontId="17" fillId="0" borderId="15" xfId="0" applyNumberFormat="1" applyFont="1" applyFill="1" applyBorder="1" applyAlignment="1">
      <alignment horizontal="left" vertical="center" wrapText="1"/>
    </xf>
    <xf numFmtId="3" fontId="17" fillId="0" borderId="14" xfId="0" applyNumberFormat="1" applyFont="1" applyFill="1" applyBorder="1" applyAlignment="1">
      <alignment horizontal="left" vertical="top" wrapText="1"/>
    </xf>
    <xf numFmtId="3" fontId="17" fillId="0" borderId="15" xfId="0" applyNumberFormat="1" applyFont="1" applyFill="1" applyBorder="1" applyAlignment="1">
      <alignment horizontal="left" vertical="top" wrapText="1"/>
    </xf>
    <xf numFmtId="3" fontId="18" fillId="0" borderId="47" xfId="0" applyNumberFormat="1" applyFont="1" applyFill="1" applyBorder="1" applyAlignment="1">
      <alignment horizontal="left"/>
    </xf>
    <xf numFmtId="3" fontId="18" fillId="0" borderId="23" xfId="0" applyNumberFormat="1" applyFont="1" applyFill="1" applyBorder="1" applyAlignment="1">
      <alignment horizontal="left"/>
    </xf>
    <xf numFmtId="3" fontId="15" fillId="0" borderId="125" xfId="0" applyNumberFormat="1"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3" fontId="15" fillId="0" borderId="129"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wrapText="1"/>
    </xf>
    <xf numFmtId="3" fontId="18" fillId="0" borderId="30" xfId="13" applyNumberFormat="1" applyFont="1" applyFill="1" applyBorder="1" applyAlignment="1">
      <alignment horizontal="center" vertical="center"/>
    </xf>
    <xf numFmtId="3" fontId="18" fillId="0" borderId="128" xfId="13" applyNumberFormat="1" applyFont="1" applyFill="1" applyBorder="1" applyAlignment="1">
      <alignment horizontal="center" vertical="center"/>
    </xf>
    <xf numFmtId="3" fontId="15" fillId="0" borderId="129" xfId="0" applyNumberFormat="1" applyFont="1" applyFill="1" applyBorder="1" applyAlignment="1">
      <alignment horizontal="center" vertical="center"/>
    </xf>
    <xf numFmtId="3" fontId="15" fillId="0" borderId="48" xfId="0" applyNumberFormat="1" applyFont="1" applyFill="1" applyBorder="1" applyAlignment="1">
      <alignment horizontal="center" vertical="center"/>
    </xf>
    <xf numFmtId="3" fontId="15" fillId="0" borderId="130" xfId="0" applyNumberFormat="1" applyFont="1" applyFill="1" applyBorder="1" applyAlignment="1">
      <alignment horizontal="center" vertical="center"/>
    </xf>
    <xf numFmtId="3" fontId="15" fillId="0" borderId="125" xfId="10" applyNumberFormat="1" applyFont="1" applyFill="1" applyBorder="1" applyAlignment="1">
      <alignment horizontal="center" vertical="center" wrapText="1"/>
    </xf>
    <xf numFmtId="3" fontId="9" fillId="0" borderId="0" xfId="0" applyNumberFormat="1" applyFont="1" applyFill="1" applyAlignment="1">
      <alignment horizontal="center" vertical="center"/>
    </xf>
    <xf numFmtId="3" fontId="17" fillId="0" borderId="0" xfId="0" applyNumberFormat="1" applyFont="1" applyFill="1" applyAlignment="1">
      <alignment horizontal="right"/>
    </xf>
    <xf numFmtId="3" fontId="15" fillId="0" borderId="125" xfId="0" applyNumberFormat="1" applyFont="1" applyFill="1" applyBorder="1" applyAlignment="1">
      <alignment horizontal="center" vertical="center" textRotation="90"/>
    </xf>
    <xf numFmtId="3" fontId="15" fillId="0" borderId="5" xfId="0" applyNumberFormat="1" applyFont="1" applyFill="1" applyBorder="1" applyAlignment="1">
      <alignment horizontal="center" vertical="center" textRotation="90"/>
    </xf>
    <xf numFmtId="3" fontId="18" fillId="0" borderId="127" xfId="0" applyNumberFormat="1" applyFont="1" applyFill="1" applyBorder="1" applyAlignment="1">
      <alignment horizontal="center" vertical="center" wrapText="1"/>
    </xf>
    <xf numFmtId="3" fontId="18" fillId="0" borderId="120" xfId="0" applyNumberFormat="1" applyFont="1" applyFill="1" applyBorder="1" applyAlignment="1">
      <alignment horizontal="center" vertical="center" wrapText="1"/>
    </xf>
    <xf numFmtId="3" fontId="18" fillId="0" borderId="125" xfId="0" applyNumberFormat="1" applyFont="1" applyFill="1" applyBorder="1" applyAlignment="1">
      <alignment horizontal="center" vertical="center"/>
    </xf>
    <xf numFmtId="3" fontId="18" fillId="0" borderId="5" xfId="0" applyNumberFormat="1" applyFont="1" applyFill="1" applyBorder="1" applyAlignment="1">
      <alignment horizontal="center" vertical="center"/>
    </xf>
    <xf numFmtId="3" fontId="11" fillId="0" borderId="0" xfId="0" applyNumberFormat="1" applyFont="1" applyFill="1" applyBorder="1" applyAlignment="1">
      <alignment horizontal="left" vertical="top"/>
    </xf>
    <xf numFmtId="3" fontId="15" fillId="0" borderId="135" xfId="11" applyNumberFormat="1" applyFont="1" applyFill="1" applyBorder="1" applyAlignment="1">
      <alignment horizontal="center" vertical="center" wrapText="1"/>
    </xf>
    <xf numFmtId="3" fontId="15" fillId="0" borderId="136" xfId="11" applyNumberFormat="1" applyFont="1" applyFill="1" applyBorder="1" applyAlignment="1">
      <alignment horizontal="center" vertical="center" wrapText="1"/>
    </xf>
    <xf numFmtId="3" fontId="18" fillId="0" borderId="143" xfId="11" applyNumberFormat="1" applyFont="1" applyFill="1" applyBorder="1" applyAlignment="1">
      <alignment horizontal="center" vertical="center" wrapText="1"/>
    </xf>
    <xf numFmtId="3" fontId="18" fillId="0" borderId="144" xfId="11" applyNumberFormat="1" applyFont="1" applyFill="1" applyBorder="1" applyAlignment="1">
      <alignment horizontal="center" vertical="center" wrapText="1"/>
    </xf>
    <xf numFmtId="3" fontId="15" fillId="0" borderId="47" xfId="0" applyNumberFormat="1" applyFont="1" applyFill="1" applyBorder="1" applyAlignment="1">
      <alignment horizontal="center" vertical="center"/>
    </xf>
    <xf numFmtId="3" fontId="15" fillId="0" borderId="54" xfId="0" applyNumberFormat="1" applyFont="1" applyFill="1" applyBorder="1" applyAlignment="1">
      <alignment horizontal="center" vertical="center"/>
    </xf>
    <xf numFmtId="3" fontId="15" fillId="0" borderId="0" xfId="11" applyNumberFormat="1" applyFont="1" applyFill="1" applyAlignment="1">
      <alignment horizontal="left"/>
    </xf>
    <xf numFmtId="3" fontId="15" fillId="0" borderId="0" xfId="11" applyNumberFormat="1" applyFont="1" applyFill="1" applyAlignment="1">
      <alignment horizontal="right"/>
    </xf>
    <xf numFmtId="3" fontId="18" fillId="0" borderId="0" xfId="11" applyNumberFormat="1" applyFont="1" applyFill="1" applyAlignment="1">
      <alignment horizontal="center"/>
    </xf>
    <xf numFmtId="3" fontId="18" fillId="0" borderId="0" xfId="11" applyNumberFormat="1" applyFont="1" applyFill="1" applyAlignment="1">
      <alignment horizontal="center" vertical="center"/>
    </xf>
    <xf numFmtId="3" fontId="10" fillId="0" borderId="0" xfId="11" applyNumberFormat="1" applyFont="1" applyFill="1" applyAlignment="1">
      <alignment horizontal="right"/>
    </xf>
    <xf numFmtId="3" fontId="15" fillId="0" borderId="131" xfId="11" applyNumberFormat="1" applyFont="1" applyFill="1" applyBorder="1" applyAlignment="1">
      <alignment horizontal="center" vertical="center" wrapText="1"/>
    </xf>
    <xf numFmtId="3" fontId="15" fillId="0" borderId="132" xfId="11" applyNumberFormat="1" applyFont="1" applyFill="1" applyBorder="1" applyAlignment="1">
      <alignment horizontal="center" vertical="center" wrapText="1"/>
    </xf>
    <xf numFmtId="3" fontId="15" fillId="0" borderId="133" xfId="11" applyNumberFormat="1" applyFont="1" applyFill="1" applyBorder="1" applyAlignment="1">
      <alignment horizontal="center" vertical="center" textRotation="90"/>
    </xf>
    <xf numFmtId="3" fontId="15" fillId="0" borderId="134" xfId="11" applyNumberFormat="1" applyFont="1" applyFill="1" applyBorder="1" applyAlignment="1">
      <alignment horizontal="center" vertical="center" textRotation="90"/>
    </xf>
    <xf numFmtId="3" fontId="15" fillId="0" borderId="131" xfId="11" applyNumberFormat="1" applyFont="1" applyFill="1" applyBorder="1" applyAlignment="1">
      <alignment horizontal="center" vertical="center" textRotation="90"/>
    </xf>
    <xf numFmtId="3" fontId="15" fillId="0" borderId="132" xfId="11" applyNumberFormat="1" applyFont="1" applyFill="1" applyBorder="1" applyAlignment="1">
      <alignment horizontal="center" vertical="center" textRotation="90"/>
    </xf>
    <xf numFmtId="0" fontId="18" fillId="0" borderId="131" xfId="11" applyFont="1" applyFill="1" applyBorder="1" applyAlignment="1">
      <alignment horizontal="center" vertical="center" wrapText="1"/>
    </xf>
    <xf numFmtId="0" fontId="18" fillId="0" borderId="132" xfId="11" applyFont="1" applyFill="1" applyBorder="1" applyAlignment="1">
      <alignment horizontal="center" vertical="center" wrapText="1"/>
    </xf>
    <xf numFmtId="3" fontId="15" fillId="0" borderId="149" xfId="0" applyNumberFormat="1" applyFont="1" applyFill="1" applyBorder="1" applyAlignment="1">
      <alignment horizontal="center" vertical="center" textRotation="90" wrapText="1"/>
    </xf>
    <xf numFmtId="0" fontId="15" fillId="0" borderId="150" xfId="0" applyFont="1" applyFill="1" applyBorder="1" applyAlignment="1">
      <alignment horizontal="center" vertical="center" textRotation="90" wrapText="1"/>
    </xf>
    <xf numFmtId="3" fontId="9" fillId="0" borderId="0" xfId="11" applyNumberFormat="1" applyFont="1" applyFill="1" applyAlignment="1">
      <alignment horizontal="center" vertical="center"/>
    </xf>
    <xf numFmtId="3" fontId="9" fillId="0" borderId="0" xfId="11" applyNumberFormat="1" applyFont="1" applyFill="1" applyAlignment="1">
      <alignment horizontal="center" vertical="center" wrapText="1"/>
    </xf>
    <xf numFmtId="0" fontId="22" fillId="0" borderId="0" xfId="11" applyFont="1" applyFill="1" applyBorder="1" applyAlignment="1">
      <alignment horizontal="right" wrapText="1"/>
    </xf>
    <xf numFmtId="0" fontId="9" fillId="0" borderId="133" xfId="11" applyFont="1" applyFill="1" applyBorder="1" applyAlignment="1">
      <alignment horizontal="center" vertical="center" wrapText="1"/>
    </xf>
    <xf numFmtId="0" fontId="9" fillId="0" borderId="134" xfId="11" applyFont="1" applyFill="1" applyBorder="1" applyAlignment="1">
      <alignment horizontal="center" vertical="center" wrapText="1"/>
    </xf>
    <xf numFmtId="3" fontId="7" fillId="0" borderId="137" xfId="0" applyNumberFormat="1" applyFont="1" applyFill="1" applyBorder="1" applyAlignment="1">
      <alignment horizontal="center" vertical="center" wrapText="1"/>
    </xf>
    <xf numFmtId="3" fontId="7" fillId="0" borderId="25" xfId="0" applyNumberFormat="1" applyFont="1" applyFill="1" applyBorder="1" applyAlignment="1">
      <alignment horizontal="center" vertical="center" wrapText="1"/>
    </xf>
    <xf numFmtId="0" fontId="9" fillId="0" borderId="75" xfId="12" applyFont="1" applyFill="1" applyBorder="1" applyAlignment="1">
      <alignment horizontal="center" vertical="center" wrapText="1"/>
    </xf>
    <xf numFmtId="0" fontId="9" fillId="0" borderId="11" xfId="12" applyFont="1" applyFill="1" applyBorder="1" applyAlignment="1">
      <alignment horizontal="center" vertical="center" wrapText="1"/>
    </xf>
    <xf numFmtId="0" fontId="9" fillId="0" borderId="126" xfId="12" applyFont="1" applyFill="1" applyBorder="1" applyAlignment="1">
      <alignment horizontal="center" vertical="center" wrapText="1"/>
    </xf>
    <xf numFmtId="0" fontId="34" fillId="0" borderId="89" xfId="15" applyFont="1" applyFill="1" applyBorder="1" applyAlignment="1">
      <alignment horizontal="left"/>
    </xf>
    <xf numFmtId="0" fontId="34" fillId="0" borderId="128" xfId="15" applyFont="1" applyFill="1" applyBorder="1" applyAlignment="1">
      <alignment horizontal="left"/>
    </xf>
    <xf numFmtId="3" fontId="9" fillId="0" borderId="75" xfId="12" applyNumberFormat="1" applyFont="1" applyFill="1" applyBorder="1" applyAlignment="1">
      <alignment horizontal="center" vertical="center" wrapText="1"/>
    </xf>
    <xf numFmtId="3" fontId="9" fillId="0" borderId="11" xfId="12" applyNumberFormat="1" applyFont="1" applyFill="1" applyBorder="1" applyAlignment="1">
      <alignment horizontal="center" vertical="center" wrapText="1"/>
    </xf>
    <xf numFmtId="3" fontId="9" fillId="0" borderId="126" xfId="12" applyNumberFormat="1" applyFont="1" applyFill="1" applyBorder="1" applyAlignment="1">
      <alignment horizontal="center" vertical="center" wrapText="1"/>
    </xf>
    <xf numFmtId="0" fontId="7" fillId="0" borderId="0" xfId="15" applyFont="1" applyFill="1" applyBorder="1" applyAlignment="1">
      <alignment horizontal="left" vertical="center"/>
    </xf>
    <xf numFmtId="3" fontId="7" fillId="0" borderId="0" xfId="14" applyNumberFormat="1" applyFont="1" applyFill="1" applyBorder="1" applyAlignment="1">
      <alignment horizontal="right"/>
    </xf>
    <xf numFmtId="0" fontId="9" fillId="0" borderId="0" xfId="14" applyFont="1" applyFill="1" applyBorder="1" applyAlignment="1">
      <alignment horizontal="center"/>
    </xf>
    <xf numFmtId="0" fontId="9" fillId="0" borderId="0" xfId="15" applyFont="1" applyFill="1" applyBorder="1" applyAlignment="1">
      <alignment horizontal="center" vertical="center"/>
    </xf>
    <xf numFmtId="0" fontId="34" fillId="0" borderId="89" xfId="15" applyFont="1" applyFill="1" applyBorder="1" applyAlignment="1">
      <alignment horizontal="left" wrapText="1"/>
    </xf>
    <xf numFmtId="0" fontId="34" fillId="0" borderId="128" xfId="15" applyFont="1" applyFill="1" applyBorder="1" applyAlignment="1">
      <alignment horizontal="left" wrapText="1"/>
    </xf>
    <xf numFmtId="0" fontId="34" fillId="0" borderId="138" xfId="12" applyFont="1" applyFill="1" applyBorder="1" applyAlignment="1">
      <alignment horizontal="left" wrapText="1"/>
    </xf>
    <xf numFmtId="0" fontId="34" fillId="0" borderId="78" xfId="12" applyFont="1" applyFill="1" applyBorder="1" applyAlignment="1">
      <alignment horizontal="left" wrapText="1"/>
    </xf>
    <xf numFmtId="0" fontId="7" fillId="0" borderId="0" xfId="14" applyFont="1" applyFill="1" applyBorder="1" applyAlignment="1">
      <alignment horizontal="left" vertical="top"/>
    </xf>
    <xf numFmtId="0" fontId="9" fillId="0" borderId="0" xfId="14" applyFont="1" applyFill="1" applyBorder="1" applyAlignment="1">
      <alignment horizontal="center" vertical="top"/>
    </xf>
    <xf numFmtId="3" fontId="10" fillId="0" borderId="0" xfId="14" applyNumberFormat="1" applyFont="1" applyFill="1" applyBorder="1" applyAlignment="1">
      <alignment horizontal="right"/>
    </xf>
    <xf numFmtId="0" fontId="7" fillId="0" borderId="0" xfId="0" applyFont="1" applyBorder="1" applyAlignment="1">
      <alignment horizontal="left" vertical="center"/>
    </xf>
    <xf numFmtId="0" fontId="7" fillId="0" borderId="0" xfId="0" applyFont="1" applyFill="1" applyBorder="1" applyAlignment="1">
      <alignment horizontal="left" vertical="center"/>
    </xf>
    <xf numFmtId="0" fontId="18" fillId="0" borderId="0" xfId="0" applyFont="1" applyFill="1" applyAlignment="1">
      <alignment horizontal="center" vertical="center"/>
    </xf>
    <xf numFmtId="0" fontId="7" fillId="0" borderId="0" xfId="0" applyFont="1" applyFill="1" applyBorder="1" applyAlignment="1">
      <alignment horizontal="left" vertical="top"/>
    </xf>
    <xf numFmtId="3" fontId="9" fillId="0" borderId="0" xfId="27" applyNumberFormat="1" applyFont="1" applyAlignment="1">
      <alignment horizontal="center"/>
    </xf>
    <xf numFmtId="3" fontId="10" fillId="0" borderId="0" xfId="27" applyNumberFormat="1" applyFont="1" applyBorder="1" applyAlignment="1">
      <alignment horizontal="right"/>
    </xf>
    <xf numFmtId="3" fontId="7" fillId="0" borderId="0" xfId="27" applyNumberFormat="1" applyFont="1" applyAlignment="1">
      <alignment horizontal="left" wrapText="1"/>
    </xf>
    <xf numFmtId="3" fontId="7" fillId="0" borderId="95" xfId="27" applyNumberFormat="1" applyFont="1" applyBorder="1" applyAlignment="1">
      <alignment horizontal="center" vertical="center" wrapText="1"/>
    </xf>
    <xf numFmtId="3" fontId="7" fillId="0" borderId="100" xfId="27" applyNumberFormat="1" applyFont="1" applyBorder="1" applyAlignment="1">
      <alignment horizontal="center" vertical="center" wrapText="1"/>
    </xf>
    <xf numFmtId="3" fontId="7" fillId="0" borderId="225" xfId="27" applyNumberFormat="1" applyFont="1" applyBorder="1" applyAlignment="1">
      <alignment horizontal="center" vertical="center" wrapText="1"/>
    </xf>
    <xf numFmtId="3" fontId="7" fillId="0" borderId="217" xfId="27" applyNumberFormat="1" applyFont="1" applyBorder="1" applyAlignment="1">
      <alignment horizontal="center" vertical="center" wrapText="1"/>
    </xf>
    <xf numFmtId="3" fontId="7" fillId="0" borderId="221" xfId="27" applyNumberFormat="1" applyFont="1" applyBorder="1" applyAlignment="1">
      <alignment horizontal="center" vertical="center" wrapText="1"/>
    </xf>
    <xf numFmtId="0" fontId="7" fillId="0" borderId="218" xfId="27" applyNumberFormat="1" applyFont="1" applyBorder="1" applyAlignment="1">
      <alignment horizontal="center" vertical="center" wrapText="1"/>
    </xf>
    <xf numFmtId="3" fontId="7" fillId="0" borderId="219" xfId="27" applyNumberFormat="1" applyFont="1" applyBorder="1" applyAlignment="1">
      <alignment horizontal="center" vertical="center" wrapText="1"/>
    </xf>
    <xf numFmtId="3" fontId="7" fillId="0" borderId="223" xfId="27" applyNumberFormat="1" applyFont="1" applyBorder="1" applyAlignment="1">
      <alignment horizontal="center" vertical="center" wrapText="1"/>
    </xf>
    <xf numFmtId="3" fontId="9" fillId="0" borderId="10" xfId="27" applyNumberFormat="1" applyFont="1" applyBorder="1" applyAlignment="1">
      <alignment horizontal="center" vertical="center"/>
    </xf>
    <xf numFmtId="3" fontId="9" fillId="0" borderId="11" xfId="27" applyNumberFormat="1" applyFont="1" applyBorder="1" applyAlignment="1">
      <alignment horizontal="center" vertical="center"/>
    </xf>
    <xf numFmtId="3" fontId="7" fillId="0" borderId="48" xfId="27" applyNumberFormat="1" applyFont="1" applyBorder="1" applyAlignment="1">
      <alignment horizontal="left" wrapText="1"/>
    </xf>
    <xf numFmtId="3" fontId="7" fillId="0" borderId="121" xfId="27" applyNumberFormat="1" applyFont="1" applyBorder="1" applyAlignment="1">
      <alignment horizontal="center" vertical="center" textRotation="90" wrapText="1"/>
    </xf>
    <xf numFmtId="3" fontId="7" fillId="0" borderId="215" xfId="27" applyNumberFormat="1" applyFont="1" applyBorder="1" applyAlignment="1">
      <alignment horizontal="center" vertical="center" textRotation="90" wrapText="1"/>
    </xf>
    <xf numFmtId="3" fontId="7" fillId="0" borderId="122" xfId="27" applyNumberFormat="1" applyFont="1" applyBorder="1" applyAlignment="1">
      <alignment horizontal="center" vertical="center" textRotation="90" wrapText="1"/>
    </xf>
    <xf numFmtId="3" fontId="7" fillId="0" borderId="123" xfId="27" applyNumberFormat="1" applyFont="1" applyBorder="1" applyAlignment="1">
      <alignment horizontal="center" vertical="center" wrapText="1"/>
    </xf>
    <xf numFmtId="3" fontId="7" fillId="0" borderId="216" xfId="27" applyNumberFormat="1" applyFont="1" applyBorder="1" applyAlignment="1">
      <alignment horizontal="center" vertical="center" wrapText="1"/>
    </xf>
    <xf numFmtId="3" fontId="7" fillId="0" borderId="124" xfId="27" applyNumberFormat="1" applyFont="1" applyBorder="1" applyAlignment="1">
      <alignment horizontal="center" vertical="center" wrapText="1"/>
    </xf>
    <xf numFmtId="14" fontId="7" fillId="0" borderId="38" xfId="27" applyNumberFormat="1" applyFont="1" applyBorder="1" applyAlignment="1">
      <alignment horizontal="center" vertical="center" wrapText="1"/>
    </xf>
    <xf numFmtId="14" fontId="7" fillId="0" borderId="101" xfId="27" applyNumberFormat="1" applyFont="1" applyBorder="1" applyAlignment="1">
      <alignment horizontal="center" vertical="center" wrapText="1"/>
    </xf>
    <xf numFmtId="14" fontId="7" fillId="0" borderId="39" xfId="27" applyNumberFormat="1" applyFont="1" applyBorder="1" applyAlignment="1">
      <alignment horizontal="center" vertical="center" wrapText="1"/>
    </xf>
    <xf numFmtId="3" fontId="7" fillId="0" borderId="211" xfId="27" applyNumberFormat="1" applyFont="1" applyBorder="1" applyAlignment="1">
      <alignment horizontal="center" vertical="center" wrapText="1"/>
    </xf>
    <xf numFmtId="3" fontId="7" fillId="0" borderId="212" xfId="27" applyNumberFormat="1" applyFont="1" applyBorder="1" applyAlignment="1">
      <alignment horizontal="center" vertical="center" wrapText="1"/>
    </xf>
    <xf numFmtId="3" fontId="7" fillId="0" borderId="213" xfId="27" applyNumberFormat="1" applyFont="1" applyBorder="1" applyAlignment="1">
      <alignment horizontal="center" vertical="center" wrapText="1"/>
    </xf>
    <xf numFmtId="3" fontId="7" fillId="0" borderId="214" xfId="27" applyNumberFormat="1" applyFont="1" applyBorder="1" applyAlignment="1">
      <alignment horizontal="center" vertical="center" wrapText="1"/>
    </xf>
    <xf numFmtId="3" fontId="7" fillId="0" borderId="220" xfId="27" applyNumberFormat="1" applyFont="1" applyBorder="1" applyAlignment="1">
      <alignment horizontal="center" vertical="center" wrapText="1"/>
    </xf>
    <xf numFmtId="3" fontId="7" fillId="0" borderId="218" xfId="27" applyNumberFormat="1" applyFont="1" applyBorder="1" applyAlignment="1">
      <alignment horizontal="center" vertical="center" wrapText="1"/>
    </xf>
    <xf numFmtId="0" fontId="15" fillId="0" borderId="0" xfId="0" applyFont="1" applyFill="1" applyBorder="1" applyAlignment="1">
      <alignment horizontal="center"/>
    </xf>
    <xf numFmtId="0" fontId="9" fillId="0" borderId="129" xfId="0" applyFont="1" applyFill="1" applyBorder="1" applyAlignment="1">
      <alignment horizontal="center" vertical="center"/>
    </xf>
    <xf numFmtId="0" fontId="9" fillId="0" borderId="130"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125" xfId="0" applyFont="1" applyFill="1" applyBorder="1" applyAlignment="1">
      <alignment horizontal="center" vertical="center"/>
    </xf>
    <xf numFmtId="0" fontId="9" fillId="0" borderId="5" xfId="0" applyFont="1" applyFill="1" applyBorder="1" applyAlignment="1">
      <alignment horizontal="center" vertical="center"/>
    </xf>
    <xf numFmtId="0" fontId="16" fillId="0" borderId="12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9" fillId="0" borderId="10" xfId="0" applyFont="1" applyFill="1" applyBorder="1" applyAlignment="1">
      <alignment horizontal="center"/>
    </xf>
    <xf numFmtId="0" fontId="9" fillId="0" borderId="19" xfId="0" applyFont="1" applyFill="1" applyBorder="1" applyAlignment="1">
      <alignment horizontal="center"/>
    </xf>
    <xf numFmtId="0" fontId="48" fillId="0" borderId="0" xfId="0" applyFont="1" applyBorder="1" applyAlignment="1">
      <alignment horizontal="center"/>
    </xf>
    <xf numFmtId="0" fontId="48" fillId="0" borderId="0" xfId="0" applyFont="1" applyBorder="1" applyAlignment="1">
      <alignment horizontal="center" vertical="top"/>
    </xf>
    <xf numFmtId="0" fontId="10" fillId="0" borderId="0" xfId="0" applyFont="1" applyBorder="1" applyAlignment="1">
      <alignment horizontal="right"/>
    </xf>
    <xf numFmtId="0" fontId="7" fillId="0" borderId="4" xfId="0" applyFont="1" applyBorder="1" applyAlignment="1">
      <alignment horizontal="center"/>
    </xf>
  </cellXfs>
  <cellStyles count="28">
    <cellStyle name="Ezres 2" xfId="1"/>
    <cellStyle name="Ezres 3" xfId="2"/>
    <cellStyle name="Ezres 4" xfId="3"/>
    <cellStyle name="Ezres 4 2" xfId="23"/>
    <cellStyle name="Ezres 4 3" xfId="25"/>
    <cellStyle name="Ezres 5" xfId="26"/>
    <cellStyle name="Normál" xfId="0" builtinId="0"/>
    <cellStyle name="Normál 2" xfId="4"/>
    <cellStyle name="Normál 3" xfId="5"/>
    <cellStyle name="Normál 4" xfId="6"/>
    <cellStyle name="Normál 5" xfId="7"/>
    <cellStyle name="Normál 6" xfId="8"/>
    <cellStyle name="Normál 6 2" xfId="20"/>
    <cellStyle name="Normál 6 3" xfId="21"/>
    <cellStyle name="Normál 7" xfId="9"/>
    <cellStyle name="Normál 8" xfId="22"/>
    <cellStyle name="Normál_2007.évi konc. összefoglaló bevétel" xfId="10"/>
    <cellStyle name="Normál_2007.évi konc. összefoglaló bevétel 2" xfId="11"/>
    <cellStyle name="Normál_Beruházási tábla 2007" xfId="12"/>
    <cellStyle name="Normál_EU-s tábla kv-hez_EU projektek tábla" xfId="27"/>
    <cellStyle name="Normál_Intézményi bevétel-kiadás" xfId="13"/>
    <cellStyle name="Normál_Intézményi bevétel-kiadás 2" xfId="24"/>
    <cellStyle name="Normál_Városfejlesztési Iroda - 2008. kv. tervezés" xfId="14"/>
    <cellStyle name="Normál_Városfejlesztési Iroda - 2008. kv. tervezés_2014.évi eredeti előirányzat 2" xfId="15"/>
    <cellStyle name="Normál_Városfejlesztési Iroda - 2008. kv. tervezés_Koltsegvetes_modositas_aprilis_tablazatai" xfId="16"/>
    <cellStyle name="Százalék" xfId="17" builtinId="5"/>
    <cellStyle name="Százalék 2" xfId="18"/>
    <cellStyle name="Százalék 3" xfId="19"/>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0"/>
  <sheetViews>
    <sheetView view="pageBreakPreview" zoomScaleNormal="100" zoomScaleSheetLayoutView="100" workbookViewId="0">
      <selection activeCell="L5" sqref="L5"/>
    </sheetView>
  </sheetViews>
  <sheetFormatPr defaultRowHeight="16.5" x14ac:dyDescent="0.3"/>
  <cols>
    <col min="1" max="1" width="3.5703125" style="1333" bestFit="1" customWidth="1"/>
    <col min="2" max="2" width="3.7109375" style="116" customWidth="1"/>
    <col min="3" max="3" width="4.140625" style="109" customWidth="1"/>
    <col min="4" max="4" width="81.28515625" style="749" bestFit="1" customWidth="1"/>
    <col min="5" max="5" width="15.28515625" style="48" customWidth="1"/>
    <col min="6" max="6" width="10.28515625" style="116" customWidth="1"/>
    <col min="7" max="7" width="9.140625" style="116" customWidth="1"/>
    <col min="8" max="8" width="11.28515625" style="116" customWidth="1"/>
    <col min="9" max="10" width="9.140625" style="116" customWidth="1"/>
    <col min="11" max="11" width="7.140625" style="116" customWidth="1"/>
    <col min="12" max="12" width="10.140625" style="116" bestFit="1" customWidth="1"/>
    <col min="13" max="13" width="9.7109375" style="116" bestFit="1" customWidth="1"/>
    <col min="14" max="256" width="9.140625" style="116"/>
    <col min="257" max="257" width="3.5703125" style="116" bestFit="1" customWidth="1"/>
    <col min="258" max="258" width="3.7109375" style="116" customWidth="1"/>
    <col min="259" max="259" width="4.140625" style="116" customWidth="1"/>
    <col min="260" max="260" width="81.28515625" style="116" bestFit="1" customWidth="1"/>
    <col min="261" max="261" width="15.28515625" style="116" customWidth="1"/>
    <col min="262" max="266" width="0" style="116" hidden="1" customWidth="1"/>
    <col min="267" max="267" width="7.140625" style="116" customWidth="1"/>
    <col min="268" max="268" width="10.140625" style="116" bestFit="1" customWidth="1"/>
    <col min="269" max="269" width="9.7109375" style="116" bestFit="1" customWidth="1"/>
    <col min="270" max="512" width="9.140625" style="116"/>
    <col min="513" max="513" width="3.5703125" style="116" bestFit="1" customWidth="1"/>
    <col min="514" max="514" width="3.7109375" style="116" customWidth="1"/>
    <col min="515" max="515" width="4.140625" style="116" customWidth="1"/>
    <col min="516" max="516" width="81.28515625" style="116" bestFit="1" customWidth="1"/>
    <col min="517" max="517" width="15.28515625" style="116" customWidth="1"/>
    <col min="518" max="522" width="0" style="116" hidden="1" customWidth="1"/>
    <col min="523" max="523" width="7.140625" style="116" customWidth="1"/>
    <col min="524" max="524" width="10.140625" style="116" bestFit="1" customWidth="1"/>
    <col min="525" max="525" width="9.7109375" style="116" bestFit="1" customWidth="1"/>
    <col min="526" max="768" width="9.140625" style="116"/>
    <col min="769" max="769" width="3.5703125" style="116" bestFit="1" customWidth="1"/>
    <col min="770" max="770" width="3.7109375" style="116" customWidth="1"/>
    <col min="771" max="771" width="4.140625" style="116" customWidth="1"/>
    <col min="772" max="772" width="81.28515625" style="116" bestFit="1" customWidth="1"/>
    <col min="773" max="773" width="15.28515625" style="116" customWidth="1"/>
    <col min="774" max="778" width="0" style="116" hidden="1" customWidth="1"/>
    <col min="779" max="779" width="7.140625" style="116" customWidth="1"/>
    <col min="780" max="780" width="10.140625" style="116" bestFit="1" customWidth="1"/>
    <col min="781" max="781" width="9.7109375" style="116" bestFit="1" customWidth="1"/>
    <col min="782" max="1024" width="9.140625" style="116"/>
    <col min="1025" max="1025" width="3.5703125" style="116" bestFit="1" customWidth="1"/>
    <col min="1026" max="1026" width="3.7109375" style="116" customWidth="1"/>
    <col min="1027" max="1027" width="4.140625" style="116" customWidth="1"/>
    <col min="1028" max="1028" width="81.28515625" style="116" bestFit="1" customWidth="1"/>
    <col min="1029" max="1029" width="15.28515625" style="116" customWidth="1"/>
    <col min="1030" max="1034" width="0" style="116" hidden="1" customWidth="1"/>
    <col min="1035" max="1035" width="7.140625" style="116" customWidth="1"/>
    <col min="1036" max="1036" width="10.140625" style="116" bestFit="1" customWidth="1"/>
    <col min="1037" max="1037" width="9.7109375" style="116" bestFit="1" customWidth="1"/>
    <col min="1038" max="1280" width="9.140625" style="116"/>
    <col min="1281" max="1281" width="3.5703125" style="116" bestFit="1" customWidth="1"/>
    <col min="1282" max="1282" width="3.7109375" style="116" customWidth="1"/>
    <col min="1283" max="1283" width="4.140625" style="116" customWidth="1"/>
    <col min="1284" max="1284" width="81.28515625" style="116" bestFit="1" customWidth="1"/>
    <col min="1285" max="1285" width="15.28515625" style="116" customWidth="1"/>
    <col min="1286" max="1290" width="0" style="116" hidden="1" customWidth="1"/>
    <col min="1291" max="1291" width="7.140625" style="116" customWidth="1"/>
    <col min="1292" max="1292" width="10.140625" style="116" bestFit="1" customWidth="1"/>
    <col min="1293" max="1293" width="9.7109375" style="116" bestFit="1" customWidth="1"/>
    <col min="1294" max="1536" width="9.140625" style="116"/>
    <col min="1537" max="1537" width="3.5703125" style="116" bestFit="1" customWidth="1"/>
    <col min="1538" max="1538" width="3.7109375" style="116" customWidth="1"/>
    <col min="1539" max="1539" width="4.140625" style="116" customWidth="1"/>
    <col min="1540" max="1540" width="81.28515625" style="116" bestFit="1" customWidth="1"/>
    <col min="1541" max="1541" width="15.28515625" style="116" customWidth="1"/>
    <col min="1542" max="1546" width="0" style="116" hidden="1" customWidth="1"/>
    <col min="1547" max="1547" width="7.140625" style="116" customWidth="1"/>
    <col min="1548" max="1548" width="10.140625" style="116" bestFit="1" customWidth="1"/>
    <col min="1549" max="1549" width="9.7109375" style="116" bestFit="1" customWidth="1"/>
    <col min="1550" max="1792" width="9.140625" style="116"/>
    <col min="1793" max="1793" width="3.5703125" style="116" bestFit="1" customWidth="1"/>
    <col min="1794" max="1794" width="3.7109375" style="116" customWidth="1"/>
    <col min="1795" max="1795" width="4.140625" style="116" customWidth="1"/>
    <col min="1796" max="1796" width="81.28515625" style="116" bestFit="1" customWidth="1"/>
    <col min="1797" max="1797" width="15.28515625" style="116" customWidth="1"/>
    <col min="1798" max="1802" width="0" style="116" hidden="1" customWidth="1"/>
    <col min="1803" max="1803" width="7.140625" style="116" customWidth="1"/>
    <col min="1804" max="1804" width="10.140625" style="116" bestFit="1" customWidth="1"/>
    <col min="1805" max="1805" width="9.7109375" style="116" bestFit="1" customWidth="1"/>
    <col min="1806" max="2048" width="9.140625" style="116"/>
    <col min="2049" max="2049" width="3.5703125" style="116" bestFit="1" customWidth="1"/>
    <col min="2050" max="2050" width="3.7109375" style="116" customWidth="1"/>
    <col min="2051" max="2051" width="4.140625" style="116" customWidth="1"/>
    <col min="2052" max="2052" width="81.28515625" style="116" bestFit="1" customWidth="1"/>
    <col min="2053" max="2053" width="15.28515625" style="116" customWidth="1"/>
    <col min="2054" max="2058" width="0" style="116" hidden="1" customWidth="1"/>
    <col min="2059" max="2059" width="7.140625" style="116" customWidth="1"/>
    <col min="2060" max="2060" width="10.140625" style="116" bestFit="1" customWidth="1"/>
    <col min="2061" max="2061" width="9.7109375" style="116" bestFit="1" customWidth="1"/>
    <col min="2062" max="2304" width="9.140625" style="116"/>
    <col min="2305" max="2305" width="3.5703125" style="116" bestFit="1" customWidth="1"/>
    <col min="2306" max="2306" width="3.7109375" style="116" customWidth="1"/>
    <col min="2307" max="2307" width="4.140625" style="116" customWidth="1"/>
    <col min="2308" max="2308" width="81.28515625" style="116" bestFit="1" customWidth="1"/>
    <col min="2309" max="2309" width="15.28515625" style="116" customWidth="1"/>
    <col min="2310" max="2314" width="0" style="116" hidden="1" customWidth="1"/>
    <col min="2315" max="2315" width="7.140625" style="116" customWidth="1"/>
    <col min="2316" max="2316" width="10.140625" style="116" bestFit="1" customWidth="1"/>
    <col min="2317" max="2317" width="9.7109375" style="116" bestFit="1" customWidth="1"/>
    <col min="2318" max="2560" width="9.140625" style="116"/>
    <col min="2561" max="2561" width="3.5703125" style="116" bestFit="1" customWidth="1"/>
    <col min="2562" max="2562" width="3.7109375" style="116" customWidth="1"/>
    <col min="2563" max="2563" width="4.140625" style="116" customWidth="1"/>
    <col min="2564" max="2564" width="81.28515625" style="116" bestFit="1" customWidth="1"/>
    <col min="2565" max="2565" width="15.28515625" style="116" customWidth="1"/>
    <col min="2566" max="2570" width="0" style="116" hidden="1" customWidth="1"/>
    <col min="2571" max="2571" width="7.140625" style="116" customWidth="1"/>
    <col min="2572" max="2572" width="10.140625" style="116" bestFit="1" customWidth="1"/>
    <col min="2573" max="2573" width="9.7109375" style="116" bestFit="1" customWidth="1"/>
    <col min="2574" max="2816" width="9.140625" style="116"/>
    <col min="2817" max="2817" width="3.5703125" style="116" bestFit="1" customWidth="1"/>
    <col min="2818" max="2818" width="3.7109375" style="116" customWidth="1"/>
    <col min="2819" max="2819" width="4.140625" style="116" customWidth="1"/>
    <col min="2820" max="2820" width="81.28515625" style="116" bestFit="1" customWidth="1"/>
    <col min="2821" max="2821" width="15.28515625" style="116" customWidth="1"/>
    <col min="2822" max="2826" width="0" style="116" hidden="1" customWidth="1"/>
    <col min="2827" max="2827" width="7.140625" style="116" customWidth="1"/>
    <col min="2828" max="2828" width="10.140625" style="116" bestFit="1" customWidth="1"/>
    <col min="2829" max="2829" width="9.7109375" style="116" bestFit="1" customWidth="1"/>
    <col min="2830" max="3072" width="9.140625" style="116"/>
    <col min="3073" max="3073" width="3.5703125" style="116" bestFit="1" customWidth="1"/>
    <col min="3074" max="3074" width="3.7109375" style="116" customWidth="1"/>
    <col min="3075" max="3075" width="4.140625" style="116" customWidth="1"/>
    <col min="3076" max="3076" width="81.28515625" style="116" bestFit="1" customWidth="1"/>
    <col min="3077" max="3077" width="15.28515625" style="116" customWidth="1"/>
    <col min="3078" max="3082" width="0" style="116" hidden="1" customWidth="1"/>
    <col min="3083" max="3083" width="7.140625" style="116" customWidth="1"/>
    <col min="3084" max="3084" width="10.140625" style="116" bestFit="1" customWidth="1"/>
    <col min="3085" max="3085" width="9.7109375" style="116" bestFit="1" customWidth="1"/>
    <col min="3086" max="3328" width="9.140625" style="116"/>
    <col min="3329" max="3329" width="3.5703125" style="116" bestFit="1" customWidth="1"/>
    <col min="3330" max="3330" width="3.7109375" style="116" customWidth="1"/>
    <col min="3331" max="3331" width="4.140625" style="116" customWidth="1"/>
    <col min="3332" max="3332" width="81.28515625" style="116" bestFit="1" customWidth="1"/>
    <col min="3333" max="3333" width="15.28515625" style="116" customWidth="1"/>
    <col min="3334" max="3338" width="0" style="116" hidden="1" customWidth="1"/>
    <col min="3339" max="3339" width="7.140625" style="116" customWidth="1"/>
    <col min="3340" max="3340" width="10.140625" style="116" bestFit="1" customWidth="1"/>
    <col min="3341" max="3341" width="9.7109375" style="116" bestFit="1" customWidth="1"/>
    <col min="3342" max="3584" width="9.140625" style="116"/>
    <col min="3585" max="3585" width="3.5703125" style="116" bestFit="1" customWidth="1"/>
    <col min="3586" max="3586" width="3.7109375" style="116" customWidth="1"/>
    <col min="3587" max="3587" width="4.140625" style="116" customWidth="1"/>
    <col min="3588" max="3588" width="81.28515625" style="116" bestFit="1" customWidth="1"/>
    <col min="3589" max="3589" width="15.28515625" style="116" customWidth="1"/>
    <col min="3590" max="3594" width="0" style="116" hidden="1" customWidth="1"/>
    <col min="3595" max="3595" width="7.140625" style="116" customWidth="1"/>
    <col min="3596" max="3596" width="10.140625" style="116" bestFit="1" customWidth="1"/>
    <col min="3597" max="3597" width="9.7109375" style="116" bestFit="1" customWidth="1"/>
    <col min="3598" max="3840" width="9.140625" style="116"/>
    <col min="3841" max="3841" width="3.5703125" style="116" bestFit="1" customWidth="1"/>
    <col min="3842" max="3842" width="3.7109375" style="116" customWidth="1"/>
    <col min="3843" max="3843" width="4.140625" style="116" customWidth="1"/>
    <col min="3844" max="3844" width="81.28515625" style="116" bestFit="1" customWidth="1"/>
    <col min="3845" max="3845" width="15.28515625" style="116" customWidth="1"/>
    <col min="3846" max="3850" width="0" style="116" hidden="1" customWidth="1"/>
    <col min="3851" max="3851" width="7.140625" style="116" customWidth="1"/>
    <col min="3852" max="3852" width="10.140625" style="116" bestFit="1" customWidth="1"/>
    <col min="3853" max="3853" width="9.7109375" style="116" bestFit="1" customWidth="1"/>
    <col min="3854" max="4096" width="9.140625" style="116"/>
    <col min="4097" max="4097" width="3.5703125" style="116" bestFit="1" customWidth="1"/>
    <col min="4098" max="4098" width="3.7109375" style="116" customWidth="1"/>
    <col min="4099" max="4099" width="4.140625" style="116" customWidth="1"/>
    <col min="4100" max="4100" width="81.28515625" style="116" bestFit="1" customWidth="1"/>
    <col min="4101" max="4101" width="15.28515625" style="116" customWidth="1"/>
    <col min="4102" max="4106" width="0" style="116" hidden="1" customWidth="1"/>
    <col min="4107" max="4107" width="7.140625" style="116" customWidth="1"/>
    <col min="4108" max="4108" width="10.140625" style="116" bestFit="1" customWidth="1"/>
    <col min="4109" max="4109" width="9.7109375" style="116" bestFit="1" customWidth="1"/>
    <col min="4110" max="4352" width="9.140625" style="116"/>
    <col min="4353" max="4353" width="3.5703125" style="116" bestFit="1" customWidth="1"/>
    <col min="4354" max="4354" width="3.7109375" style="116" customWidth="1"/>
    <col min="4355" max="4355" width="4.140625" style="116" customWidth="1"/>
    <col min="4356" max="4356" width="81.28515625" style="116" bestFit="1" customWidth="1"/>
    <col min="4357" max="4357" width="15.28515625" style="116" customWidth="1"/>
    <col min="4358" max="4362" width="0" style="116" hidden="1" customWidth="1"/>
    <col min="4363" max="4363" width="7.140625" style="116" customWidth="1"/>
    <col min="4364" max="4364" width="10.140625" style="116" bestFit="1" customWidth="1"/>
    <col min="4365" max="4365" width="9.7109375" style="116" bestFit="1" customWidth="1"/>
    <col min="4366" max="4608" width="9.140625" style="116"/>
    <col min="4609" max="4609" width="3.5703125" style="116" bestFit="1" customWidth="1"/>
    <col min="4610" max="4610" width="3.7109375" style="116" customWidth="1"/>
    <col min="4611" max="4611" width="4.140625" style="116" customWidth="1"/>
    <col min="4612" max="4612" width="81.28515625" style="116" bestFit="1" customWidth="1"/>
    <col min="4613" max="4613" width="15.28515625" style="116" customWidth="1"/>
    <col min="4614" max="4618" width="0" style="116" hidden="1" customWidth="1"/>
    <col min="4619" max="4619" width="7.140625" style="116" customWidth="1"/>
    <col min="4620" max="4620" width="10.140625" style="116" bestFit="1" customWidth="1"/>
    <col min="4621" max="4621" width="9.7109375" style="116" bestFit="1" customWidth="1"/>
    <col min="4622" max="4864" width="9.140625" style="116"/>
    <col min="4865" max="4865" width="3.5703125" style="116" bestFit="1" customWidth="1"/>
    <col min="4866" max="4866" width="3.7109375" style="116" customWidth="1"/>
    <col min="4867" max="4867" width="4.140625" style="116" customWidth="1"/>
    <col min="4868" max="4868" width="81.28515625" style="116" bestFit="1" customWidth="1"/>
    <col min="4869" max="4869" width="15.28515625" style="116" customWidth="1"/>
    <col min="4870" max="4874" width="0" style="116" hidden="1" customWidth="1"/>
    <col min="4875" max="4875" width="7.140625" style="116" customWidth="1"/>
    <col min="4876" max="4876" width="10.140625" style="116" bestFit="1" customWidth="1"/>
    <col min="4877" max="4877" width="9.7109375" style="116" bestFit="1" customWidth="1"/>
    <col min="4878" max="5120" width="9.140625" style="116"/>
    <col min="5121" max="5121" width="3.5703125" style="116" bestFit="1" customWidth="1"/>
    <col min="5122" max="5122" width="3.7109375" style="116" customWidth="1"/>
    <col min="5123" max="5123" width="4.140625" style="116" customWidth="1"/>
    <col min="5124" max="5124" width="81.28515625" style="116" bestFit="1" customWidth="1"/>
    <col min="5125" max="5125" width="15.28515625" style="116" customWidth="1"/>
    <col min="5126" max="5130" width="0" style="116" hidden="1" customWidth="1"/>
    <col min="5131" max="5131" width="7.140625" style="116" customWidth="1"/>
    <col min="5132" max="5132" width="10.140625" style="116" bestFit="1" customWidth="1"/>
    <col min="5133" max="5133" width="9.7109375" style="116" bestFit="1" customWidth="1"/>
    <col min="5134" max="5376" width="9.140625" style="116"/>
    <col min="5377" max="5377" width="3.5703125" style="116" bestFit="1" customWidth="1"/>
    <col min="5378" max="5378" width="3.7109375" style="116" customWidth="1"/>
    <col min="5379" max="5379" width="4.140625" style="116" customWidth="1"/>
    <col min="5380" max="5380" width="81.28515625" style="116" bestFit="1" customWidth="1"/>
    <col min="5381" max="5381" width="15.28515625" style="116" customWidth="1"/>
    <col min="5382" max="5386" width="0" style="116" hidden="1" customWidth="1"/>
    <col min="5387" max="5387" width="7.140625" style="116" customWidth="1"/>
    <col min="5388" max="5388" width="10.140625" style="116" bestFit="1" customWidth="1"/>
    <col min="5389" max="5389" width="9.7109375" style="116" bestFit="1" customWidth="1"/>
    <col min="5390" max="5632" width="9.140625" style="116"/>
    <col min="5633" max="5633" width="3.5703125" style="116" bestFit="1" customWidth="1"/>
    <col min="5634" max="5634" width="3.7109375" style="116" customWidth="1"/>
    <col min="5635" max="5635" width="4.140625" style="116" customWidth="1"/>
    <col min="5636" max="5636" width="81.28515625" style="116" bestFit="1" customWidth="1"/>
    <col min="5637" max="5637" width="15.28515625" style="116" customWidth="1"/>
    <col min="5638" max="5642" width="0" style="116" hidden="1" customWidth="1"/>
    <col min="5643" max="5643" width="7.140625" style="116" customWidth="1"/>
    <col min="5644" max="5644" width="10.140625" style="116" bestFit="1" customWidth="1"/>
    <col min="5645" max="5645" width="9.7109375" style="116" bestFit="1" customWidth="1"/>
    <col min="5646" max="5888" width="9.140625" style="116"/>
    <col min="5889" max="5889" width="3.5703125" style="116" bestFit="1" customWidth="1"/>
    <col min="5890" max="5890" width="3.7109375" style="116" customWidth="1"/>
    <col min="5891" max="5891" width="4.140625" style="116" customWidth="1"/>
    <col min="5892" max="5892" width="81.28515625" style="116" bestFit="1" customWidth="1"/>
    <col min="5893" max="5893" width="15.28515625" style="116" customWidth="1"/>
    <col min="5894" max="5898" width="0" style="116" hidden="1" customWidth="1"/>
    <col min="5899" max="5899" width="7.140625" style="116" customWidth="1"/>
    <col min="5900" max="5900" width="10.140625" style="116" bestFit="1" customWidth="1"/>
    <col min="5901" max="5901" width="9.7109375" style="116" bestFit="1" customWidth="1"/>
    <col min="5902" max="6144" width="9.140625" style="116"/>
    <col min="6145" max="6145" width="3.5703125" style="116" bestFit="1" customWidth="1"/>
    <col min="6146" max="6146" width="3.7109375" style="116" customWidth="1"/>
    <col min="6147" max="6147" width="4.140625" style="116" customWidth="1"/>
    <col min="6148" max="6148" width="81.28515625" style="116" bestFit="1" customWidth="1"/>
    <col min="6149" max="6149" width="15.28515625" style="116" customWidth="1"/>
    <col min="6150" max="6154" width="0" style="116" hidden="1" customWidth="1"/>
    <col min="6155" max="6155" width="7.140625" style="116" customWidth="1"/>
    <col min="6156" max="6156" width="10.140625" style="116" bestFit="1" customWidth="1"/>
    <col min="6157" max="6157" width="9.7109375" style="116" bestFit="1" customWidth="1"/>
    <col min="6158" max="6400" width="9.140625" style="116"/>
    <col min="6401" max="6401" width="3.5703125" style="116" bestFit="1" customWidth="1"/>
    <col min="6402" max="6402" width="3.7109375" style="116" customWidth="1"/>
    <col min="6403" max="6403" width="4.140625" style="116" customWidth="1"/>
    <col min="6404" max="6404" width="81.28515625" style="116" bestFit="1" customWidth="1"/>
    <col min="6405" max="6405" width="15.28515625" style="116" customWidth="1"/>
    <col min="6406" max="6410" width="0" style="116" hidden="1" customWidth="1"/>
    <col min="6411" max="6411" width="7.140625" style="116" customWidth="1"/>
    <col min="6412" max="6412" width="10.140625" style="116" bestFit="1" customWidth="1"/>
    <col min="6413" max="6413" width="9.7109375" style="116" bestFit="1" customWidth="1"/>
    <col min="6414" max="6656" width="9.140625" style="116"/>
    <col min="6657" max="6657" width="3.5703125" style="116" bestFit="1" customWidth="1"/>
    <col min="6658" max="6658" width="3.7109375" style="116" customWidth="1"/>
    <col min="6659" max="6659" width="4.140625" style="116" customWidth="1"/>
    <col min="6660" max="6660" width="81.28515625" style="116" bestFit="1" customWidth="1"/>
    <col min="6661" max="6661" width="15.28515625" style="116" customWidth="1"/>
    <col min="6662" max="6666" width="0" style="116" hidden="1" customWidth="1"/>
    <col min="6667" max="6667" width="7.140625" style="116" customWidth="1"/>
    <col min="6668" max="6668" width="10.140625" style="116" bestFit="1" customWidth="1"/>
    <col min="6669" max="6669" width="9.7109375" style="116" bestFit="1" customWidth="1"/>
    <col min="6670" max="6912" width="9.140625" style="116"/>
    <col min="6913" max="6913" width="3.5703125" style="116" bestFit="1" customWidth="1"/>
    <col min="6914" max="6914" width="3.7109375" style="116" customWidth="1"/>
    <col min="6915" max="6915" width="4.140625" style="116" customWidth="1"/>
    <col min="6916" max="6916" width="81.28515625" style="116" bestFit="1" customWidth="1"/>
    <col min="6917" max="6917" width="15.28515625" style="116" customWidth="1"/>
    <col min="6918" max="6922" width="0" style="116" hidden="1" customWidth="1"/>
    <col min="6923" max="6923" width="7.140625" style="116" customWidth="1"/>
    <col min="6924" max="6924" width="10.140625" style="116" bestFit="1" customWidth="1"/>
    <col min="6925" max="6925" width="9.7109375" style="116" bestFit="1" customWidth="1"/>
    <col min="6926" max="7168" width="9.140625" style="116"/>
    <col min="7169" max="7169" width="3.5703125" style="116" bestFit="1" customWidth="1"/>
    <col min="7170" max="7170" width="3.7109375" style="116" customWidth="1"/>
    <col min="7171" max="7171" width="4.140625" style="116" customWidth="1"/>
    <col min="7172" max="7172" width="81.28515625" style="116" bestFit="1" customWidth="1"/>
    <col min="7173" max="7173" width="15.28515625" style="116" customWidth="1"/>
    <col min="7174" max="7178" width="0" style="116" hidden="1" customWidth="1"/>
    <col min="7179" max="7179" width="7.140625" style="116" customWidth="1"/>
    <col min="7180" max="7180" width="10.140625" style="116" bestFit="1" customWidth="1"/>
    <col min="7181" max="7181" width="9.7109375" style="116" bestFit="1" customWidth="1"/>
    <col min="7182" max="7424" width="9.140625" style="116"/>
    <col min="7425" max="7425" width="3.5703125" style="116" bestFit="1" customWidth="1"/>
    <col min="7426" max="7426" width="3.7109375" style="116" customWidth="1"/>
    <col min="7427" max="7427" width="4.140625" style="116" customWidth="1"/>
    <col min="7428" max="7428" width="81.28515625" style="116" bestFit="1" customWidth="1"/>
    <col min="7429" max="7429" width="15.28515625" style="116" customWidth="1"/>
    <col min="7430" max="7434" width="0" style="116" hidden="1" customWidth="1"/>
    <col min="7435" max="7435" width="7.140625" style="116" customWidth="1"/>
    <col min="7436" max="7436" width="10.140625" style="116" bestFit="1" customWidth="1"/>
    <col min="7437" max="7437" width="9.7109375" style="116" bestFit="1" customWidth="1"/>
    <col min="7438" max="7680" width="9.140625" style="116"/>
    <col min="7681" max="7681" width="3.5703125" style="116" bestFit="1" customWidth="1"/>
    <col min="7682" max="7682" width="3.7109375" style="116" customWidth="1"/>
    <col min="7683" max="7683" width="4.140625" style="116" customWidth="1"/>
    <col min="7684" max="7684" width="81.28515625" style="116" bestFit="1" customWidth="1"/>
    <col min="7685" max="7685" width="15.28515625" style="116" customWidth="1"/>
    <col min="7686" max="7690" width="0" style="116" hidden="1" customWidth="1"/>
    <col min="7691" max="7691" width="7.140625" style="116" customWidth="1"/>
    <col min="7692" max="7692" width="10.140625" style="116" bestFit="1" customWidth="1"/>
    <col min="7693" max="7693" width="9.7109375" style="116" bestFit="1" customWidth="1"/>
    <col min="7694" max="7936" width="9.140625" style="116"/>
    <col min="7937" max="7937" width="3.5703125" style="116" bestFit="1" customWidth="1"/>
    <col min="7938" max="7938" width="3.7109375" style="116" customWidth="1"/>
    <col min="7939" max="7939" width="4.140625" style="116" customWidth="1"/>
    <col min="7940" max="7940" width="81.28515625" style="116" bestFit="1" customWidth="1"/>
    <col min="7941" max="7941" width="15.28515625" style="116" customWidth="1"/>
    <col min="7942" max="7946" width="0" style="116" hidden="1" customWidth="1"/>
    <col min="7947" max="7947" width="7.140625" style="116" customWidth="1"/>
    <col min="7948" max="7948" width="10.140625" style="116" bestFit="1" customWidth="1"/>
    <col min="7949" max="7949" width="9.7109375" style="116" bestFit="1" customWidth="1"/>
    <col min="7950" max="8192" width="9.140625" style="116"/>
    <col min="8193" max="8193" width="3.5703125" style="116" bestFit="1" customWidth="1"/>
    <col min="8194" max="8194" width="3.7109375" style="116" customWidth="1"/>
    <col min="8195" max="8195" width="4.140625" style="116" customWidth="1"/>
    <col min="8196" max="8196" width="81.28515625" style="116" bestFit="1" customWidth="1"/>
    <col min="8197" max="8197" width="15.28515625" style="116" customWidth="1"/>
    <col min="8198" max="8202" width="0" style="116" hidden="1" customWidth="1"/>
    <col min="8203" max="8203" width="7.140625" style="116" customWidth="1"/>
    <col min="8204" max="8204" width="10.140625" style="116" bestFit="1" customWidth="1"/>
    <col min="8205" max="8205" width="9.7109375" style="116" bestFit="1" customWidth="1"/>
    <col min="8206" max="8448" width="9.140625" style="116"/>
    <col min="8449" max="8449" width="3.5703125" style="116" bestFit="1" customWidth="1"/>
    <col min="8450" max="8450" width="3.7109375" style="116" customWidth="1"/>
    <col min="8451" max="8451" width="4.140625" style="116" customWidth="1"/>
    <col min="8452" max="8452" width="81.28515625" style="116" bestFit="1" customWidth="1"/>
    <col min="8453" max="8453" width="15.28515625" style="116" customWidth="1"/>
    <col min="8454" max="8458" width="0" style="116" hidden="1" customWidth="1"/>
    <col min="8459" max="8459" width="7.140625" style="116" customWidth="1"/>
    <col min="8460" max="8460" width="10.140625" style="116" bestFit="1" customWidth="1"/>
    <col min="8461" max="8461" width="9.7109375" style="116" bestFit="1" customWidth="1"/>
    <col min="8462" max="8704" width="9.140625" style="116"/>
    <col min="8705" max="8705" width="3.5703125" style="116" bestFit="1" customWidth="1"/>
    <col min="8706" max="8706" width="3.7109375" style="116" customWidth="1"/>
    <col min="8707" max="8707" width="4.140625" style="116" customWidth="1"/>
    <col min="8708" max="8708" width="81.28515625" style="116" bestFit="1" customWidth="1"/>
    <col min="8709" max="8709" width="15.28515625" style="116" customWidth="1"/>
    <col min="8710" max="8714" width="0" style="116" hidden="1" customWidth="1"/>
    <col min="8715" max="8715" width="7.140625" style="116" customWidth="1"/>
    <col min="8716" max="8716" width="10.140625" style="116" bestFit="1" customWidth="1"/>
    <col min="8717" max="8717" width="9.7109375" style="116" bestFit="1" customWidth="1"/>
    <col min="8718" max="8960" width="9.140625" style="116"/>
    <col min="8961" max="8961" width="3.5703125" style="116" bestFit="1" customWidth="1"/>
    <col min="8962" max="8962" width="3.7109375" style="116" customWidth="1"/>
    <col min="8963" max="8963" width="4.140625" style="116" customWidth="1"/>
    <col min="8964" max="8964" width="81.28515625" style="116" bestFit="1" customWidth="1"/>
    <col min="8965" max="8965" width="15.28515625" style="116" customWidth="1"/>
    <col min="8966" max="8970" width="0" style="116" hidden="1" customWidth="1"/>
    <col min="8971" max="8971" width="7.140625" style="116" customWidth="1"/>
    <col min="8972" max="8972" width="10.140625" style="116" bestFit="1" customWidth="1"/>
    <col min="8973" max="8973" width="9.7109375" style="116" bestFit="1" customWidth="1"/>
    <col min="8974" max="9216" width="9.140625" style="116"/>
    <col min="9217" max="9217" width="3.5703125" style="116" bestFit="1" customWidth="1"/>
    <col min="9218" max="9218" width="3.7109375" style="116" customWidth="1"/>
    <col min="9219" max="9219" width="4.140625" style="116" customWidth="1"/>
    <col min="9220" max="9220" width="81.28515625" style="116" bestFit="1" customWidth="1"/>
    <col min="9221" max="9221" width="15.28515625" style="116" customWidth="1"/>
    <col min="9222" max="9226" width="0" style="116" hidden="1" customWidth="1"/>
    <col min="9227" max="9227" width="7.140625" style="116" customWidth="1"/>
    <col min="9228" max="9228" width="10.140625" style="116" bestFit="1" customWidth="1"/>
    <col min="9229" max="9229" width="9.7109375" style="116" bestFit="1" customWidth="1"/>
    <col min="9230" max="9472" width="9.140625" style="116"/>
    <col min="9473" max="9473" width="3.5703125" style="116" bestFit="1" customWidth="1"/>
    <col min="9474" max="9474" width="3.7109375" style="116" customWidth="1"/>
    <col min="9475" max="9475" width="4.140625" style="116" customWidth="1"/>
    <col min="9476" max="9476" width="81.28515625" style="116" bestFit="1" customWidth="1"/>
    <col min="9477" max="9477" width="15.28515625" style="116" customWidth="1"/>
    <col min="9478" max="9482" width="0" style="116" hidden="1" customWidth="1"/>
    <col min="9483" max="9483" width="7.140625" style="116" customWidth="1"/>
    <col min="9484" max="9484" width="10.140625" style="116" bestFit="1" customWidth="1"/>
    <col min="9485" max="9485" width="9.7109375" style="116" bestFit="1" customWidth="1"/>
    <col min="9486" max="9728" width="9.140625" style="116"/>
    <col min="9729" max="9729" width="3.5703125" style="116" bestFit="1" customWidth="1"/>
    <col min="9730" max="9730" width="3.7109375" style="116" customWidth="1"/>
    <col min="9731" max="9731" width="4.140625" style="116" customWidth="1"/>
    <col min="9732" max="9732" width="81.28515625" style="116" bestFit="1" customWidth="1"/>
    <col min="9733" max="9733" width="15.28515625" style="116" customWidth="1"/>
    <col min="9734" max="9738" width="0" style="116" hidden="1" customWidth="1"/>
    <col min="9739" max="9739" width="7.140625" style="116" customWidth="1"/>
    <col min="9740" max="9740" width="10.140625" style="116" bestFit="1" customWidth="1"/>
    <col min="9741" max="9741" width="9.7109375" style="116" bestFit="1" customWidth="1"/>
    <col min="9742" max="9984" width="9.140625" style="116"/>
    <col min="9985" max="9985" width="3.5703125" style="116" bestFit="1" customWidth="1"/>
    <col min="9986" max="9986" width="3.7109375" style="116" customWidth="1"/>
    <col min="9987" max="9987" width="4.140625" style="116" customWidth="1"/>
    <col min="9988" max="9988" width="81.28515625" style="116" bestFit="1" customWidth="1"/>
    <col min="9989" max="9989" width="15.28515625" style="116" customWidth="1"/>
    <col min="9990" max="9994" width="0" style="116" hidden="1" customWidth="1"/>
    <col min="9995" max="9995" width="7.140625" style="116" customWidth="1"/>
    <col min="9996" max="9996" width="10.140625" style="116" bestFit="1" customWidth="1"/>
    <col min="9997" max="9997" width="9.7109375" style="116" bestFit="1" customWidth="1"/>
    <col min="9998" max="10240" width="9.140625" style="116"/>
    <col min="10241" max="10241" width="3.5703125" style="116" bestFit="1" customWidth="1"/>
    <col min="10242" max="10242" width="3.7109375" style="116" customWidth="1"/>
    <col min="10243" max="10243" width="4.140625" style="116" customWidth="1"/>
    <col min="10244" max="10244" width="81.28515625" style="116" bestFit="1" customWidth="1"/>
    <col min="10245" max="10245" width="15.28515625" style="116" customWidth="1"/>
    <col min="10246" max="10250" width="0" style="116" hidden="1" customWidth="1"/>
    <col min="10251" max="10251" width="7.140625" style="116" customWidth="1"/>
    <col min="10252" max="10252" width="10.140625" style="116" bestFit="1" customWidth="1"/>
    <col min="10253" max="10253" width="9.7109375" style="116" bestFit="1" customWidth="1"/>
    <col min="10254" max="10496" width="9.140625" style="116"/>
    <col min="10497" max="10497" width="3.5703125" style="116" bestFit="1" customWidth="1"/>
    <col min="10498" max="10498" width="3.7109375" style="116" customWidth="1"/>
    <col min="10499" max="10499" width="4.140625" style="116" customWidth="1"/>
    <col min="10500" max="10500" width="81.28515625" style="116" bestFit="1" customWidth="1"/>
    <col min="10501" max="10501" width="15.28515625" style="116" customWidth="1"/>
    <col min="10502" max="10506" width="0" style="116" hidden="1" customWidth="1"/>
    <col min="10507" max="10507" width="7.140625" style="116" customWidth="1"/>
    <col min="10508" max="10508" width="10.140625" style="116" bestFit="1" customWidth="1"/>
    <col min="10509" max="10509" width="9.7109375" style="116" bestFit="1" customWidth="1"/>
    <col min="10510" max="10752" width="9.140625" style="116"/>
    <col min="10753" max="10753" width="3.5703125" style="116" bestFit="1" customWidth="1"/>
    <col min="10754" max="10754" width="3.7109375" style="116" customWidth="1"/>
    <col min="10755" max="10755" width="4.140625" style="116" customWidth="1"/>
    <col min="10756" max="10756" width="81.28515625" style="116" bestFit="1" customWidth="1"/>
    <col min="10757" max="10757" width="15.28515625" style="116" customWidth="1"/>
    <col min="10758" max="10762" width="0" style="116" hidden="1" customWidth="1"/>
    <col min="10763" max="10763" width="7.140625" style="116" customWidth="1"/>
    <col min="10764" max="10764" width="10.140625" style="116" bestFit="1" customWidth="1"/>
    <col min="10765" max="10765" width="9.7109375" style="116" bestFit="1" customWidth="1"/>
    <col min="10766" max="11008" width="9.140625" style="116"/>
    <col min="11009" max="11009" width="3.5703125" style="116" bestFit="1" customWidth="1"/>
    <col min="11010" max="11010" width="3.7109375" style="116" customWidth="1"/>
    <col min="11011" max="11011" width="4.140625" style="116" customWidth="1"/>
    <col min="11012" max="11012" width="81.28515625" style="116" bestFit="1" customWidth="1"/>
    <col min="11013" max="11013" width="15.28515625" style="116" customWidth="1"/>
    <col min="11014" max="11018" width="0" style="116" hidden="1" customWidth="1"/>
    <col min="11019" max="11019" width="7.140625" style="116" customWidth="1"/>
    <col min="11020" max="11020" width="10.140625" style="116" bestFit="1" customWidth="1"/>
    <col min="11021" max="11021" width="9.7109375" style="116" bestFit="1" customWidth="1"/>
    <col min="11022" max="11264" width="9.140625" style="116"/>
    <col min="11265" max="11265" width="3.5703125" style="116" bestFit="1" customWidth="1"/>
    <col min="11266" max="11266" width="3.7109375" style="116" customWidth="1"/>
    <col min="11267" max="11267" width="4.140625" style="116" customWidth="1"/>
    <col min="11268" max="11268" width="81.28515625" style="116" bestFit="1" customWidth="1"/>
    <col min="11269" max="11269" width="15.28515625" style="116" customWidth="1"/>
    <col min="11270" max="11274" width="0" style="116" hidden="1" customWidth="1"/>
    <col min="11275" max="11275" width="7.140625" style="116" customWidth="1"/>
    <col min="11276" max="11276" width="10.140625" style="116" bestFit="1" customWidth="1"/>
    <col min="11277" max="11277" width="9.7109375" style="116" bestFit="1" customWidth="1"/>
    <col min="11278" max="11520" width="9.140625" style="116"/>
    <col min="11521" max="11521" width="3.5703125" style="116" bestFit="1" customWidth="1"/>
    <col min="11522" max="11522" width="3.7109375" style="116" customWidth="1"/>
    <col min="11523" max="11523" width="4.140625" style="116" customWidth="1"/>
    <col min="11524" max="11524" width="81.28515625" style="116" bestFit="1" customWidth="1"/>
    <col min="11525" max="11525" width="15.28515625" style="116" customWidth="1"/>
    <col min="11526" max="11530" width="0" style="116" hidden="1" customWidth="1"/>
    <col min="11531" max="11531" width="7.140625" style="116" customWidth="1"/>
    <col min="11532" max="11532" width="10.140625" style="116" bestFit="1" customWidth="1"/>
    <col min="11533" max="11533" width="9.7109375" style="116" bestFit="1" customWidth="1"/>
    <col min="11534" max="11776" width="9.140625" style="116"/>
    <col min="11777" max="11777" width="3.5703125" style="116" bestFit="1" customWidth="1"/>
    <col min="11778" max="11778" width="3.7109375" style="116" customWidth="1"/>
    <col min="11779" max="11779" width="4.140625" style="116" customWidth="1"/>
    <col min="11780" max="11780" width="81.28515625" style="116" bestFit="1" customWidth="1"/>
    <col min="11781" max="11781" width="15.28515625" style="116" customWidth="1"/>
    <col min="11782" max="11786" width="0" style="116" hidden="1" customWidth="1"/>
    <col min="11787" max="11787" width="7.140625" style="116" customWidth="1"/>
    <col min="11788" max="11788" width="10.140625" style="116" bestFit="1" customWidth="1"/>
    <col min="11789" max="11789" width="9.7109375" style="116" bestFit="1" customWidth="1"/>
    <col min="11790" max="12032" width="9.140625" style="116"/>
    <col min="12033" max="12033" width="3.5703125" style="116" bestFit="1" customWidth="1"/>
    <col min="12034" max="12034" width="3.7109375" style="116" customWidth="1"/>
    <col min="12035" max="12035" width="4.140625" style="116" customWidth="1"/>
    <col min="12036" max="12036" width="81.28515625" style="116" bestFit="1" customWidth="1"/>
    <col min="12037" max="12037" width="15.28515625" style="116" customWidth="1"/>
    <col min="12038" max="12042" width="0" style="116" hidden="1" customWidth="1"/>
    <col min="12043" max="12043" width="7.140625" style="116" customWidth="1"/>
    <col min="12044" max="12044" width="10.140625" style="116" bestFit="1" customWidth="1"/>
    <col min="12045" max="12045" width="9.7109375" style="116" bestFit="1" customWidth="1"/>
    <col min="12046" max="12288" width="9.140625" style="116"/>
    <col min="12289" max="12289" width="3.5703125" style="116" bestFit="1" customWidth="1"/>
    <col min="12290" max="12290" width="3.7109375" style="116" customWidth="1"/>
    <col min="12291" max="12291" width="4.140625" style="116" customWidth="1"/>
    <col min="12292" max="12292" width="81.28515625" style="116" bestFit="1" customWidth="1"/>
    <col min="12293" max="12293" width="15.28515625" style="116" customWidth="1"/>
    <col min="12294" max="12298" width="0" style="116" hidden="1" customWidth="1"/>
    <col min="12299" max="12299" width="7.140625" style="116" customWidth="1"/>
    <col min="12300" max="12300" width="10.140625" style="116" bestFit="1" customWidth="1"/>
    <col min="12301" max="12301" width="9.7109375" style="116" bestFit="1" customWidth="1"/>
    <col min="12302" max="12544" width="9.140625" style="116"/>
    <col min="12545" max="12545" width="3.5703125" style="116" bestFit="1" customWidth="1"/>
    <col min="12546" max="12546" width="3.7109375" style="116" customWidth="1"/>
    <col min="12547" max="12547" width="4.140625" style="116" customWidth="1"/>
    <col min="12548" max="12548" width="81.28515625" style="116" bestFit="1" customWidth="1"/>
    <col min="12549" max="12549" width="15.28515625" style="116" customWidth="1"/>
    <col min="12550" max="12554" width="0" style="116" hidden="1" customWidth="1"/>
    <col min="12555" max="12555" width="7.140625" style="116" customWidth="1"/>
    <col min="12556" max="12556" width="10.140625" style="116" bestFit="1" customWidth="1"/>
    <col min="12557" max="12557" width="9.7109375" style="116" bestFit="1" customWidth="1"/>
    <col min="12558" max="12800" width="9.140625" style="116"/>
    <col min="12801" max="12801" width="3.5703125" style="116" bestFit="1" customWidth="1"/>
    <col min="12802" max="12802" width="3.7109375" style="116" customWidth="1"/>
    <col min="12803" max="12803" width="4.140625" style="116" customWidth="1"/>
    <col min="12804" max="12804" width="81.28515625" style="116" bestFit="1" customWidth="1"/>
    <col min="12805" max="12805" width="15.28515625" style="116" customWidth="1"/>
    <col min="12806" max="12810" width="0" style="116" hidden="1" customWidth="1"/>
    <col min="12811" max="12811" width="7.140625" style="116" customWidth="1"/>
    <col min="12812" max="12812" width="10.140625" style="116" bestFit="1" customWidth="1"/>
    <col min="12813" max="12813" width="9.7109375" style="116" bestFit="1" customWidth="1"/>
    <col min="12814" max="13056" width="9.140625" style="116"/>
    <col min="13057" max="13057" width="3.5703125" style="116" bestFit="1" customWidth="1"/>
    <col min="13058" max="13058" width="3.7109375" style="116" customWidth="1"/>
    <col min="13059" max="13059" width="4.140625" style="116" customWidth="1"/>
    <col min="13060" max="13060" width="81.28515625" style="116" bestFit="1" customWidth="1"/>
    <col min="13061" max="13061" width="15.28515625" style="116" customWidth="1"/>
    <col min="13062" max="13066" width="0" style="116" hidden="1" customWidth="1"/>
    <col min="13067" max="13067" width="7.140625" style="116" customWidth="1"/>
    <col min="13068" max="13068" width="10.140625" style="116" bestFit="1" customWidth="1"/>
    <col min="13069" max="13069" width="9.7109375" style="116" bestFit="1" customWidth="1"/>
    <col min="13070" max="13312" width="9.140625" style="116"/>
    <col min="13313" max="13313" width="3.5703125" style="116" bestFit="1" customWidth="1"/>
    <col min="13314" max="13314" width="3.7109375" style="116" customWidth="1"/>
    <col min="13315" max="13315" width="4.140625" style="116" customWidth="1"/>
    <col min="13316" max="13316" width="81.28515625" style="116" bestFit="1" customWidth="1"/>
    <col min="13317" max="13317" width="15.28515625" style="116" customWidth="1"/>
    <col min="13318" max="13322" width="0" style="116" hidden="1" customWidth="1"/>
    <col min="13323" max="13323" width="7.140625" style="116" customWidth="1"/>
    <col min="13324" max="13324" width="10.140625" style="116" bestFit="1" customWidth="1"/>
    <col min="13325" max="13325" width="9.7109375" style="116" bestFit="1" customWidth="1"/>
    <col min="13326" max="13568" width="9.140625" style="116"/>
    <col min="13569" max="13569" width="3.5703125" style="116" bestFit="1" customWidth="1"/>
    <col min="13570" max="13570" width="3.7109375" style="116" customWidth="1"/>
    <col min="13571" max="13571" width="4.140625" style="116" customWidth="1"/>
    <col min="13572" max="13572" width="81.28515625" style="116" bestFit="1" customWidth="1"/>
    <col min="13573" max="13573" width="15.28515625" style="116" customWidth="1"/>
    <col min="13574" max="13578" width="0" style="116" hidden="1" customWidth="1"/>
    <col min="13579" max="13579" width="7.140625" style="116" customWidth="1"/>
    <col min="13580" max="13580" width="10.140625" style="116" bestFit="1" customWidth="1"/>
    <col min="13581" max="13581" width="9.7109375" style="116" bestFit="1" customWidth="1"/>
    <col min="13582" max="13824" width="9.140625" style="116"/>
    <col min="13825" max="13825" width="3.5703125" style="116" bestFit="1" customWidth="1"/>
    <col min="13826" max="13826" width="3.7109375" style="116" customWidth="1"/>
    <col min="13827" max="13827" width="4.140625" style="116" customWidth="1"/>
    <col min="13828" max="13828" width="81.28515625" style="116" bestFit="1" customWidth="1"/>
    <col min="13829" max="13829" width="15.28515625" style="116" customWidth="1"/>
    <col min="13830" max="13834" width="0" style="116" hidden="1" customWidth="1"/>
    <col min="13835" max="13835" width="7.140625" style="116" customWidth="1"/>
    <col min="13836" max="13836" width="10.140625" style="116" bestFit="1" customWidth="1"/>
    <col min="13837" max="13837" width="9.7109375" style="116" bestFit="1" customWidth="1"/>
    <col min="13838" max="14080" width="9.140625" style="116"/>
    <col min="14081" max="14081" width="3.5703125" style="116" bestFit="1" customWidth="1"/>
    <col min="14082" max="14082" width="3.7109375" style="116" customWidth="1"/>
    <col min="14083" max="14083" width="4.140625" style="116" customWidth="1"/>
    <col min="14084" max="14084" width="81.28515625" style="116" bestFit="1" customWidth="1"/>
    <col min="14085" max="14085" width="15.28515625" style="116" customWidth="1"/>
    <col min="14086" max="14090" width="0" style="116" hidden="1" customWidth="1"/>
    <col min="14091" max="14091" width="7.140625" style="116" customWidth="1"/>
    <col min="14092" max="14092" width="10.140625" style="116" bestFit="1" customWidth="1"/>
    <col min="14093" max="14093" width="9.7109375" style="116" bestFit="1" customWidth="1"/>
    <col min="14094" max="14336" width="9.140625" style="116"/>
    <col min="14337" max="14337" width="3.5703125" style="116" bestFit="1" customWidth="1"/>
    <col min="14338" max="14338" width="3.7109375" style="116" customWidth="1"/>
    <col min="14339" max="14339" width="4.140625" style="116" customWidth="1"/>
    <col min="14340" max="14340" width="81.28515625" style="116" bestFit="1" customWidth="1"/>
    <col min="14341" max="14341" width="15.28515625" style="116" customWidth="1"/>
    <col min="14342" max="14346" width="0" style="116" hidden="1" customWidth="1"/>
    <col min="14347" max="14347" width="7.140625" style="116" customWidth="1"/>
    <col min="14348" max="14348" width="10.140625" style="116" bestFit="1" customWidth="1"/>
    <col min="14349" max="14349" width="9.7109375" style="116" bestFit="1" customWidth="1"/>
    <col min="14350" max="14592" width="9.140625" style="116"/>
    <col min="14593" max="14593" width="3.5703125" style="116" bestFit="1" customWidth="1"/>
    <col min="14594" max="14594" width="3.7109375" style="116" customWidth="1"/>
    <col min="14595" max="14595" width="4.140625" style="116" customWidth="1"/>
    <col min="14596" max="14596" width="81.28515625" style="116" bestFit="1" customWidth="1"/>
    <col min="14597" max="14597" width="15.28515625" style="116" customWidth="1"/>
    <col min="14598" max="14602" width="0" style="116" hidden="1" customWidth="1"/>
    <col min="14603" max="14603" width="7.140625" style="116" customWidth="1"/>
    <col min="14604" max="14604" width="10.140625" style="116" bestFit="1" customWidth="1"/>
    <col min="14605" max="14605" width="9.7109375" style="116" bestFit="1" customWidth="1"/>
    <col min="14606" max="14848" width="9.140625" style="116"/>
    <col min="14849" max="14849" width="3.5703125" style="116" bestFit="1" customWidth="1"/>
    <col min="14850" max="14850" width="3.7109375" style="116" customWidth="1"/>
    <col min="14851" max="14851" width="4.140625" style="116" customWidth="1"/>
    <col min="14852" max="14852" width="81.28515625" style="116" bestFit="1" customWidth="1"/>
    <col min="14853" max="14853" width="15.28515625" style="116" customWidth="1"/>
    <col min="14854" max="14858" width="0" style="116" hidden="1" customWidth="1"/>
    <col min="14859" max="14859" width="7.140625" style="116" customWidth="1"/>
    <col min="14860" max="14860" width="10.140625" style="116" bestFit="1" customWidth="1"/>
    <col min="14861" max="14861" width="9.7109375" style="116" bestFit="1" customWidth="1"/>
    <col min="14862" max="15104" width="9.140625" style="116"/>
    <col min="15105" max="15105" width="3.5703125" style="116" bestFit="1" customWidth="1"/>
    <col min="15106" max="15106" width="3.7109375" style="116" customWidth="1"/>
    <col min="15107" max="15107" width="4.140625" style="116" customWidth="1"/>
    <col min="15108" max="15108" width="81.28515625" style="116" bestFit="1" customWidth="1"/>
    <col min="15109" max="15109" width="15.28515625" style="116" customWidth="1"/>
    <col min="15110" max="15114" width="0" style="116" hidden="1" customWidth="1"/>
    <col min="15115" max="15115" width="7.140625" style="116" customWidth="1"/>
    <col min="15116" max="15116" width="10.140625" style="116" bestFit="1" customWidth="1"/>
    <col min="15117" max="15117" width="9.7109375" style="116" bestFit="1" customWidth="1"/>
    <col min="15118" max="15360" width="9.140625" style="116"/>
    <col min="15361" max="15361" width="3.5703125" style="116" bestFit="1" customWidth="1"/>
    <col min="15362" max="15362" width="3.7109375" style="116" customWidth="1"/>
    <col min="15363" max="15363" width="4.140625" style="116" customWidth="1"/>
    <col min="15364" max="15364" width="81.28515625" style="116" bestFit="1" customWidth="1"/>
    <col min="15365" max="15365" width="15.28515625" style="116" customWidth="1"/>
    <col min="15366" max="15370" width="0" style="116" hidden="1" customWidth="1"/>
    <col min="15371" max="15371" width="7.140625" style="116" customWidth="1"/>
    <col min="15372" max="15372" width="10.140625" style="116" bestFit="1" customWidth="1"/>
    <col min="15373" max="15373" width="9.7109375" style="116" bestFit="1" customWidth="1"/>
    <col min="15374" max="15616" width="9.140625" style="116"/>
    <col min="15617" max="15617" width="3.5703125" style="116" bestFit="1" customWidth="1"/>
    <col min="15618" max="15618" width="3.7109375" style="116" customWidth="1"/>
    <col min="15619" max="15619" width="4.140625" style="116" customWidth="1"/>
    <col min="15620" max="15620" width="81.28515625" style="116" bestFit="1" customWidth="1"/>
    <col min="15621" max="15621" width="15.28515625" style="116" customWidth="1"/>
    <col min="15622" max="15626" width="0" style="116" hidden="1" customWidth="1"/>
    <col min="15627" max="15627" width="7.140625" style="116" customWidth="1"/>
    <col min="15628" max="15628" width="10.140625" style="116" bestFit="1" customWidth="1"/>
    <col min="15629" max="15629" width="9.7109375" style="116" bestFit="1" customWidth="1"/>
    <col min="15630" max="15872" width="9.140625" style="116"/>
    <col min="15873" max="15873" width="3.5703125" style="116" bestFit="1" customWidth="1"/>
    <col min="15874" max="15874" width="3.7109375" style="116" customWidth="1"/>
    <col min="15875" max="15875" width="4.140625" style="116" customWidth="1"/>
    <col min="15876" max="15876" width="81.28515625" style="116" bestFit="1" customWidth="1"/>
    <col min="15877" max="15877" width="15.28515625" style="116" customWidth="1"/>
    <col min="15878" max="15882" width="0" style="116" hidden="1" customWidth="1"/>
    <col min="15883" max="15883" width="7.140625" style="116" customWidth="1"/>
    <col min="15884" max="15884" width="10.140625" style="116" bestFit="1" customWidth="1"/>
    <col min="15885" max="15885" width="9.7109375" style="116" bestFit="1" customWidth="1"/>
    <col min="15886" max="16128" width="9.140625" style="116"/>
    <col min="16129" max="16129" width="3.5703125" style="116" bestFit="1" customWidth="1"/>
    <col min="16130" max="16130" width="3.7109375" style="116" customWidth="1"/>
    <col min="16131" max="16131" width="4.140625" style="116" customWidth="1"/>
    <col min="16132" max="16132" width="81.28515625" style="116" bestFit="1" customWidth="1"/>
    <col min="16133" max="16133" width="15.28515625" style="116" customWidth="1"/>
    <col min="16134" max="16138" width="0" style="116" hidden="1" customWidth="1"/>
    <col min="16139" max="16139" width="7.140625" style="116" customWidth="1"/>
    <col min="16140" max="16140" width="10.140625" style="116" bestFit="1" customWidth="1"/>
    <col min="16141" max="16141" width="9.7109375" style="116" bestFit="1" customWidth="1"/>
    <col min="16142" max="16384" width="9.140625" style="116"/>
  </cols>
  <sheetData>
    <row r="1" spans="1:256" ht="30" customHeight="1" x14ac:dyDescent="0.35">
      <c r="B1" s="1739" t="s">
        <v>646</v>
      </c>
      <c r="C1" s="1739"/>
      <c r="D1" s="1739"/>
      <c r="E1" s="1739"/>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7"/>
      <c r="CK1" s="107"/>
      <c r="CL1" s="107"/>
      <c r="CM1" s="107"/>
      <c r="CN1" s="107"/>
      <c r="CO1" s="107"/>
      <c r="CP1" s="107"/>
      <c r="CQ1" s="107"/>
      <c r="CR1" s="107"/>
      <c r="CS1" s="107"/>
      <c r="CT1" s="107"/>
      <c r="CU1" s="107"/>
      <c r="CV1" s="107"/>
      <c r="CW1" s="107"/>
      <c r="CX1" s="107"/>
      <c r="CY1" s="107"/>
      <c r="CZ1" s="107"/>
      <c r="DA1" s="107"/>
      <c r="DB1" s="107"/>
      <c r="DC1" s="107"/>
      <c r="DD1" s="107"/>
      <c r="DE1" s="107"/>
      <c r="DF1" s="107"/>
      <c r="DG1" s="107"/>
      <c r="DH1" s="107"/>
      <c r="DI1" s="107"/>
      <c r="DJ1" s="107"/>
      <c r="DK1" s="107"/>
      <c r="DL1" s="107"/>
      <c r="DM1" s="107"/>
      <c r="DN1" s="107"/>
      <c r="DO1" s="107"/>
      <c r="DP1" s="107"/>
      <c r="DQ1" s="107"/>
      <c r="DR1" s="107"/>
      <c r="DS1" s="107"/>
      <c r="DT1" s="107"/>
      <c r="DU1" s="107"/>
      <c r="DV1" s="107"/>
      <c r="DW1" s="107"/>
      <c r="DX1" s="107"/>
      <c r="DY1" s="107"/>
      <c r="DZ1" s="107"/>
      <c r="EA1" s="107"/>
      <c r="EB1" s="107"/>
      <c r="EC1" s="107"/>
      <c r="ED1" s="107"/>
      <c r="EE1" s="107"/>
      <c r="EF1" s="107"/>
      <c r="EG1" s="107"/>
      <c r="EH1" s="107"/>
      <c r="EI1" s="107"/>
      <c r="EJ1" s="107"/>
      <c r="EK1" s="107"/>
      <c r="EL1" s="107"/>
      <c r="EM1" s="107"/>
      <c r="EN1" s="107"/>
      <c r="EO1" s="107"/>
      <c r="EP1" s="107"/>
      <c r="EQ1" s="107"/>
      <c r="ER1" s="107"/>
      <c r="ES1" s="107"/>
      <c r="ET1" s="107"/>
      <c r="EU1" s="107"/>
      <c r="EV1" s="107"/>
      <c r="EW1" s="107"/>
      <c r="EX1" s="107"/>
      <c r="EY1" s="107"/>
      <c r="EZ1" s="107"/>
      <c r="FA1" s="107"/>
      <c r="FB1" s="107"/>
      <c r="FC1" s="107"/>
      <c r="FD1" s="107"/>
      <c r="FE1" s="107"/>
      <c r="FF1" s="107"/>
      <c r="FG1" s="107"/>
      <c r="FH1" s="107"/>
      <c r="FI1" s="107"/>
      <c r="FJ1" s="107"/>
      <c r="FK1" s="107"/>
      <c r="FL1" s="107"/>
      <c r="FM1" s="107"/>
      <c r="FN1" s="107"/>
      <c r="FO1" s="107"/>
      <c r="FP1" s="107"/>
      <c r="FQ1" s="107"/>
      <c r="FR1" s="107"/>
      <c r="FS1" s="107"/>
      <c r="FT1" s="107"/>
      <c r="FU1" s="107"/>
      <c r="FV1" s="107"/>
      <c r="FW1" s="107"/>
      <c r="FX1" s="107"/>
      <c r="FY1" s="107"/>
      <c r="FZ1" s="107"/>
      <c r="GA1" s="107"/>
      <c r="GB1" s="107"/>
      <c r="GC1" s="107"/>
      <c r="GD1" s="107"/>
      <c r="GE1" s="107"/>
      <c r="GF1" s="107"/>
      <c r="GG1" s="107"/>
      <c r="GH1" s="107"/>
      <c r="GI1" s="107"/>
      <c r="GJ1" s="107"/>
      <c r="GK1" s="107"/>
      <c r="GL1" s="107"/>
      <c r="GM1" s="107"/>
      <c r="GN1" s="107"/>
      <c r="GO1" s="107"/>
      <c r="GP1" s="107"/>
      <c r="GQ1" s="107"/>
      <c r="GR1" s="107"/>
      <c r="GS1" s="107"/>
      <c r="GT1" s="107"/>
      <c r="GU1" s="107"/>
      <c r="GV1" s="107"/>
      <c r="GW1" s="107"/>
      <c r="GX1" s="107"/>
      <c r="GY1" s="107"/>
      <c r="GZ1" s="107"/>
      <c r="HA1" s="107"/>
      <c r="HB1" s="107"/>
      <c r="HC1" s="107"/>
      <c r="HD1" s="107"/>
      <c r="HE1" s="107"/>
      <c r="HF1" s="107"/>
      <c r="HG1" s="107"/>
      <c r="HH1" s="107"/>
      <c r="HI1" s="107"/>
      <c r="HJ1" s="107"/>
      <c r="HK1" s="107"/>
      <c r="HL1" s="107"/>
      <c r="HM1" s="107"/>
      <c r="HN1" s="107"/>
      <c r="HO1" s="107"/>
      <c r="HP1" s="107"/>
      <c r="HQ1" s="107"/>
      <c r="HR1" s="107"/>
      <c r="HS1" s="107"/>
      <c r="HT1" s="107"/>
      <c r="HU1" s="107"/>
      <c r="HV1" s="107"/>
      <c r="HW1" s="107"/>
      <c r="HX1" s="107"/>
      <c r="HY1" s="107"/>
      <c r="HZ1" s="107"/>
      <c r="IA1" s="107"/>
      <c r="IB1" s="107"/>
      <c r="IC1" s="107"/>
      <c r="ID1" s="107"/>
      <c r="IE1" s="107"/>
      <c r="IF1" s="107"/>
      <c r="IG1" s="107"/>
      <c r="IH1" s="107"/>
      <c r="II1" s="107"/>
      <c r="IJ1" s="107"/>
      <c r="IK1" s="107"/>
      <c r="IL1" s="107"/>
      <c r="IM1" s="107"/>
      <c r="IN1" s="107"/>
      <c r="IO1" s="107"/>
      <c r="IP1" s="107"/>
      <c r="IQ1" s="107"/>
      <c r="IR1" s="107"/>
      <c r="IS1" s="107"/>
      <c r="IT1" s="107"/>
      <c r="IU1" s="107"/>
      <c r="IV1" s="107"/>
    </row>
    <row r="2" spans="1:256" x14ac:dyDescent="0.3">
      <c r="B2" s="1740" t="s">
        <v>647</v>
      </c>
      <c r="C2" s="1740"/>
      <c r="D2" s="1740"/>
      <c r="E2" s="1740"/>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c r="IU2" s="21"/>
      <c r="IV2" s="21"/>
    </row>
    <row r="3" spans="1:256" x14ac:dyDescent="0.3">
      <c r="B3" s="1740" t="s">
        <v>1222</v>
      </c>
      <c r="C3" s="1740"/>
      <c r="D3" s="1740"/>
      <c r="E3" s="1740"/>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row>
    <row r="4" spans="1:256" x14ac:dyDescent="0.3">
      <c r="C4" s="109" t="s">
        <v>648</v>
      </c>
      <c r="E4" s="283" t="s">
        <v>0</v>
      </c>
    </row>
    <row r="5" spans="1:256" ht="17.25" thickBot="1" x14ac:dyDescent="0.35">
      <c r="B5" s="256"/>
      <c r="C5" s="750"/>
      <c r="D5" s="751" t="s">
        <v>1</v>
      </c>
      <c r="E5" s="752" t="s">
        <v>3</v>
      </c>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c r="HV5" s="256"/>
      <c r="HW5" s="256"/>
      <c r="HX5" s="256"/>
      <c r="HY5" s="256"/>
      <c r="HZ5" s="256"/>
      <c r="IA5" s="256"/>
      <c r="IB5" s="256"/>
      <c r="IC5" s="256"/>
      <c r="ID5" s="256"/>
      <c r="IE5" s="256"/>
      <c r="IF5" s="256"/>
      <c r="IG5" s="256"/>
      <c r="IH5" s="256"/>
      <c r="II5" s="256"/>
      <c r="IJ5" s="256"/>
      <c r="IK5" s="256"/>
      <c r="IL5" s="256"/>
      <c r="IM5" s="256"/>
      <c r="IN5" s="256"/>
      <c r="IO5" s="256"/>
      <c r="IP5" s="256"/>
      <c r="IQ5" s="256"/>
      <c r="IR5" s="256"/>
      <c r="IS5" s="256"/>
      <c r="IT5" s="256"/>
      <c r="IU5" s="256"/>
      <c r="IV5" s="256"/>
    </row>
    <row r="6" spans="1:256" ht="18" thickBot="1" x14ac:dyDescent="0.35">
      <c r="B6" s="753"/>
      <c r="C6" s="754"/>
      <c r="D6" s="755" t="s">
        <v>6</v>
      </c>
      <c r="E6" s="756" t="s">
        <v>147</v>
      </c>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row>
    <row r="7" spans="1:256" ht="24.95" customHeight="1" x14ac:dyDescent="0.35">
      <c r="A7" s="1333">
        <v>1</v>
      </c>
      <c r="B7" s="231" t="s">
        <v>289</v>
      </c>
      <c r="C7" s="757"/>
      <c r="D7" s="758" t="s">
        <v>649</v>
      </c>
    </row>
    <row r="8" spans="1:256" ht="24.95" customHeight="1" x14ac:dyDescent="0.35">
      <c r="A8" s="1333">
        <v>2</v>
      </c>
      <c r="B8" s="107"/>
      <c r="C8" s="759" t="s">
        <v>148</v>
      </c>
      <c r="D8" s="760" t="s">
        <v>650</v>
      </c>
      <c r="E8" s="761"/>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c r="DB8" s="107"/>
      <c r="DC8" s="107"/>
      <c r="DD8" s="107"/>
      <c r="DE8" s="107"/>
      <c r="DF8" s="107"/>
      <c r="DG8" s="107"/>
      <c r="DH8" s="107"/>
      <c r="DI8" s="107"/>
      <c r="DJ8" s="107"/>
      <c r="DK8" s="107"/>
      <c r="DL8" s="107"/>
      <c r="DM8" s="107"/>
      <c r="DN8" s="107"/>
      <c r="DO8" s="107"/>
      <c r="DP8" s="107"/>
      <c r="DQ8" s="107"/>
      <c r="DR8" s="107"/>
      <c r="DS8" s="107"/>
      <c r="DT8" s="107"/>
      <c r="DU8" s="107"/>
      <c r="DV8" s="107"/>
      <c r="DW8" s="107"/>
      <c r="DX8" s="107"/>
      <c r="DY8" s="107"/>
      <c r="DZ8" s="107"/>
      <c r="EA8" s="107"/>
      <c r="EB8" s="107"/>
      <c r="EC8" s="107"/>
      <c r="ED8" s="107"/>
      <c r="EE8" s="107"/>
      <c r="EF8" s="107"/>
      <c r="EG8" s="107"/>
      <c r="EH8" s="107"/>
      <c r="EI8" s="107"/>
      <c r="EJ8" s="107"/>
      <c r="EK8" s="107"/>
      <c r="EL8" s="107"/>
      <c r="EM8" s="107"/>
      <c r="EN8" s="107"/>
      <c r="EO8" s="107"/>
      <c r="EP8" s="107"/>
      <c r="EQ8" s="107"/>
      <c r="ER8" s="107"/>
      <c r="ES8" s="107"/>
      <c r="ET8" s="107"/>
      <c r="EU8" s="107"/>
      <c r="EV8" s="107"/>
      <c r="EW8" s="107"/>
      <c r="EX8" s="107"/>
      <c r="EY8" s="107"/>
      <c r="EZ8" s="107"/>
      <c r="FA8" s="107"/>
      <c r="FB8" s="107"/>
      <c r="FC8" s="107"/>
      <c r="FD8" s="107"/>
      <c r="FE8" s="107"/>
      <c r="FF8" s="107"/>
      <c r="FG8" s="107"/>
      <c r="FH8" s="107"/>
      <c r="FI8" s="107"/>
      <c r="FJ8" s="107"/>
      <c r="FK8" s="107"/>
      <c r="FL8" s="107"/>
      <c r="FM8" s="107"/>
      <c r="FN8" s="107"/>
      <c r="FO8" s="107"/>
      <c r="FP8" s="107"/>
      <c r="FQ8" s="107"/>
      <c r="FR8" s="107"/>
      <c r="FS8" s="107"/>
      <c r="FT8" s="107"/>
      <c r="FU8" s="107"/>
      <c r="FV8" s="107"/>
      <c r="FW8" s="107"/>
      <c r="FX8" s="107"/>
      <c r="FY8" s="107"/>
      <c r="FZ8" s="107"/>
      <c r="GA8" s="107"/>
      <c r="GB8" s="107"/>
      <c r="GC8" s="107"/>
      <c r="GD8" s="107"/>
      <c r="GE8" s="107"/>
      <c r="GF8" s="107"/>
      <c r="GG8" s="107"/>
      <c r="GH8" s="107"/>
      <c r="GI8" s="107"/>
      <c r="GJ8" s="107"/>
      <c r="GK8" s="107"/>
      <c r="GL8" s="107"/>
      <c r="GM8" s="107"/>
      <c r="GN8" s="107"/>
      <c r="GO8" s="107"/>
      <c r="GP8" s="107"/>
      <c r="GQ8" s="107"/>
      <c r="GR8" s="107"/>
      <c r="GS8" s="107"/>
      <c r="GT8" s="107"/>
      <c r="GU8" s="107"/>
      <c r="GV8" s="107"/>
      <c r="GW8" s="107"/>
      <c r="GX8" s="107"/>
      <c r="GY8" s="107"/>
      <c r="GZ8" s="107"/>
      <c r="HA8" s="107"/>
      <c r="HB8" s="107"/>
      <c r="HC8" s="107"/>
      <c r="HD8" s="107"/>
      <c r="HE8" s="107"/>
      <c r="HF8" s="107"/>
      <c r="HG8" s="107"/>
      <c r="HH8" s="107"/>
      <c r="HI8" s="107"/>
      <c r="HJ8" s="107"/>
      <c r="HK8" s="107"/>
      <c r="HL8" s="107"/>
      <c r="HM8" s="107"/>
      <c r="HN8" s="107"/>
      <c r="HO8" s="107"/>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c r="IV8" s="107"/>
    </row>
    <row r="9" spans="1:256" ht="18" customHeight="1" x14ac:dyDescent="0.35">
      <c r="A9" s="1333">
        <v>3</v>
      </c>
      <c r="B9" s="107"/>
      <c r="C9" s="759"/>
      <c r="D9" s="762" t="s">
        <v>1355</v>
      </c>
      <c r="E9" s="761">
        <v>-3</v>
      </c>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c r="BU9" s="107"/>
      <c r="BV9" s="107"/>
      <c r="BW9" s="107"/>
      <c r="BX9" s="107"/>
      <c r="BY9" s="107"/>
      <c r="BZ9" s="107"/>
      <c r="CA9" s="107"/>
      <c r="CB9" s="107"/>
      <c r="CC9" s="107"/>
      <c r="CD9" s="107"/>
      <c r="CE9" s="107"/>
      <c r="CF9" s="107"/>
      <c r="CG9" s="107"/>
      <c r="CH9" s="107"/>
      <c r="CI9" s="107"/>
      <c r="CJ9" s="107"/>
      <c r="CK9" s="107"/>
      <c r="CL9" s="107"/>
      <c r="CM9" s="107"/>
      <c r="CN9" s="107"/>
      <c r="CO9" s="107"/>
      <c r="CP9" s="107"/>
      <c r="CQ9" s="107"/>
      <c r="CR9" s="107"/>
      <c r="CS9" s="107"/>
      <c r="CT9" s="107"/>
      <c r="CU9" s="107"/>
      <c r="CV9" s="107"/>
      <c r="CW9" s="107"/>
      <c r="CX9" s="107"/>
      <c r="CY9" s="107"/>
      <c r="CZ9" s="107"/>
      <c r="DA9" s="107"/>
      <c r="DB9" s="107"/>
      <c r="DC9" s="107"/>
      <c r="DD9" s="107"/>
      <c r="DE9" s="107"/>
      <c r="DF9" s="107"/>
      <c r="DG9" s="107"/>
      <c r="DH9" s="107"/>
      <c r="DI9" s="107"/>
      <c r="DJ9" s="107"/>
      <c r="DK9" s="107"/>
      <c r="DL9" s="107"/>
      <c r="DM9" s="107"/>
      <c r="DN9" s="107"/>
      <c r="DO9" s="107"/>
      <c r="DP9" s="107"/>
      <c r="DQ9" s="107"/>
      <c r="DR9" s="107"/>
      <c r="DS9" s="107"/>
      <c r="DT9" s="107"/>
      <c r="DU9" s="107"/>
      <c r="DV9" s="107"/>
      <c r="DW9" s="107"/>
      <c r="DX9" s="107"/>
      <c r="DY9" s="107"/>
      <c r="DZ9" s="107"/>
      <c r="EA9" s="107"/>
      <c r="EB9" s="107"/>
      <c r="EC9" s="107"/>
      <c r="ED9" s="107"/>
      <c r="EE9" s="107"/>
      <c r="EF9" s="107"/>
      <c r="EG9" s="107"/>
      <c r="EH9" s="107"/>
      <c r="EI9" s="107"/>
      <c r="EJ9" s="107"/>
      <c r="EK9" s="107"/>
      <c r="EL9" s="107"/>
      <c r="EM9" s="107"/>
      <c r="EN9" s="107"/>
      <c r="EO9" s="107"/>
      <c r="EP9" s="107"/>
      <c r="EQ9" s="107"/>
      <c r="ER9" s="107"/>
      <c r="ES9" s="107"/>
      <c r="ET9" s="107"/>
      <c r="EU9" s="107"/>
      <c r="EV9" s="107"/>
      <c r="EW9" s="107"/>
      <c r="EX9" s="107"/>
      <c r="EY9" s="107"/>
      <c r="EZ9" s="107"/>
      <c r="FA9" s="107"/>
      <c r="FB9" s="107"/>
      <c r="FC9" s="107"/>
      <c r="FD9" s="107"/>
      <c r="FE9" s="107"/>
      <c r="FF9" s="107"/>
      <c r="FG9" s="107"/>
      <c r="FH9" s="107"/>
      <c r="FI9" s="107"/>
      <c r="FJ9" s="107"/>
      <c r="FK9" s="107"/>
      <c r="FL9" s="107"/>
      <c r="FM9" s="107"/>
      <c r="FN9" s="107"/>
      <c r="FO9" s="107"/>
      <c r="FP9" s="107"/>
      <c r="FQ9" s="107"/>
      <c r="FR9" s="107"/>
      <c r="FS9" s="107"/>
      <c r="FT9" s="107"/>
      <c r="FU9" s="107"/>
      <c r="FV9" s="107"/>
      <c r="FW9" s="107"/>
      <c r="FX9" s="107"/>
      <c r="FY9" s="107"/>
      <c r="FZ9" s="107"/>
      <c r="GA9" s="107"/>
      <c r="GB9" s="107"/>
      <c r="GC9" s="107"/>
      <c r="GD9" s="107"/>
      <c r="GE9" s="107"/>
      <c r="GF9" s="107"/>
      <c r="GG9" s="107"/>
      <c r="GH9" s="107"/>
      <c r="GI9" s="107"/>
      <c r="GJ9" s="107"/>
      <c r="GK9" s="107"/>
      <c r="GL9" s="107"/>
      <c r="GM9" s="107"/>
      <c r="GN9" s="107"/>
      <c r="GO9" s="107"/>
      <c r="GP9" s="107"/>
      <c r="GQ9" s="107"/>
      <c r="GR9" s="107"/>
      <c r="GS9" s="107"/>
      <c r="GT9" s="107"/>
      <c r="GU9" s="107"/>
      <c r="GV9" s="107"/>
      <c r="GW9" s="107"/>
      <c r="GX9" s="107"/>
      <c r="GY9" s="107"/>
      <c r="GZ9" s="107"/>
      <c r="HA9" s="107"/>
      <c r="HB9" s="107"/>
      <c r="HC9" s="107"/>
      <c r="HD9" s="107"/>
      <c r="HE9" s="107"/>
      <c r="HF9" s="107"/>
      <c r="HG9" s="107"/>
      <c r="HH9" s="107"/>
      <c r="HI9" s="107"/>
      <c r="HJ9" s="107"/>
      <c r="HK9" s="107"/>
      <c r="HL9" s="107"/>
      <c r="HM9" s="107"/>
      <c r="HN9" s="107"/>
      <c r="HO9" s="107"/>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c r="IV9" s="107"/>
    </row>
    <row r="10" spans="1:256" ht="18" customHeight="1" x14ac:dyDescent="0.35">
      <c r="A10" s="1333">
        <v>4</v>
      </c>
      <c r="B10" s="107"/>
      <c r="C10" s="759"/>
      <c r="D10" s="762" t="s">
        <v>1356</v>
      </c>
      <c r="E10" s="761">
        <v>463</v>
      </c>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c r="DB10" s="107"/>
      <c r="DC10" s="107"/>
      <c r="DD10" s="107"/>
      <c r="DE10" s="107"/>
      <c r="DF10" s="107"/>
      <c r="DG10" s="107"/>
      <c r="DH10" s="107"/>
      <c r="DI10" s="107"/>
      <c r="DJ10" s="107"/>
      <c r="DK10" s="107"/>
      <c r="DL10" s="107"/>
      <c r="DM10" s="107"/>
      <c r="DN10" s="107"/>
      <c r="DO10" s="107"/>
      <c r="DP10" s="107"/>
      <c r="DQ10" s="107"/>
      <c r="DR10" s="107"/>
      <c r="DS10" s="107"/>
      <c r="DT10" s="107"/>
      <c r="DU10" s="107"/>
      <c r="DV10" s="107"/>
      <c r="DW10" s="107"/>
      <c r="DX10" s="107"/>
      <c r="DY10" s="107"/>
      <c r="DZ10" s="107"/>
      <c r="EA10" s="107"/>
      <c r="EB10" s="107"/>
      <c r="EC10" s="107"/>
      <c r="ED10" s="107"/>
      <c r="EE10" s="107"/>
      <c r="EF10" s="107"/>
      <c r="EG10" s="107"/>
      <c r="EH10" s="107"/>
      <c r="EI10" s="107"/>
      <c r="EJ10" s="107"/>
      <c r="EK10" s="107"/>
      <c r="EL10" s="107"/>
      <c r="EM10" s="107"/>
      <c r="EN10" s="107"/>
      <c r="EO10" s="107"/>
      <c r="EP10" s="107"/>
      <c r="EQ10" s="107"/>
      <c r="ER10" s="107"/>
      <c r="ES10" s="107"/>
      <c r="ET10" s="107"/>
      <c r="EU10" s="107"/>
      <c r="EV10" s="107"/>
      <c r="EW10" s="107"/>
      <c r="EX10" s="107"/>
      <c r="EY10" s="107"/>
      <c r="EZ10" s="107"/>
      <c r="FA10" s="107"/>
      <c r="FB10" s="107"/>
      <c r="FC10" s="107"/>
      <c r="FD10" s="107"/>
      <c r="FE10" s="107"/>
      <c r="FF10" s="107"/>
      <c r="FG10" s="107"/>
      <c r="FH10" s="107"/>
      <c r="FI10" s="107"/>
      <c r="FJ10" s="107"/>
      <c r="FK10" s="107"/>
      <c r="FL10" s="107"/>
      <c r="FM10" s="107"/>
      <c r="FN10" s="107"/>
      <c r="FO10" s="107"/>
      <c r="FP10" s="107"/>
      <c r="FQ10" s="107"/>
      <c r="FR10" s="107"/>
      <c r="FS10" s="107"/>
      <c r="FT10" s="107"/>
      <c r="FU10" s="107"/>
      <c r="FV10" s="107"/>
      <c r="FW10" s="107"/>
      <c r="FX10" s="107"/>
      <c r="FY10" s="107"/>
      <c r="FZ10" s="107"/>
      <c r="GA10" s="107"/>
      <c r="GB10" s="107"/>
      <c r="GC10" s="107"/>
      <c r="GD10" s="107"/>
      <c r="GE10" s="107"/>
      <c r="GF10" s="107"/>
      <c r="GG10" s="107"/>
      <c r="GH10" s="107"/>
      <c r="GI10" s="107"/>
      <c r="GJ10" s="107"/>
      <c r="GK10" s="107"/>
      <c r="GL10" s="107"/>
      <c r="GM10" s="107"/>
      <c r="GN10" s="107"/>
      <c r="GO10" s="107"/>
      <c r="GP10" s="107"/>
      <c r="GQ10" s="107"/>
      <c r="GR10" s="107"/>
      <c r="GS10" s="107"/>
      <c r="GT10" s="107"/>
      <c r="GU10" s="107"/>
      <c r="GV10" s="107"/>
      <c r="GW10" s="107"/>
      <c r="GX10" s="107"/>
      <c r="GY10" s="107"/>
      <c r="GZ10" s="107"/>
      <c r="HA10" s="107"/>
      <c r="HB10" s="107"/>
      <c r="HC10" s="107"/>
      <c r="HD10" s="107"/>
      <c r="HE10" s="107"/>
      <c r="HF10" s="107"/>
      <c r="HG10" s="107"/>
      <c r="HH10" s="107"/>
      <c r="HI10" s="107"/>
      <c r="HJ10" s="107"/>
      <c r="HK10" s="107"/>
      <c r="HL10" s="107"/>
      <c r="HM10" s="107"/>
      <c r="HN10" s="107"/>
      <c r="HO10" s="107"/>
      <c r="HP10" s="107"/>
      <c r="HQ10" s="107"/>
      <c r="HR10" s="107"/>
      <c r="HS10" s="107"/>
      <c r="HT10" s="107"/>
      <c r="HU10" s="107"/>
      <c r="HV10" s="107"/>
      <c r="HW10" s="107"/>
      <c r="HX10" s="107"/>
      <c r="HY10" s="107"/>
      <c r="HZ10" s="107"/>
      <c r="IA10" s="107"/>
      <c r="IB10" s="107"/>
      <c r="IC10" s="107"/>
      <c r="ID10" s="107"/>
      <c r="IE10" s="107"/>
      <c r="IF10" s="107"/>
      <c r="IG10" s="107"/>
      <c r="IH10" s="107"/>
      <c r="II10" s="107"/>
      <c r="IJ10" s="107"/>
      <c r="IK10" s="107"/>
      <c r="IL10" s="107"/>
      <c r="IM10" s="107"/>
      <c r="IN10" s="107"/>
      <c r="IO10" s="107"/>
      <c r="IP10" s="107"/>
      <c r="IQ10" s="107"/>
      <c r="IR10" s="107"/>
      <c r="IS10" s="107"/>
      <c r="IT10" s="107"/>
      <c r="IU10" s="107"/>
      <c r="IV10" s="107"/>
    </row>
    <row r="11" spans="1:256" ht="18" customHeight="1" x14ac:dyDescent="0.3">
      <c r="A11" s="1333">
        <v>5</v>
      </c>
      <c r="D11" s="762" t="s">
        <v>1223</v>
      </c>
      <c r="E11" s="48">
        <v>5328</v>
      </c>
    </row>
    <row r="12" spans="1:256" ht="18" customHeight="1" x14ac:dyDescent="0.3">
      <c r="A12" s="1333">
        <v>6</v>
      </c>
      <c r="D12" s="762" t="s">
        <v>1224</v>
      </c>
      <c r="E12" s="48">
        <v>9211</v>
      </c>
    </row>
    <row r="13" spans="1:256" ht="18" customHeight="1" x14ac:dyDescent="0.3">
      <c r="A13" s="1333">
        <v>7</v>
      </c>
      <c r="D13" s="779" t="s">
        <v>1225</v>
      </c>
      <c r="E13" s="783">
        <v>202</v>
      </c>
    </row>
    <row r="14" spans="1:256" x14ac:dyDescent="0.3">
      <c r="A14" s="1333">
        <v>8</v>
      </c>
      <c r="D14" s="1321" t="s">
        <v>147</v>
      </c>
      <c r="E14" s="763">
        <f>SUM(E9:E13)</f>
        <v>15201</v>
      </c>
    </row>
    <row r="15" spans="1:256" ht="24.95" customHeight="1" x14ac:dyDescent="0.35">
      <c r="A15" s="1333">
        <v>9</v>
      </c>
      <c r="B15" s="107"/>
      <c r="C15" s="759" t="s">
        <v>155</v>
      </c>
      <c r="D15" s="764" t="s">
        <v>203</v>
      </c>
      <c r="E15" s="761"/>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107"/>
      <c r="IG15" s="107"/>
      <c r="IH15" s="107"/>
      <c r="II15" s="107"/>
      <c r="IJ15" s="107"/>
      <c r="IK15" s="107"/>
      <c r="IL15" s="107"/>
      <c r="IM15" s="107"/>
      <c r="IN15" s="107"/>
      <c r="IO15" s="107"/>
      <c r="IP15" s="107"/>
      <c r="IQ15" s="107"/>
      <c r="IR15" s="107"/>
      <c r="IS15" s="107"/>
      <c r="IT15" s="107"/>
      <c r="IU15" s="107"/>
      <c r="IV15" s="107"/>
    </row>
    <row r="16" spans="1:256" ht="18" customHeight="1" x14ac:dyDescent="0.3">
      <c r="A16" s="1333">
        <v>10</v>
      </c>
      <c r="B16" s="107"/>
      <c r="C16" s="759"/>
      <c r="D16" s="762" t="s">
        <v>1226</v>
      </c>
      <c r="E16" s="1329">
        <v>1818</v>
      </c>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7"/>
      <c r="DD16" s="107"/>
      <c r="DE16" s="107"/>
      <c r="DF16" s="107"/>
      <c r="DG16" s="107"/>
      <c r="DH16" s="107"/>
      <c r="DI16" s="107"/>
      <c r="DJ16" s="107"/>
      <c r="DK16" s="107"/>
      <c r="DL16" s="107"/>
      <c r="DM16" s="107"/>
      <c r="DN16" s="107"/>
      <c r="DO16" s="107"/>
      <c r="DP16" s="107"/>
      <c r="DQ16" s="107"/>
      <c r="DR16" s="107"/>
      <c r="DS16" s="107"/>
      <c r="DT16" s="107"/>
      <c r="DU16" s="107"/>
      <c r="DV16" s="107"/>
      <c r="DW16" s="107"/>
      <c r="DX16" s="107"/>
      <c r="DY16" s="107"/>
      <c r="DZ16" s="107"/>
      <c r="EA16" s="107"/>
      <c r="EB16" s="107"/>
      <c r="EC16" s="107"/>
      <c r="ED16" s="107"/>
      <c r="EE16" s="107"/>
      <c r="EF16" s="107"/>
      <c r="EG16" s="107"/>
      <c r="EH16" s="107"/>
      <c r="EI16" s="107"/>
      <c r="EJ16" s="107"/>
      <c r="EK16" s="107"/>
      <c r="EL16" s="107"/>
      <c r="EM16" s="107"/>
      <c r="EN16" s="107"/>
      <c r="EO16" s="107"/>
      <c r="EP16" s="107"/>
      <c r="EQ16" s="107"/>
      <c r="ER16" s="107"/>
      <c r="ES16" s="107"/>
      <c r="ET16" s="107"/>
      <c r="EU16" s="107"/>
      <c r="EV16" s="107"/>
      <c r="EW16" s="107"/>
      <c r="EX16" s="107"/>
      <c r="EY16" s="107"/>
      <c r="EZ16" s="107"/>
      <c r="FA16" s="107"/>
      <c r="FB16" s="107"/>
      <c r="FC16" s="107"/>
      <c r="FD16" s="107"/>
      <c r="FE16" s="107"/>
      <c r="FF16" s="107"/>
      <c r="FG16" s="107"/>
      <c r="FH16" s="107"/>
      <c r="FI16" s="107"/>
      <c r="FJ16" s="107"/>
      <c r="FK16" s="107"/>
      <c r="FL16" s="107"/>
      <c r="FM16" s="107"/>
      <c r="FN16" s="107"/>
      <c r="FO16" s="107"/>
      <c r="FP16" s="107"/>
      <c r="FQ16" s="107"/>
      <c r="FR16" s="107"/>
      <c r="FS16" s="107"/>
      <c r="FT16" s="107"/>
      <c r="FU16" s="107"/>
      <c r="FV16" s="107"/>
      <c r="FW16" s="107"/>
      <c r="FX16" s="107"/>
      <c r="FY16" s="107"/>
      <c r="FZ16" s="107"/>
      <c r="GA16" s="107"/>
      <c r="GB16" s="107"/>
      <c r="GC16" s="107"/>
      <c r="GD16" s="107"/>
      <c r="GE16" s="107"/>
      <c r="GF16" s="107"/>
      <c r="GG16" s="107"/>
      <c r="GH16" s="107"/>
      <c r="GI16" s="107"/>
      <c r="GJ16" s="107"/>
      <c r="GK16" s="107"/>
      <c r="GL16" s="107"/>
      <c r="GM16" s="107"/>
      <c r="GN16" s="107"/>
      <c r="GO16" s="107"/>
      <c r="GP16" s="107"/>
      <c r="GQ16" s="107"/>
      <c r="GR16" s="107"/>
      <c r="GS16" s="107"/>
      <c r="GT16" s="107"/>
      <c r="GU16" s="107"/>
      <c r="GV16" s="107"/>
      <c r="GW16" s="107"/>
      <c r="GX16" s="107"/>
      <c r="GY16" s="107"/>
      <c r="GZ16" s="107"/>
      <c r="HA16" s="107"/>
      <c r="HB16" s="107"/>
      <c r="HC16" s="107"/>
      <c r="HD16" s="107"/>
      <c r="HE16" s="107"/>
      <c r="HF16" s="107"/>
      <c r="HG16" s="107"/>
      <c r="HH16" s="107"/>
      <c r="HI16" s="107"/>
      <c r="HJ16" s="107"/>
      <c r="HK16" s="107"/>
      <c r="HL16" s="107"/>
      <c r="HM16" s="107"/>
      <c r="HN16" s="107"/>
      <c r="HO16" s="107"/>
      <c r="HP16" s="107"/>
      <c r="HQ16" s="107"/>
      <c r="HR16" s="107"/>
      <c r="HS16" s="107"/>
      <c r="HT16" s="107"/>
      <c r="HU16" s="107"/>
      <c r="HV16" s="107"/>
      <c r="HW16" s="107"/>
      <c r="HX16" s="107"/>
      <c r="HY16" s="107"/>
      <c r="HZ16" s="107"/>
      <c r="IA16" s="107"/>
      <c r="IB16" s="107"/>
      <c r="IC16" s="107"/>
      <c r="ID16" s="107"/>
      <c r="IE16" s="107"/>
      <c r="IF16" s="107"/>
      <c r="IG16" s="107"/>
      <c r="IH16" s="107"/>
      <c r="II16" s="107"/>
      <c r="IJ16" s="107"/>
      <c r="IK16" s="107"/>
      <c r="IL16" s="107"/>
      <c r="IM16" s="107"/>
      <c r="IN16" s="107"/>
      <c r="IO16" s="107"/>
      <c r="IP16" s="107"/>
      <c r="IQ16" s="107"/>
      <c r="IR16" s="107"/>
      <c r="IS16" s="107"/>
      <c r="IT16" s="107"/>
      <c r="IU16" s="107"/>
      <c r="IV16" s="107"/>
    </row>
    <row r="17" spans="1:256" ht="18" customHeight="1" x14ac:dyDescent="0.3">
      <c r="A17" s="1333">
        <v>11</v>
      </c>
      <c r="B17" s="107"/>
      <c r="C17" s="759"/>
      <c r="D17" s="762"/>
      <c r="E17" s="1329"/>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row>
    <row r="18" spans="1:256" x14ac:dyDescent="0.3">
      <c r="A18" s="1333">
        <v>12</v>
      </c>
      <c r="C18" s="109" t="s">
        <v>156</v>
      </c>
      <c r="D18" s="764" t="s">
        <v>201</v>
      </c>
      <c r="E18" s="765"/>
      <c r="H18" s="48"/>
    </row>
    <row r="19" spans="1:256" ht="17.25" x14ac:dyDescent="0.35">
      <c r="A19" s="1333">
        <v>13</v>
      </c>
      <c r="D19" s="779" t="s">
        <v>1351</v>
      </c>
      <c r="E19" s="773">
        <v>305</v>
      </c>
      <c r="H19" s="48"/>
    </row>
    <row r="20" spans="1:256" ht="17.25" x14ac:dyDescent="0.35">
      <c r="A20" s="1333">
        <v>14</v>
      </c>
      <c r="D20" s="779" t="s">
        <v>1348</v>
      </c>
      <c r="E20" s="773">
        <v>22600</v>
      </c>
      <c r="H20" s="48"/>
    </row>
    <row r="21" spans="1:256" ht="17.25" x14ac:dyDescent="0.35">
      <c r="A21" s="1333">
        <v>15</v>
      </c>
      <c r="D21" s="779" t="s">
        <v>552</v>
      </c>
      <c r="E21" s="1712">
        <v>1809</v>
      </c>
      <c r="H21" s="48"/>
    </row>
    <row r="22" spans="1:256" x14ac:dyDescent="0.3">
      <c r="A22" s="1333">
        <v>16</v>
      </c>
      <c r="D22" s="1321" t="s">
        <v>147</v>
      </c>
      <c r="E22" s="765">
        <f>SUM(E19:E21)</f>
        <v>24714</v>
      </c>
      <c r="H22" s="48"/>
    </row>
    <row r="23" spans="1:256" ht="24.95" customHeight="1" x14ac:dyDescent="0.35">
      <c r="A23" s="1333">
        <v>17</v>
      </c>
      <c r="B23" s="107"/>
      <c r="C23" s="759" t="s">
        <v>157</v>
      </c>
      <c r="D23" s="764" t="s">
        <v>651</v>
      </c>
      <c r="E23" s="761"/>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c r="BU23" s="107"/>
      <c r="BV23" s="107"/>
      <c r="BW23" s="107"/>
      <c r="BX23" s="107"/>
      <c r="BY23" s="107"/>
      <c r="BZ23" s="107"/>
      <c r="CA23" s="107"/>
      <c r="CB23" s="107"/>
      <c r="CC23" s="107"/>
      <c r="CD23" s="107"/>
      <c r="CE23" s="107"/>
      <c r="CF23" s="107"/>
      <c r="CG23" s="107"/>
      <c r="CH23" s="107"/>
      <c r="CI23" s="107"/>
      <c r="CJ23" s="107"/>
      <c r="CK23" s="107"/>
      <c r="CL23" s="107"/>
      <c r="CM23" s="107"/>
      <c r="CN23" s="107"/>
      <c r="CO23" s="107"/>
      <c r="CP23" s="107"/>
      <c r="CQ23" s="107"/>
      <c r="CR23" s="107"/>
      <c r="CS23" s="107"/>
      <c r="CT23" s="107"/>
      <c r="CU23" s="107"/>
      <c r="CV23" s="107"/>
      <c r="CW23" s="107"/>
      <c r="CX23" s="107"/>
      <c r="CY23" s="107"/>
      <c r="CZ23" s="107"/>
      <c r="DA23" s="107"/>
      <c r="DB23" s="107"/>
      <c r="DC23" s="107"/>
      <c r="DD23" s="107"/>
      <c r="DE23" s="107"/>
      <c r="DF23" s="107"/>
      <c r="DG23" s="107"/>
      <c r="DH23" s="107"/>
      <c r="DI23" s="107"/>
      <c r="DJ23" s="107"/>
      <c r="DK23" s="107"/>
      <c r="DL23" s="107"/>
      <c r="DM23" s="107"/>
      <c r="DN23" s="107"/>
      <c r="DO23" s="107"/>
      <c r="DP23" s="107"/>
      <c r="DQ23" s="107"/>
      <c r="DR23" s="107"/>
      <c r="DS23" s="107"/>
      <c r="DT23" s="107"/>
      <c r="DU23" s="107"/>
      <c r="DV23" s="107"/>
      <c r="DW23" s="107"/>
      <c r="DX23" s="107"/>
      <c r="DY23" s="107"/>
      <c r="DZ23" s="107"/>
      <c r="EA23" s="107"/>
      <c r="EB23" s="107"/>
      <c r="EC23" s="107"/>
      <c r="ED23" s="107"/>
      <c r="EE23" s="107"/>
      <c r="EF23" s="107"/>
      <c r="EG23" s="107"/>
      <c r="EH23" s="107"/>
      <c r="EI23" s="107"/>
      <c r="EJ23" s="107"/>
      <c r="EK23" s="107"/>
      <c r="EL23" s="107"/>
      <c r="EM23" s="107"/>
      <c r="EN23" s="107"/>
      <c r="EO23" s="107"/>
      <c r="EP23" s="107"/>
      <c r="EQ23" s="107"/>
      <c r="ER23" s="107"/>
      <c r="ES23" s="107"/>
      <c r="ET23" s="107"/>
      <c r="EU23" s="107"/>
      <c r="EV23" s="107"/>
      <c r="EW23" s="107"/>
      <c r="EX23" s="107"/>
      <c r="EY23" s="107"/>
      <c r="EZ23" s="107"/>
      <c r="FA23" s="107"/>
      <c r="FB23" s="107"/>
      <c r="FC23" s="107"/>
      <c r="FD23" s="107"/>
      <c r="FE23" s="107"/>
      <c r="FF23" s="107"/>
      <c r="FG23" s="107"/>
      <c r="FH23" s="107"/>
      <c r="FI23" s="107"/>
      <c r="FJ23" s="107"/>
      <c r="FK23" s="107"/>
      <c r="FL23" s="107"/>
      <c r="FM23" s="107"/>
      <c r="FN23" s="107"/>
      <c r="FO23" s="107"/>
      <c r="FP23" s="107"/>
      <c r="FQ23" s="107"/>
      <c r="FR23" s="107"/>
      <c r="FS23" s="107"/>
      <c r="FT23" s="107"/>
      <c r="FU23" s="107"/>
      <c r="FV23" s="107"/>
      <c r="FW23" s="107"/>
      <c r="FX23" s="107"/>
      <c r="FY23" s="107"/>
      <c r="FZ23" s="107"/>
      <c r="GA23" s="107"/>
      <c r="GB23" s="107"/>
      <c r="GC23" s="107"/>
      <c r="GD23" s="107"/>
      <c r="GE23" s="107"/>
      <c r="GF23" s="107"/>
      <c r="GG23" s="107"/>
      <c r="GH23" s="107"/>
      <c r="GI23" s="107"/>
      <c r="GJ23" s="107"/>
      <c r="GK23" s="107"/>
      <c r="GL23" s="107"/>
      <c r="GM23" s="107"/>
      <c r="GN23" s="107"/>
      <c r="GO23" s="107"/>
      <c r="GP23" s="107"/>
      <c r="GQ23" s="107"/>
      <c r="GR23" s="107"/>
      <c r="GS23" s="107"/>
      <c r="GT23" s="107"/>
      <c r="GU23" s="107"/>
      <c r="GV23" s="107"/>
      <c r="GW23" s="107"/>
      <c r="GX23" s="107"/>
      <c r="GY23" s="107"/>
      <c r="GZ23" s="107"/>
      <c r="HA23" s="107"/>
      <c r="HB23" s="107"/>
      <c r="HC23" s="107"/>
      <c r="HD23" s="107"/>
      <c r="HE23" s="107"/>
      <c r="HF23" s="107"/>
      <c r="HG23" s="107"/>
      <c r="HH23" s="107"/>
      <c r="HI23" s="107"/>
      <c r="HJ23" s="107"/>
      <c r="HK23" s="107"/>
      <c r="HL23" s="107"/>
      <c r="HM23" s="107"/>
      <c r="HN23" s="107"/>
      <c r="HO23" s="107"/>
      <c r="HP23" s="107"/>
      <c r="HQ23" s="107"/>
      <c r="HR23" s="107"/>
      <c r="HS23" s="107"/>
      <c r="HT23" s="107"/>
      <c r="HU23" s="107"/>
      <c r="HV23" s="107"/>
      <c r="HW23" s="107"/>
      <c r="HX23" s="107"/>
      <c r="HY23" s="107"/>
      <c r="HZ23" s="107"/>
      <c r="IA23" s="107"/>
      <c r="IB23" s="107"/>
      <c r="IC23" s="107"/>
      <c r="ID23" s="107"/>
      <c r="IE23" s="107"/>
      <c r="IF23" s="107"/>
      <c r="IG23" s="107"/>
      <c r="IH23" s="107"/>
      <c r="II23" s="107"/>
      <c r="IJ23" s="107"/>
      <c r="IK23" s="107"/>
      <c r="IL23" s="107"/>
      <c r="IM23" s="107"/>
      <c r="IN23" s="107"/>
      <c r="IO23" s="107"/>
      <c r="IP23" s="107"/>
      <c r="IQ23" s="107"/>
      <c r="IR23" s="107"/>
      <c r="IS23" s="107"/>
      <c r="IT23" s="107"/>
      <c r="IU23" s="107"/>
      <c r="IV23" s="107"/>
    </row>
    <row r="24" spans="1:256" ht="18" customHeight="1" x14ac:dyDescent="0.3">
      <c r="A24" s="1333">
        <v>18</v>
      </c>
      <c r="B24" s="107"/>
      <c r="C24" s="759"/>
      <c r="D24" s="762" t="s">
        <v>1281</v>
      </c>
      <c r="E24" s="48">
        <v>2020</v>
      </c>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c r="CK24" s="107"/>
      <c r="CL24" s="107"/>
      <c r="CM24" s="107"/>
      <c r="CN24" s="107"/>
      <c r="CO24" s="107"/>
      <c r="CP24" s="107"/>
      <c r="CQ24" s="107"/>
      <c r="CR24" s="107"/>
      <c r="CS24" s="107"/>
      <c r="CT24" s="107"/>
      <c r="CU24" s="107"/>
      <c r="CV24" s="107"/>
      <c r="CW24" s="107"/>
      <c r="CX24" s="107"/>
      <c r="CY24" s="107"/>
      <c r="CZ24" s="107"/>
      <c r="DA24" s="107"/>
      <c r="DB24" s="107"/>
      <c r="DC24" s="107"/>
      <c r="DD24" s="107"/>
      <c r="DE24" s="107"/>
      <c r="DF24" s="107"/>
      <c r="DG24" s="107"/>
      <c r="DH24" s="107"/>
      <c r="DI24" s="107"/>
      <c r="DJ24" s="107"/>
      <c r="DK24" s="107"/>
      <c r="DL24" s="107"/>
      <c r="DM24" s="107"/>
      <c r="DN24" s="107"/>
      <c r="DO24" s="107"/>
      <c r="DP24" s="107"/>
      <c r="DQ24" s="107"/>
      <c r="DR24" s="107"/>
      <c r="DS24" s="107"/>
      <c r="DT24" s="107"/>
      <c r="DU24" s="107"/>
      <c r="DV24" s="107"/>
      <c r="DW24" s="107"/>
      <c r="DX24" s="107"/>
      <c r="DY24" s="107"/>
      <c r="DZ24" s="107"/>
      <c r="EA24" s="107"/>
      <c r="EB24" s="107"/>
      <c r="EC24" s="107"/>
      <c r="ED24" s="107"/>
      <c r="EE24" s="107"/>
      <c r="EF24" s="107"/>
      <c r="EG24" s="107"/>
      <c r="EH24" s="107"/>
      <c r="EI24" s="107"/>
      <c r="EJ24" s="107"/>
      <c r="EK24" s="107"/>
      <c r="EL24" s="107"/>
      <c r="EM24" s="107"/>
      <c r="EN24" s="107"/>
      <c r="EO24" s="107"/>
      <c r="EP24" s="107"/>
      <c r="EQ24" s="107"/>
      <c r="ER24" s="107"/>
      <c r="ES24" s="107"/>
      <c r="ET24" s="107"/>
      <c r="EU24" s="107"/>
      <c r="EV24" s="107"/>
      <c r="EW24" s="107"/>
      <c r="EX24" s="107"/>
      <c r="EY24" s="107"/>
      <c r="EZ24" s="107"/>
      <c r="FA24" s="107"/>
      <c r="FB24" s="107"/>
      <c r="FC24" s="107"/>
      <c r="FD24" s="107"/>
      <c r="FE24" s="107"/>
      <c r="FF24" s="107"/>
      <c r="FG24" s="107"/>
      <c r="FH24" s="107"/>
      <c r="FI24" s="107"/>
      <c r="FJ24" s="107"/>
      <c r="FK24" s="107"/>
      <c r="FL24" s="107"/>
      <c r="FM24" s="107"/>
      <c r="FN24" s="107"/>
      <c r="FO24" s="107"/>
      <c r="FP24" s="107"/>
      <c r="FQ24" s="107"/>
      <c r="FR24" s="107"/>
      <c r="FS24" s="107"/>
      <c r="FT24" s="107"/>
      <c r="FU24" s="107"/>
      <c r="FV24" s="107"/>
      <c r="FW24" s="107"/>
      <c r="FX24" s="107"/>
      <c r="FY24" s="107"/>
      <c r="FZ24" s="107"/>
      <c r="GA24" s="107"/>
      <c r="GB24" s="107"/>
      <c r="GC24" s="107"/>
      <c r="GD24" s="107"/>
      <c r="GE24" s="107"/>
      <c r="GF24" s="107"/>
      <c r="GG24" s="107"/>
      <c r="GH24" s="107"/>
      <c r="GI24" s="107"/>
      <c r="GJ24" s="107"/>
      <c r="GK24" s="107"/>
      <c r="GL24" s="107"/>
      <c r="GM24" s="107"/>
      <c r="GN24" s="107"/>
      <c r="GO24" s="107"/>
      <c r="GP24" s="107"/>
      <c r="GQ24" s="107"/>
      <c r="GR24" s="107"/>
      <c r="GS24" s="107"/>
      <c r="GT24" s="107"/>
      <c r="GU24" s="107"/>
      <c r="GV24" s="107"/>
      <c r="GW24" s="107"/>
      <c r="GX24" s="107"/>
      <c r="GY24" s="107"/>
      <c r="GZ24" s="107"/>
      <c r="HA24" s="107"/>
      <c r="HB24" s="107"/>
      <c r="HC24" s="107"/>
      <c r="HD24" s="107"/>
      <c r="HE24" s="107"/>
      <c r="HF24" s="107"/>
      <c r="HG24" s="107"/>
      <c r="HH24" s="107"/>
      <c r="HI24" s="107"/>
      <c r="HJ24" s="107"/>
      <c r="HK24" s="107"/>
      <c r="HL24" s="107"/>
      <c r="HM24" s="107"/>
      <c r="HN24" s="107"/>
      <c r="HO24" s="107"/>
      <c r="HP24" s="107"/>
      <c r="HQ24" s="107"/>
      <c r="HR24" s="107"/>
      <c r="HS24" s="107"/>
      <c r="HT24" s="107"/>
      <c r="HU24" s="107"/>
      <c r="HV24" s="107"/>
      <c r="HW24" s="107"/>
      <c r="HX24" s="107"/>
      <c r="HY24" s="107"/>
      <c r="HZ24" s="107"/>
      <c r="IA24" s="107"/>
      <c r="IB24" s="107"/>
      <c r="IC24" s="107"/>
      <c r="ID24" s="107"/>
      <c r="IE24" s="107"/>
      <c r="IF24" s="107"/>
      <c r="IG24" s="107"/>
      <c r="IH24" s="107"/>
      <c r="II24" s="107"/>
      <c r="IJ24" s="107"/>
      <c r="IK24" s="107"/>
      <c r="IL24" s="107"/>
      <c r="IM24" s="107"/>
      <c r="IN24" s="107"/>
      <c r="IO24" s="107"/>
      <c r="IP24" s="107"/>
      <c r="IQ24" s="107"/>
      <c r="IR24" s="107"/>
      <c r="IS24" s="107"/>
      <c r="IT24" s="107"/>
      <c r="IU24" s="107"/>
      <c r="IV24" s="107"/>
    </row>
    <row r="25" spans="1:256" ht="18" customHeight="1" x14ac:dyDescent="0.3">
      <c r="A25" s="1333">
        <v>19</v>
      </c>
      <c r="B25" s="107"/>
      <c r="C25" s="759"/>
      <c r="D25" s="762" t="s">
        <v>1287</v>
      </c>
      <c r="E25" s="48">
        <v>400</v>
      </c>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c r="EM25" s="107"/>
      <c r="EN25" s="107"/>
      <c r="EO25" s="107"/>
      <c r="EP25" s="107"/>
      <c r="EQ25" s="107"/>
      <c r="ER25" s="107"/>
      <c r="ES25" s="107"/>
      <c r="ET25" s="107"/>
      <c r="EU25" s="107"/>
      <c r="EV25" s="107"/>
      <c r="EW25" s="107"/>
      <c r="EX25" s="107"/>
      <c r="EY25" s="107"/>
      <c r="EZ25" s="107"/>
      <c r="FA25" s="107"/>
      <c r="FB25" s="107"/>
      <c r="FC25" s="107"/>
      <c r="FD25" s="107"/>
      <c r="FE25" s="107"/>
      <c r="FF25" s="107"/>
      <c r="FG25" s="107"/>
      <c r="FH25" s="107"/>
      <c r="FI25" s="107"/>
      <c r="FJ25" s="107"/>
      <c r="FK25" s="107"/>
      <c r="FL25" s="107"/>
      <c r="FM25" s="107"/>
      <c r="FN25" s="107"/>
      <c r="FO25" s="107"/>
      <c r="FP25" s="107"/>
      <c r="FQ25" s="107"/>
      <c r="FR25" s="107"/>
      <c r="FS25" s="107"/>
      <c r="FT25" s="107"/>
      <c r="FU25" s="107"/>
      <c r="FV25" s="107"/>
      <c r="FW25" s="107"/>
      <c r="FX25" s="107"/>
      <c r="FY25" s="107"/>
      <c r="FZ25" s="107"/>
      <c r="GA25" s="107"/>
      <c r="GB25" s="107"/>
      <c r="GC25" s="107"/>
      <c r="GD25" s="107"/>
      <c r="GE25" s="107"/>
      <c r="GF25" s="107"/>
      <c r="GG25" s="107"/>
      <c r="GH25" s="107"/>
      <c r="GI25" s="107"/>
      <c r="GJ25" s="107"/>
      <c r="GK25" s="107"/>
      <c r="GL25" s="107"/>
      <c r="GM25" s="107"/>
      <c r="GN25" s="107"/>
      <c r="GO25" s="107"/>
      <c r="GP25" s="107"/>
      <c r="GQ25" s="107"/>
      <c r="GR25" s="107"/>
      <c r="GS25" s="107"/>
      <c r="GT25" s="107"/>
      <c r="GU25" s="107"/>
      <c r="GV25" s="107"/>
      <c r="GW25" s="107"/>
      <c r="GX25" s="107"/>
      <c r="GY25" s="107"/>
      <c r="GZ25" s="107"/>
      <c r="HA25" s="107"/>
      <c r="HB25" s="107"/>
      <c r="HC25" s="107"/>
      <c r="HD25" s="107"/>
      <c r="HE25" s="107"/>
      <c r="HF25" s="107"/>
      <c r="HG25" s="107"/>
      <c r="HH25" s="107"/>
      <c r="HI25" s="107"/>
      <c r="HJ25" s="107"/>
      <c r="HK25" s="107"/>
      <c r="HL25" s="107"/>
      <c r="HM25" s="107"/>
      <c r="HN25" s="107"/>
      <c r="HO25" s="107"/>
      <c r="HP25" s="107"/>
      <c r="HQ25" s="107"/>
      <c r="HR25" s="107"/>
      <c r="HS25" s="107"/>
      <c r="HT25" s="107"/>
      <c r="HU25" s="107"/>
      <c r="HV25" s="107"/>
      <c r="HW25" s="107"/>
      <c r="HX25" s="107"/>
      <c r="HY25" s="107"/>
      <c r="HZ25" s="107"/>
      <c r="IA25" s="107"/>
      <c r="IB25" s="107"/>
      <c r="IC25" s="107"/>
      <c r="ID25" s="107"/>
      <c r="IE25" s="107"/>
      <c r="IF25" s="107"/>
      <c r="IG25" s="107"/>
      <c r="IH25" s="107"/>
      <c r="II25" s="107"/>
      <c r="IJ25" s="107"/>
      <c r="IK25" s="107"/>
      <c r="IL25" s="107"/>
      <c r="IM25" s="107"/>
      <c r="IN25" s="107"/>
      <c r="IO25" s="107"/>
      <c r="IP25" s="107"/>
      <c r="IQ25" s="107"/>
      <c r="IR25" s="107"/>
      <c r="IS25" s="107"/>
      <c r="IT25" s="107"/>
      <c r="IU25" s="107"/>
      <c r="IV25" s="107"/>
    </row>
    <row r="26" spans="1:256" ht="33" customHeight="1" x14ac:dyDescent="0.3">
      <c r="A26" s="1333">
        <v>20</v>
      </c>
      <c r="B26" s="107"/>
      <c r="C26" s="759"/>
      <c r="D26" s="762" t="s">
        <v>1400</v>
      </c>
      <c r="E26" s="774">
        <v>1640</v>
      </c>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c r="EH26" s="107"/>
      <c r="EI26" s="107"/>
      <c r="EJ26" s="107"/>
      <c r="EK26" s="107"/>
      <c r="EL26" s="107"/>
      <c r="EM26" s="107"/>
      <c r="EN26" s="107"/>
      <c r="EO26" s="107"/>
      <c r="EP26" s="107"/>
      <c r="EQ26" s="107"/>
      <c r="ER26" s="107"/>
      <c r="ES26" s="107"/>
      <c r="ET26" s="107"/>
      <c r="EU26" s="107"/>
      <c r="EV26" s="107"/>
      <c r="EW26" s="107"/>
      <c r="EX26" s="107"/>
      <c r="EY26" s="107"/>
      <c r="EZ26" s="107"/>
      <c r="FA26" s="107"/>
      <c r="FB26" s="107"/>
      <c r="FC26" s="107"/>
      <c r="FD26" s="107"/>
      <c r="FE26" s="107"/>
      <c r="FF26" s="107"/>
      <c r="FG26" s="107"/>
      <c r="FH26" s="107"/>
      <c r="FI26" s="107"/>
      <c r="FJ26" s="107"/>
      <c r="FK26" s="107"/>
      <c r="FL26" s="107"/>
      <c r="FM26" s="107"/>
      <c r="FN26" s="107"/>
      <c r="FO26" s="107"/>
      <c r="FP26" s="107"/>
      <c r="FQ26" s="107"/>
      <c r="FR26" s="107"/>
      <c r="FS26" s="107"/>
      <c r="FT26" s="107"/>
      <c r="FU26" s="107"/>
      <c r="FV26" s="107"/>
      <c r="FW26" s="107"/>
      <c r="FX26" s="107"/>
      <c r="FY26" s="107"/>
      <c r="FZ26" s="107"/>
      <c r="GA26" s="107"/>
      <c r="GB26" s="107"/>
      <c r="GC26" s="107"/>
      <c r="GD26" s="107"/>
      <c r="GE26" s="107"/>
      <c r="GF26" s="107"/>
      <c r="GG26" s="107"/>
      <c r="GH26" s="107"/>
      <c r="GI26" s="107"/>
      <c r="GJ26" s="107"/>
      <c r="GK26" s="107"/>
      <c r="GL26" s="107"/>
      <c r="GM26" s="107"/>
      <c r="GN26" s="107"/>
      <c r="GO26" s="107"/>
      <c r="GP26" s="107"/>
      <c r="GQ26" s="107"/>
      <c r="GR26" s="107"/>
      <c r="GS26" s="107"/>
      <c r="GT26" s="107"/>
      <c r="GU26" s="107"/>
      <c r="GV26" s="107"/>
      <c r="GW26" s="107"/>
      <c r="GX26" s="107"/>
      <c r="GY26" s="107"/>
      <c r="GZ26" s="107"/>
      <c r="HA26" s="107"/>
      <c r="HB26" s="107"/>
      <c r="HC26" s="107"/>
      <c r="HD26" s="107"/>
      <c r="HE26" s="107"/>
      <c r="HF26" s="107"/>
      <c r="HG26" s="107"/>
      <c r="HH26" s="107"/>
      <c r="HI26" s="107"/>
      <c r="HJ26" s="107"/>
      <c r="HK26" s="107"/>
      <c r="HL26" s="107"/>
      <c r="HM26" s="107"/>
      <c r="HN26" s="107"/>
      <c r="HO26" s="107"/>
      <c r="HP26" s="107"/>
      <c r="HQ26" s="107"/>
      <c r="HR26" s="107"/>
      <c r="HS26" s="107"/>
      <c r="HT26" s="107"/>
      <c r="HU26" s="107"/>
      <c r="HV26" s="107"/>
      <c r="HW26" s="107"/>
      <c r="HX26" s="107"/>
      <c r="HY26" s="107"/>
      <c r="HZ26" s="107"/>
      <c r="IA26" s="107"/>
      <c r="IB26" s="107"/>
      <c r="IC26" s="107"/>
      <c r="ID26" s="107"/>
      <c r="IE26" s="107"/>
      <c r="IF26" s="107"/>
      <c r="IG26" s="107"/>
      <c r="IH26" s="107"/>
      <c r="II26" s="107"/>
      <c r="IJ26" s="107"/>
      <c r="IK26" s="107"/>
      <c r="IL26" s="107"/>
      <c r="IM26" s="107"/>
      <c r="IN26" s="107"/>
      <c r="IO26" s="107"/>
      <c r="IP26" s="107"/>
      <c r="IQ26" s="107"/>
      <c r="IR26" s="107"/>
      <c r="IS26" s="107"/>
      <c r="IT26" s="107"/>
      <c r="IU26" s="107"/>
      <c r="IV26" s="107"/>
    </row>
    <row r="27" spans="1:256" ht="18" customHeight="1" x14ac:dyDescent="0.3">
      <c r="A27" s="1333">
        <v>21</v>
      </c>
      <c r="B27" s="107"/>
      <c r="C27" s="759"/>
      <c r="D27" s="779" t="s">
        <v>1328</v>
      </c>
      <c r="E27" s="783">
        <f>1200+124</f>
        <v>1324</v>
      </c>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107"/>
      <c r="DU27" s="107"/>
      <c r="DV27" s="107"/>
      <c r="DW27" s="107"/>
      <c r="DX27" s="107"/>
      <c r="DY27" s="107"/>
      <c r="DZ27" s="107"/>
      <c r="EA27" s="107"/>
      <c r="EB27" s="107"/>
      <c r="EC27" s="107"/>
      <c r="ED27" s="107"/>
      <c r="EE27" s="107"/>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c r="FG27" s="107"/>
      <c r="FH27" s="107"/>
      <c r="FI27" s="107"/>
      <c r="FJ27" s="107"/>
      <c r="FK27" s="107"/>
      <c r="FL27" s="107"/>
      <c r="FM27" s="107"/>
      <c r="FN27" s="107"/>
      <c r="FO27" s="107"/>
      <c r="FP27" s="107"/>
      <c r="FQ27" s="107"/>
      <c r="FR27" s="107"/>
      <c r="FS27" s="107"/>
      <c r="FT27" s="107"/>
      <c r="FU27" s="107"/>
      <c r="FV27" s="107"/>
      <c r="FW27" s="107"/>
      <c r="FX27" s="107"/>
      <c r="FY27" s="107"/>
      <c r="FZ27" s="107"/>
      <c r="GA27" s="107"/>
      <c r="GB27" s="107"/>
      <c r="GC27" s="107"/>
      <c r="GD27" s="107"/>
      <c r="GE27" s="107"/>
      <c r="GF27" s="107"/>
      <c r="GG27" s="107"/>
      <c r="GH27" s="107"/>
      <c r="GI27" s="107"/>
      <c r="GJ27" s="107"/>
      <c r="GK27" s="107"/>
      <c r="GL27" s="107"/>
      <c r="GM27" s="107"/>
      <c r="GN27" s="107"/>
      <c r="GO27" s="107"/>
      <c r="GP27" s="107"/>
      <c r="GQ27" s="107"/>
      <c r="GR27" s="107"/>
      <c r="GS27" s="107"/>
      <c r="GT27" s="107"/>
      <c r="GU27" s="107"/>
      <c r="GV27" s="107"/>
      <c r="GW27" s="107"/>
      <c r="GX27" s="107"/>
      <c r="GY27" s="107"/>
      <c r="GZ27" s="107"/>
      <c r="HA27" s="107"/>
      <c r="HB27" s="107"/>
      <c r="HC27" s="107"/>
      <c r="HD27" s="107"/>
      <c r="HE27" s="107"/>
      <c r="HF27" s="107"/>
      <c r="HG27" s="107"/>
      <c r="HH27" s="107"/>
      <c r="HI27" s="107"/>
      <c r="HJ27" s="107"/>
      <c r="HK27" s="107"/>
      <c r="HL27" s="107"/>
      <c r="HM27" s="107"/>
      <c r="HN27" s="107"/>
      <c r="HO27" s="107"/>
      <c r="HP27" s="107"/>
      <c r="HQ27" s="107"/>
      <c r="HR27" s="107"/>
      <c r="HS27" s="107"/>
      <c r="HT27" s="107"/>
      <c r="HU27" s="107"/>
      <c r="HV27" s="107"/>
      <c r="HW27" s="107"/>
      <c r="HX27" s="107"/>
      <c r="HY27" s="107"/>
      <c r="HZ27" s="107"/>
      <c r="IA27" s="107"/>
      <c r="IB27" s="107"/>
      <c r="IC27" s="107"/>
      <c r="ID27" s="107"/>
      <c r="IE27" s="107"/>
      <c r="IF27" s="107"/>
      <c r="IG27" s="107"/>
      <c r="IH27" s="107"/>
      <c r="II27" s="107"/>
      <c r="IJ27" s="107"/>
      <c r="IK27" s="107"/>
      <c r="IL27" s="107"/>
      <c r="IM27" s="107"/>
      <c r="IN27" s="107"/>
      <c r="IO27" s="107"/>
      <c r="IP27" s="107"/>
      <c r="IQ27" s="107"/>
      <c r="IR27" s="107"/>
      <c r="IS27" s="107"/>
      <c r="IT27" s="107"/>
      <c r="IU27" s="107"/>
      <c r="IV27" s="107"/>
    </row>
    <row r="28" spans="1:256" ht="18" customHeight="1" x14ac:dyDescent="0.35">
      <c r="A28" s="1333">
        <v>22</v>
      </c>
      <c r="B28" s="109"/>
      <c r="D28" s="1321" t="s">
        <v>147</v>
      </c>
      <c r="E28" s="769">
        <f>SUM(E24:E27)</f>
        <v>5384</v>
      </c>
      <c r="F28" s="770"/>
      <c r="G28" s="770"/>
      <c r="H28" s="770"/>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09"/>
      <c r="AZ28" s="109"/>
      <c r="BA28" s="109"/>
      <c r="BB28" s="109"/>
      <c r="BC28" s="109"/>
      <c r="BD28" s="109"/>
      <c r="BE28" s="109"/>
      <c r="BF28" s="109"/>
      <c r="BG28" s="109"/>
      <c r="BH28" s="109"/>
      <c r="BI28" s="109"/>
      <c r="BJ28" s="109"/>
      <c r="BK28" s="109"/>
      <c r="BL28" s="109"/>
      <c r="BM28" s="109"/>
      <c r="BN28" s="109"/>
      <c r="BO28" s="109"/>
      <c r="BP28" s="109"/>
      <c r="BQ28" s="109"/>
      <c r="BR28" s="109"/>
      <c r="BS28" s="109"/>
      <c r="BT28" s="109"/>
      <c r="BU28" s="109"/>
      <c r="BV28" s="109"/>
      <c r="BW28" s="109"/>
      <c r="BX28" s="109"/>
      <c r="BY28" s="109"/>
      <c r="BZ28" s="109"/>
      <c r="CA28" s="109"/>
      <c r="CB28" s="109"/>
      <c r="CC28" s="109"/>
      <c r="CD28" s="109"/>
      <c r="CE28" s="109"/>
      <c r="CF28" s="109"/>
      <c r="CG28" s="109"/>
      <c r="CH28" s="109"/>
      <c r="CI28" s="109"/>
      <c r="CJ28" s="109"/>
      <c r="CK28" s="109"/>
      <c r="CL28" s="109"/>
      <c r="CM28" s="109"/>
      <c r="CN28" s="109"/>
      <c r="CO28" s="109"/>
      <c r="CP28" s="109"/>
      <c r="CQ28" s="109"/>
      <c r="CR28" s="109"/>
      <c r="CS28" s="109"/>
      <c r="CT28" s="109"/>
      <c r="CU28" s="109"/>
      <c r="CV28" s="109"/>
      <c r="CW28" s="109"/>
      <c r="CX28" s="109"/>
      <c r="CY28" s="109"/>
      <c r="CZ28" s="109"/>
      <c r="DA28" s="109"/>
      <c r="DB28" s="109"/>
      <c r="DC28" s="109"/>
      <c r="DD28" s="109"/>
      <c r="DE28" s="109"/>
      <c r="DF28" s="109"/>
      <c r="DG28" s="109"/>
      <c r="DH28" s="109"/>
      <c r="DI28" s="109"/>
      <c r="DJ28" s="109"/>
      <c r="DK28" s="109"/>
      <c r="DL28" s="109"/>
      <c r="DM28" s="109"/>
      <c r="DN28" s="109"/>
      <c r="DO28" s="109"/>
      <c r="DP28" s="109"/>
      <c r="DQ28" s="109"/>
      <c r="DR28" s="109"/>
      <c r="DS28" s="109"/>
      <c r="DT28" s="109"/>
      <c r="DU28" s="109"/>
      <c r="DV28" s="109"/>
      <c r="DW28" s="109"/>
      <c r="DX28" s="109"/>
      <c r="DY28" s="109"/>
      <c r="DZ28" s="109"/>
      <c r="EA28" s="109"/>
      <c r="EB28" s="109"/>
      <c r="EC28" s="109"/>
      <c r="ED28" s="109"/>
      <c r="EE28" s="109"/>
      <c r="EF28" s="109"/>
      <c r="EG28" s="109"/>
      <c r="EH28" s="109"/>
      <c r="EI28" s="109"/>
      <c r="EJ28" s="109"/>
      <c r="EK28" s="109"/>
      <c r="EL28" s="109"/>
      <c r="EM28" s="109"/>
      <c r="EN28" s="109"/>
      <c r="EO28" s="109"/>
      <c r="EP28" s="109"/>
      <c r="EQ28" s="109"/>
      <c r="ER28" s="109"/>
      <c r="ES28" s="109"/>
      <c r="ET28" s="109"/>
      <c r="EU28" s="109"/>
      <c r="EV28" s="109"/>
      <c r="EW28" s="109"/>
      <c r="EX28" s="109"/>
      <c r="EY28" s="109"/>
      <c r="EZ28" s="109"/>
      <c r="FA28" s="109"/>
      <c r="FB28" s="109"/>
      <c r="FC28" s="109"/>
      <c r="FD28" s="109"/>
      <c r="FE28" s="109"/>
      <c r="FF28" s="109"/>
      <c r="FG28" s="109"/>
      <c r="FH28" s="109"/>
      <c r="FI28" s="109"/>
      <c r="FJ28" s="109"/>
      <c r="FK28" s="109"/>
      <c r="FL28" s="109"/>
      <c r="FM28" s="109"/>
      <c r="FN28" s="109"/>
      <c r="FO28" s="109"/>
      <c r="FP28" s="109"/>
      <c r="FQ28" s="109"/>
      <c r="FR28" s="109"/>
      <c r="FS28" s="109"/>
      <c r="FT28" s="109"/>
      <c r="FU28" s="109"/>
      <c r="FV28" s="109"/>
      <c r="FW28" s="109"/>
      <c r="FX28" s="109"/>
      <c r="FY28" s="109"/>
      <c r="FZ28" s="109"/>
      <c r="GA28" s="109"/>
      <c r="GB28" s="109"/>
      <c r="GC28" s="109"/>
      <c r="GD28" s="109"/>
      <c r="GE28" s="109"/>
      <c r="GF28" s="109"/>
      <c r="GG28" s="109"/>
      <c r="GH28" s="109"/>
      <c r="GI28" s="109"/>
      <c r="GJ28" s="109"/>
      <c r="GK28" s="109"/>
      <c r="GL28" s="109"/>
      <c r="GM28" s="109"/>
      <c r="GN28" s="109"/>
      <c r="GO28" s="109"/>
      <c r="GP28" s="109"/>
      <c r="GQ28" s="109"/>
      <c r="GR28" s="109"/>
      <c r="GS28" s="109"/>
      <c r="GT28" s="109"/>
      <c r="GU28" s="109"/>
      <c r="GV28" s="109"/>
      <c r="GW28" s="109"/>
      <c r="GX28" s="109"/>
      <c r="GY28" s="109"/>
      <c r="GZ28" s="109"/>
      <c r="HA28" s="109"/>
      <c r="HB28" s="109"/>
      <c r="HC28" s="109"/>
      <c r="HD28" s="109"/>
      <c r="HE28" s="109"/>
      <c r="HF28" s="109"/>
      <c r="HG28" s="109"/>
      <c r="HH28" s="109"/>
      <c r="HI28" s="109"/>
      <c r="HJ28" s="109"/>
      <c r="HK28" s="109"/>
      <c r="HL28" s="109"/>
      <c r="HM28" s="109"/>
      <c r="HN28" s="109"/>
      <c r="HO28" s="109"/>
      <c r="HP28" s="109"/>
      <c r="HQ28" s="109"/>
      <c r="HR28" s="109"/>
      <c r="HS28" s="109"/>
      <c r="HT28" s="109"/>
      <c r="HU28" s="109"/>
      <c r="HV28" s="109"/>
      <c r="HW28" s="109"/>
      <c r="HX28" s="109"/>
      <c r="HY28" s="109"/>
      <c r="HZ28" s="109"/>
      <c r="IA28" s="109"/>
      <c r="IB28" s="109"/>
      <c r="IC28" s="109"/>
      <c r="ID28" s="109"/>
      <c r="IE28" s="109"/>
      <c r="IF28" s="109"/>
      <c r="IG28" s="109"/>
      <c r="IH28" s="109"/>
      <c r="II28" s="109"/>
      <c r="IJ28" s="109"/>
      <c r="IK28" s="109"/>
      <c r="IL28" s="109"/>
      <c r="IM28" s="109"/>
      <c r="IN28" s="109"/>
      <c r="IO28" s="109"/>
      <c r="IP28" s="109"/>
      <c r="IQ28" s="109"/>
      <c r="IR28" s="109"/>
      <c r="IS28" s="109"/>
      <c r="IT28" s="109"/>
      <c r="IU28" s="109"/>
      <c r="IV28" s="109"/>
    </row>
    <row r="29" spans="1:256" ht="20.100000000000001" customHeight="1" x14ac:dyDescent="0.35">
      <c r="A29" s="1333">
        <v>23</v>
      </c>
      <c r="B29" s="109"/>
      <c r="C29" s="759" t="s">
        <v>158</v>
      </c>
      <c r="D29" s="764" t="s">
        <v>164</v>
      </c>
      <c r="E29" s="770"/>
      <c r="F29" s="770"/>
      <c r="G29" s="770"/>
      <c r="H29" s="770"/>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c r="DB29" s="109"/>
      <c r="DC29" s="109"/>
      <c r="DD29" s="109"/>
      <c r="DE29" s="109"/>
      <c r="DF29" s="109"/>
      <c r="DG29" s="109"/>
      <c r="DH29" s="109"/>
      <c r="DI29" s="109"/>
      <c r="DJ29" s="109"/>
      <c r="DK29" s="109"/>
      <c r="DL29" s="109"/>
      <c r="DM29" s="109"/>
      <c r="DN29" s="109"/>
      <c r="DO29" s="109"/>
      <c r="DP29" s="109"/>
      <c r="DQ29" s="109"/>
      <c r="DR29" s="109"/>
      <c r="DS29" s="109"/>
      <c r="DT29" s="109"/>
      <c r="DU29" s="109"/>
      <c r="DV29" s="109"/>
      <c r="DW29" s="109"/>
      <c r="DX29" s="109"/>
      <c r="DY29" s="109"/>
      <c r="DZ29" s="109"/>
      <c r="EA29" s="109"/>
      <c r="EB29" s="109"/>
      <c r="EC29" s="109"/>
      <c r="ED29" s="109"/>
      <c r="EE29" s="109"/>
      <c r="EF29" s="109"/>
      <c r="EG29" s="109"/>
      <c r="EH29" s="109"/>
      <c r="EI29" s="109"/>
      <c r="EJ29" s="109"/>
      <c r="EK29" s="109"/>
      <c r="EL29" s="109"/>
      <c r="EM29" s="109"/>
      <c r="EN29" s="109"/>
      <c r="EO29" s="109"/>
      <c r="EP29" s="109"/>
      <c r="EQ29" s="109"/>
      <c r="ER29" s="109"/>
      <c r="ES29" s="109"/>
      <c r="ET29" s="109"/>
      <c r="EU29" s="109"/>
      <c r="EV29" s="109"/>
      <c r="EW29" s="109"/>
      <c r="EX29" s="109"/>
      <c r="EY29" s="109"/>
      <c r="EZ29" s="109"/>
      <c r="FA29" s="109"/>
      <c r="FB29" s="109"/>
      <c r="FC29" s="109"/>
      <c r="FD29" s="109"/>
      <c r="FE29" s="109"/>
      <c r="FF29" s="109"/>
      <c r="FG29" s="109"/>
      <c r="FH29" s="109"/>
      <c r="FI29" s="109"/>
      <c r="FJ29" s="109"/>
      <c r="FK29" s="109"/>
      <c r="FL29" s="109"/>
      <c r="FM29" s="109"/>
      <c r="FN29" s="109"/>
      <c r="FO29" s="109"/>
      <c r="FP29" s="109"/>
      <c r="FQ29" s="109"/>
      <c r="FR29" s="109"/>
      <c r="FS29" s="109"/>
      <c r="FT29" s="109"/>
      <c r="FU29" s="109"/>
      <c r="FV29" s="109"/>
      <c r="FW29" s="109"/>
      <c r="FX29" s="109"/>
      <c r="FY29" s="109"/>
      <c r="FZ29" s="109"/>
      <c r="GA29" s="109"/>
      <c r="GB29" s="109"/>
      <c r="GC29" s="109"/>
      <c r="GD29" s="109"/>
      <c r="GE29" s="109"/>
      <c r="GF29" s="109"/>
      <c r="GG29" s="109"/>
      <c r="GH29" s="109"/>
      <c r="GI29" s="109"/>
      <c r="GJ29" s="109"/>
      <c r="GK29" s="109"/>
      <c r="GL29" s="109"/>
      <c r="GM29" s="109"/>
      <c r="GN29" s="109"/>
      <c r="GO29" s="109"/>
      <c r="GP29" s="109"/>
      <c r="GQ29" s="109"/>
      <c r="GR29" s="109"/>
      <c r="GS29" s="109"/>
      <c r="GT29" s="109"/>
      <c r="GU29" s="109"/>
      <c r="GV29" s="109"/>
      <c r="GW29" s="109"/>
      <c r="GX29" s="109"/>
      <c r="GY29" s="109"/>
      <c r="GZ29" s="109"/>
      <c r="HA29" s="109"/>
      <c r="HB29" s="109"/>
      <c r="HC29" s="109"/>
      <c r="HD29" s="109"/>
      <c r="HE29" s="109"/>
      <c r="HF29" s="109"/>
      <c r="HG29" s="109"/>
      <c r="HH29" s="109"/>
      <c r="HI29" s="109"/>
      <c r="HJ29" s="109"/>
      <c r="HK29" s="109"/>
      <c r="HL29" s="109"/>
      <c r="HM29" s="109"/>
      <c r="HN29" s="109"/>
      <c r="HO29" s="109"/>
      <c r="HP29" s="109"/>
      <c r="HQ29" s="109"/>
      <c r="HR29" s="109"/>
      <c r="HS29" s="109"/>
      <c r="HT29" s="109"/>
      <c r="HU29" s="109"/>
      <c r="HV29" s="109"/>
      <c r="HW29" s="109"/>
      <c r="HX29" s="109"/>
      <c r="HY29" s="109"/>
      <c r="HZ29" s="109"/>
      <c r="IA29" s="109"/>
      <c r="IB29" s="109"/>
      <c r="IC29" s="109"/>
      <c r="ID29" s="109"/>
      <c r="IE29" s="109"/>
      <c r="IF29" s="109"/>
      <c r="IG29" s="109"/>
      <c r="IH29" s="109"/>
      <c r="II29" s="109"/>
      <c r="IJ29" s="109"/>
      <c r="IK29" s="109"/>
      <c r="IL29" s="109"/>
      <c r="IM29" s="109"/>
      <c r="IN29" s="109"/>
      <c r="IO29" s="109"/>
      <c r="IP29" s="109"/>
      <c r="IQ29" s="109"/>
      <c r="IR29" s="109"/>
      <c r="IS29" s="109"/>
      <c r="IT29" s="109"/>
      <c r="IU29" s="109"/>
      <c r="IV29" s="109"/>
    </row>
    <row r="30" spans="1:256" ht="18" customHeight="1" x14ac:dyDescent="0.35">
      <c r="A30" s="1333">
        <v>24</v>
      </c>
      <c r="B30" s="109"/>
      <c r="C30" s="759"/>
      <c r="D30" s="762" t="s">
        <v>1341</v>
      </c>
      <c r="E30" s="765">
        <v>2294</v>
      </c>
      <c r="F30" s="770"/>
      <c r="G30" s="770"/>
      <c r="H30" s="770"/>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c r="DB30" s="109"/>
      <c r="DC30" s="109"/>
      <c r="DD30" s="109"/>
      <c r="DE30" s="109"/>
      <c r="DF30" s="109"/>
      <c r="DG30" s="109"/>
      <c r="DH30" s="109"/>
      <c r="DI30" s="109"/>
      <c r="DJ30" s="109"/>
      <c r="DK30" s="109"/>
      <c r="DL30" s="109"/>
      <c r="DM30" s="109"/>
      <c r="DN30" s="109"/>
      <c r="DO30" s="109"/>
      <c r="DP30" s="109"/>
      <c r="DQ30" s="109"/>
      <c r="DR30" s="109"/>
      <c r="DS30" s="109"/>
      <c r="DT30" s="109"/>
      <c r="DU30" s="109"/>
      <c r="DV30" s="109"/>
      <c r="DW30" s="109"/>
      <c r="DX30" s="109"/>
      <c r="DY30" s="109"/>
      <c r="DZ30" s="109"/>
      <c r="EA30" s="109"/>
      <c r="EB30" s="109"/>
      <c r="EC30" s="109"/>
      <c r="ED30" s="109"/>
      <c r="EE30" s="109"/>
      <c r="EF30" s="109"/>
      <c r="EG30" s="109"/>
      <c r="EH30" s="109"/>
      <c r="EI30" s="109"/>
      <c r="EJ30" s="109"/>
      <c r="EK30" s="109"/>
      <c r="EL30" s="109"/>
      <c r="EM30" s="109"/>
      <c r="EN30" s="109"/>
      <c r="EO30" s="109"/>
      <c r="EP30" s="109"/>
      <c r="EQ30" s="109"/>
      <c r="ER30" s="109"/>
      <c r="ES30" s="109"/>
      <c r="ET30" s="109"/>
      <c r="EU30" s="109"/>
      <c r="EV30" s="109"/>
      <c r="EW30" s="109"/>
      <c r="EX30" s="109"/>
      <c r="EY30" s="109"/>
      <c r="EZ30" s="109"/>
      <c r="FA30" s="109"/>
      <c r="FB30" s="109"/>
      <c r="FC30" s="109"/>
      <c r="FD30" s="109"/>
      <c r="FE30" s="109"/>
      <c r="FF30" s="109"/>
      <c r="FG30" s="109"/>
      <c r="FH30" s="109"/>
      <c r="FI30" s="109"/>
      <c r="FJ30" s="109"/>
      <c r="FK30" s="109"/>
      <c r="FL30" s="109"/>
      <c r="FM30" s="109"/>
      <c r="FN30" s="109"/>
      <c r="FO30" s="109"/>
      <c r="FP30" s="109"/>
      <c r="FQ30" s="109"/>
      <c r="FR30" s="109"/>
      <c r="FS30" s="109"/>
      <c r="FT30" s="109"/>
      <c r="FU30" s="109"/>
      <c r="FV30" s="109"/>
      <c r="FW30" s="109"/>
      <c r="FX30" s="109"/>
      <c r="FY30" s="109"/>
      <c r="FZ30" s="109"/>
      <c r="GA30" s="109"/>
      <c r="GB30" s="109"/>
      <c r="GC30" s="109"/>
      <c r="GD30" s="109"/>
      <c r="GE30" s="109"/>
      <c r="GF30" s="109"/>
      <c r="GG30" s="109"/>
      <c r="GH30" s="109"/>
      <c r="GI30" s="109"/>
      <c r="GJ30" s="109"/>
      <c r="GK30" s="109"/>
      <c r="GL30" s="109"/>
      <c r="GM30" s="109"/>
      <c r="GN30" s="109"/>
      <c r="GO30" s="109"/>
      <c r="GP30" s="109"/>
      <c r="GQ30" s="109"/>
      <c r="GR30" s="109"/>
      <c r="GS30" s="109"/>
      <c r="GT30" s="109"/>
      <c r="GU30" s="109"/>
      <c r="GV30" s="109"/>
      <c r="GW30" s="109"/>
      <c r="GX30" s="109"/>
      <c r="GY30" s="109"/>
      <c r="GZ30" s="109"/>
      <c r="HA30" s="109"/>
      <c r="HB30" s="109"/>
      <c r="HC30" s="109"/>
      <c r="HD30" s="109"/>
      <c r="HE30" s="109"/>
      <c r="HF30" s="109"/>
      <c r="HG30" s="109"/>
      <c r="HH30" s="109"/>
      <c r="HI30" s="109"/>
      <c r="HJ30" s="109"/>
      <c r="HK30" s="109"/>
      <c r="HL30" s="109"/>
      <c r="HM30" s="109"/>
      <c r="HN30" s="109"/>
      <c r="HO30" s="109"/>
      <c r="HP30" s="109"/>
      <c r="HQ30" s="109"/>
      <c r="HR30" s="109"/>
      <c r="HS30" s="109"/>
      <c r="HT30" s="109"/>
      <c r="HU30" s="109"/>
      <c r="HV30" s="109"/>
      <c r="HW30" s="109"/>
      <c r="HX30" s="109"/>
      <c r="HY30" s="109"/>
      <c r="HZ30" s="109"/>
      <c r="IA30" s="109"/>
      <c r="IB30" s="109"/>
      <c r="IC30" s="109"/>
      <c r="ID30" s="109"/>
      <c r="IE30" s="109"/>
      <c r="IF30" s="109"/>
      <c r="IG30" s="109"/>
      <c r="IH30" s="109"/>
      <c r="II30" s="109"/>
      <c r="IJ30" s="109"/>
      <c r="IK30" s="109"/>
      <c r="IL30" s="109"/>
      <c r="IM30" s="109"/>
      <c r="IN30" s="109"/>
      <c r="IO30" s="109"/>
      <c r="IP30" s="109"/>
      <c r="IQ30" s="109"/>
      <c r="IR30" s="109"/>
      <c r="IS30" s="109"/>
      <c r="IT30" s="109"/>
      <c r="IU30" s="109"/>
      <c r="IV30" s="109"/>
    </row>
    <row r="31" spans="1:256" ht="20.100000000000001" customHeight="1" x14ac:dyDescent="0.35">
      <c r="A31" s="1333">
        <v>25</v>
      </c>
      <c r="B31" s="109"/>
      <c r="C31" s="759" t="s">
        <v>257</v>
      </c>
      <c r="D31" s="764" t="s">
        <v>940</v>
      </c>
      <c r="E31" s="770"/>
      <c r="F31" s="770"/>
      <c r="G31" s="770"/>
      <c r="H31" s="770"/>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c r="DB31" s="109"/>
      <c r="DC31" s="109"/>
      <c r="DD31" s="109"/>
      <c r="DE31" s="109"/>
      <c r="DF31" s="109"/>
      <c r="DG31" s="109"/>
      <c r="DH31" s="109"/>
      <c r="DI31" s="109"/>
      <c r="DJ31" s="109"/>
      <c r="DK31" s="109"/>
      <c r="DL31" s="109"/>
      <c r="DM31" s="109"/>
      <c r="DN31" s="109"/>
      <c r="DO31" s="109"/>
      <c r="DP31" s="109"/>
      <c r="DQ31" s="109"/>
      <c r="DR31" s="109"/>
      <c r="DS31" s="109"/>
      <c r="DT31" s="109"/>
      <c r="DU31" s="109"/>
      <c r="DV31" s="109"/>
      <c r="DW31" s="109"/>
      <c r="DX31" s="109"/>
      <c r="DY31" s="109"/>
      <c r="DZ31" s="109"/>
      <c r="EA31" s="109"/>
      <c r="EB31" s="109"/>
      <c r="EC31" s="109"/>
      <c r="ED31" s="109"/>
      <c r="EE31" s="109"/>
      <c r="EF31" s="109"/>
      <c r="EG31" s="109"/>
      <c r="EH31" s="109"/>
      <c r="EI31" s="109"/>
      <c r="EJ31" s="109"/>
      <c r="EK31" s="109"/>
      <c r="EL31" s="109"/>
      <c r="EM31" s="109"/>
      <c r="EN31" s="109"/>
      <c r="EO31" s="109"/>
      <c r="EP31" s="109"/>
      <c r="EQ31" s="109"/>
      <c r="ER31" s="109"/>
      <c r="ES31" s="109"/>
      <c r="ET31" s="109"/>
      <c r="EU31" s="109"/>
      <c r="EV31" s="109"/>
      <c r="EW31" s="109"/>
      <c r="EX31" s="109"/>
      <c r="EY31" s="109"/>
      <c r="EZ31" s="109"/>
      <c r="FA31" s="109"/>
      <c r="FB31" s="109"/>
      <c r="FC31" s="109"/>
      <c r="FD31" s="109"/>
      <c r="FE31" s="109"/>
      <c r="FF31" s="109"/>
      <c r="FG31" s="109"/>
      <c r="FH31" s="109"/>
      <c r="FI31" s="109"/>
      <c r="FJ31" s="109"/>
      <c r="FK31" s="109"/>
      <c r="FL31" s="109"/>
      <c r="FM31" s="109"/>
      <c r="FN31" s="109"/>
      <c r="FO31" s="109"/>
      <c r="FP31" s="109"/>
      <c r="FQ31" s="109"/>
      <c r="FR31" s="109"/>
      <c r="FS31" s="109"/>
      <c r="FT31" s="109"/>
      <c r="FU31" s="109"/>
      <c r="FV31" s="109"/>
      <c r="FW31" s="109"/>
      <c r="FX31" s="109"/>
      <c r="FY31" s="109"/>
      <c r="FZ31" s="109"/>
      <c r="GA31" s="109"/>
      <c r="GB31" s="109"/>
      <c r="GC31" s="109"/>
      <c r="GD31" s="109"/>
      <c r="GE31" s="109"/>
      <c r="GF31" s="109"/>
      <c r="GG31" s="109"/>
      <c r="GH31" s="109"/>
      <c r="GI31" s="109"/>
      <c r="GJ31" s="109"/>
      <c r="GK31" s="109"/>
      <c r="GL31" s="109"/>
      <c r="GM31" s="109"/>
      <c r="GN31" s="109"/>
      <c r="GO31" s="109"/>
      <c r="GP31" s="109"/>
      <c r="GQ31" s="109"/>
      <c r="GR31" s="109"/>
      <c r="GS31" s="109"/>
      <c r="GT31" s="109"/>
      <c r="GU31" s="109"/>
      <c r="GV31" s="109"/>
      <c r="GW31" s="109"/>
      <c r="GX31" s="109"/>
      <c r="GY31" s="109"/>
      <c r="GZ31" s="109"/>
      <c r="HA31" s="109"/>
      <c r="HB31" s="109"/>
      <c r="HC31" s="109"/>
      <c r="HD31" s="109"/>
      <c r="HE31" s="109"/>
      <c r="HF31" s="109"/>
      <c r="HG31" s="109"/>
      <c r="HH31" s="109"/>
      <c r="HI31" s="109"/>
      <c r="HJ31" s="109"/>
      <c r="HK31" s="109"/>
      <c r="HL31" s="109"/>
      <c r="HM31" s="109"/>
      <c r="HN31" s="109"/>
      <c r="HO31" s="109"/>
      <c r="HP31" s="109"/>
      <c r="HQ31" s="109"/>
      <c r="HR31" s="109"/>
      <c r="HS31" s="109"/>
      <c r="HT31" s="109"/>
      <c r="HU31" s="109"/>
      <c r="HV31" s="109"/>
      <c r="HW31" s="109"/>
      <c r="HX31" s="109"/>
      <c r="HY31" s="109"/>
      <c r="HZ31" s="109"/>
      <c r="IA31" s="109"/>
      <c r="IB31" s="109"/>
      <c r="IC31" s="109"/>
      <c r="ID31" s="109"/>
      <c r="IE31" s="109"/>
      <c r="IF31" s="109"/>
      <c r="IG31" s="109"/>
      <c r="IH31" s="109"/>
      <c r="II31" s="109"/>
      <c r="IJ31" s="109"/>
      <c r="IK31" s="109"/>
      <c r="IL31" s="109"/>
      <c r="IM31" s="109"/>
      <c r="IN31" s="109"/>
      <c r="IO31" s="109"/>
      <c r="IP31" s="109"/>
      <c r="IQ31" s="109"/>
      <c r="IR31" s="109"/>
      <c r="IS31" s="109"/>
      <c r="IT31" s="109"/>
      <c r="IU31" s="109"/>
      <c r="IV31" s="109"/>
    </row>
    <row r="32" spans="1:256" ht="18" customHeight="1" x14ac:dyDescent="0.35">
      <c r="A32" s="1333">
        <v>26</v>
      </c>
      <c r="B32" s="109"/>
      <c r="C32" s="759"/>
      <c r="D32" s="762" t="s">
        <v>1327</v>
      </c>
      <c r="E32" s="769">
        <v>6187</v>
      </c>
      <c r="F32" s="770"/>
      <c r="G32" s="770"/>
      <c r="H32" s="770"/>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109"/>
      <c r="BX32" s="109"/>
      <c r="BY32" s="109"/>
      <c r="BZ32" s="109"/>
      <c r="CA32" s="109"/>
      <c r="CB32" s="109"/>
      <c r="CC32" s="109"/>
      <c r="CD32" s="109"/>
      <c r="CE32" s="109"/>
      <c r="CF32" s="109"/>
      <c r="CG32" s="109"/>
      <c r="CH32" s="109"/>
      <c r="CI32" s="109"/>
      <c r="CJ32" s="109"/>
      <c r="CK32" s="109"/>
      <c r="CL32" s="109"/>
      <c r="CM32" s="109"/>
      <c r="CN32" s="109"/>
      <c r="CO32" s="109"/>
      <c r="CP32" s="109"/>
      <c r="CQ32" s="109"/>
      <c r="CR32" s="109"/>
      <c r="CS32" s="109"/>
      <c r="CT32" s="109"/>
      <c r="CU32" s="109"/>
      <c r="CV32" s="109"/>
      <c r="CW32" s="109"/>
      <c r="CX32" s="109"/>
      <c r="CY32" s="109"/>
      <c r="CZ32" s="109"/>
      <c r="DA32" s="109"/>
      <c r="DB32" s="109"/>
      <c r="DC32" s="109"/>
      <c r="DD32" s="109"/>
      <c r="DE32" s="109"/>
      <c r="DF32" s="109"/>
      <c r="DG32" s="109"/>
      <c r="DH32" s="109"/>
      <c r="DI32" s="109"/>
      <c r="DJ32" s="109"/>
      <c r="DK32" s="109"/>
      <c r="DL32" s="109"/>
      <c r="DM32" s="109"/>
      <c r="DN32" s="109"/>
      <c r="DO32" s="109"/>
      <c r="DP32" s="109"/>
      <c r="DQ32" s="109"/>
      <c r="DR32" s="109"/>
      <c r="DS32" s="109"/>
      <c r="DT32" s="109"/>
      <c r="DU32" s="109"/>
      <c r="DV32" s="109"/>
      <c r="DW32" s="109"/>
      <c r="DX32" s="109"/>
      <c r="DY32" s="109"/>
      <c r="DZ32" s="109"/>
      <c r="EA32" s="109"/>
      <c r="EB32" s="109"/>
      <c r="EC32" s="109"/>
      <c r="ED32" s="109"/>
      <c r="EE32" s="109"/>
      <c r="EF32" s="109"/>
      <c r="EG32" s="109"/>
      <c r="EH32" s="109"/>
      <c r="EI32" s="109"/>
      <c r="EJ32" s="109"/>
      <c r="EK32" s="109"/>
      <c r="EL32" s="109"/>
      <c r="EM32" s="109"/>
      <c r="EN32" s="109"/>
      <c r="EO32" s="109"/>
      <c r="EP32" s="109"/>
      <c r="EQ32" s="109"/>
      <c r="ER32" s="109"/>
      <c r="ES32" s="109"/>
      <c r="ET32" s="109"/>
      <c r="EU32" s="109"/>
      <c r="EV32" s="109"/>
      <c r="EW32" s="109"/>
      <c r="EX32" s="109"/>
      <c r="EY32" s="109"/>
      <c r="EZ32" s="109"/>
      <c r="FA32" s="109"/>
      <c r="FB32" s="109"/>
      <c r="FC32" s="109"/>
      <c r="FD32" s="109"/>
      <c r="FE32" s="109"/>
      <c r="FF32" s="109"/>
      <c r="FG32" s="109"/>
      <c r="FH32" s="109"/>
      <c r="FI32" s="109"/>
      <c r="FJ32" s="109"/>
      <c r="FK32" s="109"/>
      <c r="FL32" s="109"/>
      <c r="FM32" s="109"/>
      <c r="FN32" s="109"/>
      <c r="FO32" s="109"/>
      <c r="FP32" s="109"/>
      <c r="FQ32" s="109"/>
      <c r="FR32" s="109"/>
      <c r="FS32" s="109"/>
      <c r="FT32" s="109"/>
      <c r="FU32" s="109"/>
      <c r="FV32" s="109"/>
      <c r="FW32" s="109"/>
      <c r="FX32" s="109"/>
      <c r="FY32" s="109"/>
      <c r="FZ32" s="109"/>
      <c r="GA32" s="109"/>
      <c r="GB32" s="109"/>
      <c r="GC32" s="109"/>
      <c r="GD32" s="109"/>
      <c r="GE32" s="109"/>
      <c r="GF32" s="109"/>
      <c r="GG32" s="109"/>
      <c r="GH32" s="109"/>
      <c r="GI32" s="109"/>
      <c r="GJ32" s="109"/>
      <c r="GK32" s="109"/>
      <c r="GL32" s="109"/>
      <c r="GM32" s="109"/>
      <c r="GN32" s="109"/>
      <c r="GO32" s="109"/>
      <c r="GP32" s="109"/>
      <c r="GQ32" s="109"/>
      <c r="GR32" s="109"/>
      <c r="GS32" s="109"/>
      <c r="GT32" s="109"/>
      <c r="GU32" s="109"/>
      <c r="GV32" s="109"/>
      <c r="GW32" s="109"/>
      <c r="GX32" s="109"/>
      <c r="GY32" s="109"/>
      <c r="GZ32" s="109"/>
      <c r="HA32" s="109"/>
      <c r="HB32" s="109"/>
      <c r="HC32" s="109"/>
      <c r="HD32" s="109"/>
      <c r="HE32" s="109"/>
      <c r="HF32" s="109"/>
      <c r="HG32" s="109"/>
      <c r="HH32" s="109"/>
      <c r="HI32" s="109"/>
      <c r="HJ32" s="109"/>
      <c r="HK32" s="109"/>
      <c r="HL32" s="109"/>
      <c r="HM32" s="109"/>
      <c r="HN32" s="109"/>
      <c r="HO32" s="109"/>
      <c r="HP32" s="109"/>
      <c r="HQ32" s="109"/>
      <c r="HR32" s="109"/>
      <c r="HS32" s="109"/>
      <c r="HT32" s="109"/>
      <c r="HU32" s="109"/>
      <c r="HV32" s="109"/>
      <c r="HW32" s="109"/>
      <c r="HX32" s="109"/>
      <c r="HY32" s="109"/>
      <c r="HZ32" s="109"/>
      <c r="IA32" s="109"/>
      <c r="IB32" s="109"/>
      <c r="IC32" s="109"/>
      <c r="ID32" s="109"/>
      <c r="IE32" s="109"/>
      <c r="IF32" s="109"/>
      <c r="IG32" s="109"/>
      <c r="IH32" s="109"/>
      <c r="II32" s="109"/>
      <c r="IJ32" s="109"/>
      <c r="IK32" s="109"/>
      <c r="IL32" s="109"/>
      <c r="IM32" s="109"/>
      <c r="IN32" s="109"/>
      <c r="IO32" s="109"/>
      <c r="IP32" s="109"/>
      <c r="IQ32" s="109"/>
      <c r="IR32" s="109"/>
      <c r="IS32" s="109"/>
      <c r="IT32" s="109"/>
      <c r="IU32" s="109"/>
      <c r="IV32" s="109"/>
    </row>
    <row r="33" spans="1:256" ht="24.95" customHeight="1" x14ac:dyDescent="0.35">
      <c r="A33" s="1333">
        <v>27</v>
      </c>
      <c r="B33" s="109"/>
      <c r="C33" s="759" t="s">
        <v>387</v>
      </c>
      <c r="D33" s="764" t="s">
        <v>1119</v>
      </c>
      <c r="E33" s="769"/>
      <c r="F33" s="770"/>
      <c r="G33" s="770"/>
      <c r="H33" s="770"/>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09"/>
      <c r="BT33" s="109"/>
      <c r="BU33" s="109"/>
      <c r="BV33" s="109"/>
      <c r="BW33" s="109"/>
      <c r="BX33" s="109"/>
      <c r="BY33" s="109"/>
      <c r="BZ33" s="109"/>
      <c r="CA33" s="109"/>
      <c r="CB33" s="109"/>
      <c r="CC33" s="109"/>
      <c r="CD33" s="109"/>
      <c r="CE33" s="109"/>
      <c r="CF33" s="109"/>
      <c r="CG33" s="109"/>
      <c r="CH33" s="109"/>
      <c r="CI33" s="109"/>
      <c r="CJ33" s="109"/>
      <c r="CK33" s="109"/>
      <c r="CL33" s="109"/>
      <c r="CM33" s="109"/>
      <c r="CN33" s="109"/>
      <c r="CO33" s="109"/>
      <c r="CP33" s="109"/>
      <c r="CQ33" s="109"/>
      <c r="CR33" s="109"/>
      <c r="CS33" s="109"/>
      <c r="CT33" s="109"/>
      <c r="CU33" s="109"/>
      <c r="CV33" s="109"/>
      <c r="CW33" s="109"/>
      <c r="CX33" s="109"/>
      <c r="CY33" s="109"/>
      <c r="CZ33" s="109"/>
      <c r="DA33" s="109"/>
      <c r="DB33" s="109"/>
      <c r="DC33" s="109"/>
      <c r="DD33" s="109"/>
      <c r="DE33" s="109"/>
      <c r="DF33" s="109"/>
      <c r="DG33" s="109"/>
      <c r="DH33" s="109"/>
      <c r="DI33" s="109"/>
      <c r="DJ33" s="109"/>
      <c r="DK33" s="109"/>
      <c r="DL33" s="109"/>
      <c r="DM33" s="109"/>
      <c r="DN33" s="109"/>
      <c r="DO33" s="109"/>
      <c r="DP33" s="109"/>
      <c r="DQ33" s="109"/>
      <c r="DR33" s="109"/>
      <c r="DS33" s="109"/>
      <c r="DT33" s="109"/>
      <c r="DU33" s="109"/>
      <c r="DV33" s="109"/>
      <c r="DW33" s="109"/>
      <c r="DX33" s="109"/>
      <c r="DY33" s="109"/>
      <c r="DZ33" s="109"/>
      <c r="EA33" s="109"/>
      <c r="EB33" s="109"/>
      <c r="EC33" s="109"/>
      <c r="ED33" s="109"/>
      <c r="EE33" s="109"/>
      <c r="EF33" s="109"/>
      <c r="EG33" s="109"/>
      <c r="EH33" s="109"/>
      <c r="EI33" s="109"/>
      <c r="EJ33" s="109"/>
      <c r="EK33" s="109"/>
      <c r="EL33" s="109"/>
      <c r="EM33" s="109"/>
      <c r="EN33" s="109"/>
      <c r="EO33" s="109"/>
      <c r="EP33" s="109"/>
      <c r="EQ33" s="109"/>
      <c r="ER33" s="109"/>
      <c r="ES33" s="109"/>
      <c r="ET33" s="109"/>
      <c r="EU33" s="109"/>
      <c r="EV33" s="109"/>
      <c r="EW33" s="109"/>
      <c r="EX33" s="109"/>
      <c r="EY33" s="109"/>
      <c r="EZ33" s="109"/>
      <c r="FA33" s="109"/>
      <c r="FB33" s="109"/>
      <c r="FC33" s="109"/>
      <c r="FD33" s="109"/>
      <c r="FE33" s="109"/>
      <c r="FF33" s="109"/>
      <c r="FG33" s="109"/>
      <c r="FH33" s="109"/>
      <c r="FI33" s="109"/>
      <c r="FJ33" s="109"/>
      <c r="FK33" s="109"/>
      <c r="FL33" s="109"/>
      <c r="FM33" s="109"/>
      <c r="FN33" s="109"/>
      <c r="FO33" s="109"/>
      <c r="FP33" s="109"/>
      <c r="FQ33" s="109"/>
      <c r="FR33" s="109"/>
      <c r="FS33" s="109"/>
      <c r="FT33" s="109"/>
      <c r="FU33" s="109"/>
      <c r="FV33" s="109"/>
      <c r="FW33" s="109"/>
      <c r="FX33" s="109"/>
      <c r="FY33" s="109"/>
      <c r="FZ33" s="109"/>
      <c r="GA33" s="109"/>
      <c r="GB33" s="109"/>
      <c r="GC33" s="109"/>
      <c r="GD33" s="109"/>
      <c r="GE33" s="109"/>
      <c r="GF33" s="109"/>
      <c r="GG33" s="109"/>
      <c r="GH33" s="109"/>
      <c r="GI33" s="109"/>
      <c r="GJ33" s="109"/>
      <c r="GK33" s="109"/>
      <c r="GL33" s="109"/>
      <c r="GM33" s="109"/>
      <c r="GN33" s="109"/>
      <c r="GO33" s="109"/>
      <c r="GP33" s="109"/>
      <c r="GQ33" s="109"/>
      <c r="GR33" s="109"/>
      <c r="GS33" s="109"/>
      <c r="GT33" s="109"/>
      <c r="GU33" s="109"/>
      <c r="GV33" s="109"/>
      <c r="GW33" s="109"/>
      <c r="GX33" s="109"/>
      <c r="GY33" s="109"/>
      <c r="GZ33" s="109"/>
      <c r="HA33" s="109"/>
      <c r="HB33" s="109"/>
      <c r="HC33" s="109"/>
      <c r="HD33" s="109"/>
      <c r="HE33" s="109"/>
      <c r="HF33" s="109"/>
      <c r="HG33" s="109"/>
      <c r="HH33" s="109"/>
      <c r="HI33" s="109"/>
      <c r="HJ33" s="109"/>
      <c r="HK33" s="109"/>
      <c r="HL33" s="109"/>
      <c r="HM33" s="109"/>
      <c r="HN33" s="109"/>
      <c r="HO33" s="109"/>
      <c r="HP33" s="109"/>
      <c r="HQ33" s="109"/>
      <c r="HR33" s="109"/>
      <c r="HS33" s="109"/>
      <c r="HT33" s="109"/>
      <c r="HU33" s="109"/>
      <c r="HV33" s="109"/>
      <c r="HW33" s="109"/>
      <c r="HX33" s="109"/>
      <c r="HY33" s="109"/>
      <c r="HZ33" s="109"/>
      <c r="IA33" s="109"/>
      <c r="IB33" s="109"/>
      <c r="IC33" s="109"/>
      <c r="ID33" s="109"/>
      <c r="IE33" s="109"/>
      <c r="IF33" s="109"/>
      <c r="IG33" s="109"/>
      <c r="IH33" s="109"/>
      <c r="II33" s="109"/>
      <c r="IJ33" s="109"/>
      <c r="IK33" s="109"/>
      <c r="IL33" s="109"/>
      <c r="IM33" s="109"/>
      <c r="IN33" s="109"/>
      <c r="IO33" s="109"/>
      <c r="IP33" s="109"/>
      <c r="IQ33" s="109"/>
      <c r="IR33" s="109"/>
      <c r="IS33" s="109"/>
      <c r="IT33" s="109"/>
      <c r="IU33" s="109"/>
      <c r="IV33" s="109"/>
    </row>
    <row r="34" spans="1:256" ht="18" customHeight="1" x14ac:dyDescent="0.35">
      <c r="A34" s="1333">
        <v>28</v>
      </c>
      <c r="B34" s="109"/>
      <c r="C34" s="107"/>
      <c r="D34" s="762" t="s">
        <v>1329</v>
      </c>
      <c r="E34" s="769">
        <v>2098</v>
      </c>
      <c r="F34" s="770"/>
      <c r="G34" s="770"/>
      <c r="H34" s="770"/>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c r="DB34" s="109"/>
      <c r="DC34" s="109"/>
      <c r="DD34" s="109"/>
      <c r="DE34" s="109"/>
      <c r="DF34" s="109"/>
      <c r="DG34" s="109"/>
      <c r="DH34" s="109"/>
      <c r="DI34" s="109"/>
      <c r="DJ34" s="109"/>
      <c r="DK34" s="109"/>
      <c r="DL34" s="109"/>
      <c r="DM34" s="109"/>
      <c r="DN34" s="109"/>
      <c r="DO34" s="109"/>
      <c r="DP34" s="109"/>
      <c r="DQ34" s="109"/>
      <c r="DR34" s="109"/>
      <c r="DS34" s="109"/>
      <c r="DT34" s="109"/>
      <c r="DU34" s="109"/>
      <c r="DV34" s="109"/>
      <c r="DW34" s="109"/>
      <c r="DX34" s="109"/>
      <c r="DY34" s="109"/>
      <c r="DZ34" s="109"/>
      <c r="EA34" s="109"/>
      <c r="EB34" s="109"/>
      <c r="EC34" s="109"/>
      <c r="ED34" s="109"/>
      <c r="EE34" s="109"/>
      <c r="EF34" s="109"/>
      <c r="EG34" s="109"/>
      <c r="EH34" s="109"/>
      <c r="EI34" s="109"/>
      <c r="EJ34" s="109"/>
      <c r="EK34" s="109"/>
      <c r="EL34" s="109"/>
      <c r="EM34" s="109"/>
      <c r="EN34" s="109"/>
      <c r="EO34" s="109"/>
      <c r="EP34" s="109"/>
      <c r="EQ34" s="109"/>
      <c r="ER34" s="109"/>
      <c r="ES34" s="109"/>
      <c r="ET34" s="109"/>
      <c r="EU34" s="109"/>
      <c r="EV34" s="109"/>
      <c r="EW34" s="109"/>
      <c r="EX34" s="109"/>
      <c r="EY34" s="109"/>
      <c r="EZ34" s="109"/>
      <c r="FA34" s="109"/>
      <c r="FB34" s="109"/>
      <c r="FC34" s="109"/>
      <c r="FD34" s="109"/>
      <c r="FE34" s="109"/>
      <c r="FF34" s="109"/>
      <c r="FG34" s="109"/>
      <c r="FH34" s="109"/>
      <c r="FI34" s="109"/>
      <c r="FJ34" s="109"/>
      <c r="FK34" s="109"/>
      <c r="FL34" s="109"/>
      <c r="FM34" s="109"/>
      <c r="FN34" s="109"/>
      <c r="FO34" s="109"/>
      <c r="FP34" s="109"/>
      <c r="FQ34" s="109"/>
      <c r="FR34" s="109"/>
      <c r="FS34" s="109"/>
      <c r="FT34" s="109"/>
      <c r="FU34" s="109"/>
      <c r="FV34" s="109"/>
      <c r="FW34" s="109"/>
      <c r="FX34" s="109"/>
      <c r="FY34" s="109"/>
      <c r="FZ34" s="109"/>
      <c r="GA34" s="109"/>
      <c r="GB34" s="109"/>
      <c r="GC34" s="109"/>
      <c r="GD34" s="109"/>
      <c r="GE34" s="109"/>
      <c r="GF34" s="109"/>
      <c r="GG34" s="109"/>
      <c r="GH34" s="109"/>
      <c r="GI34" s="109"/>
      <c r="GJ34" s="109"/>
      <c r="GK34" s="109"/>
      <c r="GL34" s="109"/>
      <c r="GM34" s="109"/>
      <c r="GN34" s="109"/>
      <c r="GO34" s="109"/>
      <c r="GP34" s="109"/>
      <c r="GQ34" s="109"/>
      <c r="GR34" s="109"/>
      <c r="GS34" s="109"/>
      <c r="GT34" s="109"/>
      <c r="GU34" s="109"/>
      <c r="GV34" s="109"/>
      <c r="GW34" s="109"/>
      <c r="GX34" s="109"/>
      <c r="GY34" s="109"/>
      <c r="GZ34" s="109"/>
      <c r="HA34" s="109"/>
      <c r="HB34" s="109"/>
      <c r="HC34" s="109"/>
      <c r="HD34" s="109"/>
      <c r="HE34" s="109"/>
      <c r="HF34" s="109"/>
      <c r="HG34" s="109"/>
      <c r="HH34" s="109"/>
      <c r="HI34" s="109"/>
      <c r="HJ34" s="109"/>
      <c r="HK34" s="109"/>
      <c r="HL34" s="109"/>
      <c r="HM34" s="109"/>
      <c r="HN34" s="109"/>
      <c r="HO34" s="109"/>
      <c r="HP34" s="109"/>
      <c r="HQ34" s="109"/>
      <c r="HR34" s="109"/>
      <c r="HS34" s="109"/>
      <c r="HT34" s="109"/>
      <c r="HU34" s="109"/>
      <c r="HV34" s="109"/>
      <c r="HW34" s="109"/>
      <c r="HX34" s="109"/>
      <c r="HY34" s="109"/>
      <c r="HZ34" s="109"/>
      <c r="IA34" s="109"/>
      <c r="IB34" s="109"/>
      <c r="IC34" s="109"/>
      <c r="ID34" s="109"/>
      <c r="IE34" s="109"/>
      <c r="IF34" s="109"/>
      <c r="IG34" s="109"/>
      <c r="IH34" s="109"/>
      <c r="II34" s="109"/>
      <c r="IJ34" s="109"/>
      <c r="IK34" s="109"/>
      <c r="IL34" s="109"/>
      <c r="IM34" s="109"/>
      <c r="IN34" s="109"/>
      <c r="IO34" s="109"/>
      <c r="IP34" s="109"/>
      <c r="IQ34" s="109"/>
      <c r="IR34" s="109"/>
      <c r="IS34" s="109"/>
      <c r="IT34" s="109"/>
      <c r="IU34" s="109"/>
      <c r="IV34" s="109"/>
    </row>
    <row r="35" spans="1:256" ht="30" customHeight="1" x14ac:dyDescent="0.35">
      <c r="A35" s="1333">
        <v>29</v>
      </c>
      <c r="B35" s="109"/>
      <c r="C35" s="759" t="s">
        <v>652</v>
      </c>
      <c r="D35" s="764" t="s">
        <v>214</v>
      </c>
      <c r="E35" s="768"/>
      <c r="F35" s="770"/>
      <c r="G35" s="770"/>
      <c r="H35" s="770"/>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c r="AQ35" s="109"/>
      <c r="AR35" s="109"/>
      <c r="AS35" s="109"/>
      <c r="AT35" s="109"/>
      <c r="AU35" s="109"/>
      <c r="AV35" s="109"/>
      <c r="AW35" s="109"/>
      <c r="AX35" s="109"/>
      <c r="AY35" s="109"/>
      <c r="AZ35" s="109"/>
      <c r="BA35" s="109"/>
      <c r="BB35" s="109"/>
      <c r="BC35" s="109"/>
      <c r="BD35" s="109"/>
      <c r="BE35" s="109"/>
      <c r="BF35" s="109"/>
      <c r="BG35" s="109"/>
      <c r="BH35" s="109"/>
      <c r="BI35" s="109"/>
      <c r="BJ35" s="109"/>
      <c r="BK35" s="109"/>
      <c r="BL35" s="109"/>
      <c r="BM35" s="109"/>
      <c r="BN35" s="109"/>
      <c r="BO35" s="109"/>
      <c r="BP35" s="109"/>
      <c r="BQ35" s="109"/>
      <c r="BR35" s="109"/>
      <c r="BS35" s="109"/>
      <c r="BT35" s="109"/>
      <c r="BU35" s="109"/>
      <c r="BV35" s="109"/>
      <c r="BW35" s="109"/>
      <c r="BX35" s="109"/>
      <c r="BY35" s="109"/>
      <c r="BZ35" s="109"/>
      <c r="CA35" s="109"/>
      <c r="CB35" s="109"/>
      <c r="CC35" s="109"/>
      <c r="CD35" s="109"/>
      <c r="CE35" s="109"/>
      <c r="CF35" s="109"/>
      <c r="CG35" s="109"/>
      <c r="CH35" s="109"/>
      <c r="CI35" s="109"/>
      <c r="CJ35" s="109"/>
      <c r="CK35" s="109"/>
      <c r="CL35" s="109"/>
      <c r="CM35" s="109"/>
      <c r="CN35" s="109"/>
      <c r="CO35" s="109"/>
      <c r="CP35" s="109"/>
      <c r="CQ35" s="109"/>
      <c r="CR35" s="109"/>
      <c r="CS35" s="109"/>
      <c r="CT35" s="109"/>
      <c r="CU35" s="109"/>
      <c r="CV35" s="109"/>
      <c r="CW35" s="109"/>
      <c r="CX35" s="109"/>
      <c r="CY35" s="109"/>
      <c r="CZ35" s="109"/>
      <c r="DA35" s="109"/>
      <c r="DB35" s="109"/>
      <c r="DC35" s="109"/>
      <c r="DD35" s="109"/>
      <c r="DE35" s="109"/>
      <c r="DF35" s="109"/>
      <c r="DG35" s="109"/>
      <c r="DH35" s="109"/>
      <c r="DI35" s="109"/>
      <c r="DJ35" s="109"/>
      <c r="DK35" s="109"/>
      <c r="DL35" s="109"/>
      <c r="DM35" s="109"/>
      <c r="DN35" s="109"/>
      <c r="DO35" s="109"/>
      <c r="DP35" s="109"/>
      <c r="DQ35" s="109"/>
      <c r="DR35" s="109"/>
      <c r="DS35" s="109"/>
      <c r="DT35" s="109"/>
      <c r="DU35" s="109"/>
      <c r="DV35" s="109"/>
      <c r="DW35" s="109"/>
      <c r="DX35" s="109"/>
      <c r="DY35" s="109"/>
      <c r="DZ35" s="109"/>
      <c r="EA35" s="109"/>
      <c r="EB35" s="109"/>
      <c r="EC35" s="109"/>
      <c r="ED35" s="109"/>
      <c r="EE35" s="109"/>
      <c r="EF35" s="109"/>
      <c r="EG35" s="109"/>
      <c r="EH35" s="109"/>
      <c r="EI35" s="109"/>
      <c r="EJ35" s="109"/>
      <c r="EK35" s="109"/>
      <c r="EL35" s="109"/>
      <c r="EM35" s="109"/>
      <c r="EN35" s="109"/>
      <c r="EO35" s="109"/>
      <c r="EP35" s="109"/>
      <c r="EQ35" s="109"/>
      <c r="ER35" s="109"/>
      <c r="ES35" s="109"/>
      <c r="ET35" s="109"/>
      <c r="EU35" s="109"/>
      <c r="EV35" s="109"/>
      <c r="EW35" s="109"/>
      <c r="EX35" s="109"/>
      <c r="EY35" s="109"/>
      <c r="EZ35" s="109"/>
      <c r="FA35" s="109"/>
      <c r="FB35" s="109"/>
      <c r="FC35" s="109"/>
      <c r="FD35" s="109"/>
      <c r="FE35" s="109"/>
      <c r="FF35" s="109"/>
      <c r="FG35" s="109"/>
      <c r="FH35" s="109"/>
      <c r="FI35" s="109"/>
      <c r="FJ35" s="109"/>
      <c r="FK35" s="109"/>
      <c r="FL35" s="109"/>
      <c r="FM35" s="109"/>
      <c r="FN35" s="109"/>
      <c r="FO35" s="109"/>
      <c r="FP35" s="109"/>
      <c r="FQ35" s="109"/>
      <c r="FR35" s="109"/>
      <c r="FS35" s="109"/>
      <c r="FT35" s="109"/>
      <c r="FU35" s="109"/>
      <c r="FV35" s="109"/>
      <c r="FW35" s="109"/>
      <c r="FX35" s="109"/>
      <c r="FY35" s="109"/>
      <c r="FZ35" s="109"/>
      <c r="GA35" s="109"/>
      <c r="GB35" s="109"/>
      <c r="GC35" s="109"/>
      <c r="GD35" s="109"/>
      <c r="GE35" s="109"/>
      <c r="GF35" s="109"/>
      <c r="GG35" s="109"/>
      <c r="GH35" s="109"/>
      <c r="GI35" s="109"/>
      <c r="GJ35" s="109"/>
      <c r="GK35" s="109"/>
      <c r="GL35" s="109"/>
      <c r="GM35" s="109"/>
      <c r="GN35" s="109"/>
      <c r="GO35" s="109"/>
      <c r="GP35" s="109"/>
      <c r="GQ35" s="109"/>
      <c r="GR35" s="109"/>
      <c r="GS35" s="109"/>
      <c r="GT35" s="109"/>
      <c r="GU35" s="109"/>
      <c r="GV35" s="109"/>
      <c r="GW35" s="109"/>
      <c r="GX35" s="109"/>
      <c r="GY35" s="109"/>
      <c r="GZ35" s="109"/>
      <c r="HA35" s="109"/>
      <c r="HB35" s="109"/>
      <c r="HC35" s="109"/>
      <c r="HD35" s="109"/>
      <c r="HE35" s="109"/>
      <c r="HF35" s="109"/>
      <c r="HG35" s="109"/>
      <c r="HH35" s="109"/>
      <c r="HI35" s="109"/>
      <c r="HJ35" s="109"/>
      <c r="HK35" s="109"/>
      <c r="HL35" s="109"/>
      <c r="HM35" s="109"/>
      <c r="HN35" s="109"/>
      <c r="HO35" s="109"/>
      <c r="HP35" s="109"/>
      <c r="HQ35" s="109"/>
      <c r="HR35" s="109"/>
      <c r="HS35" s="109"/>
      <c r="HT35" s="109"/>
      <c r="HU35" s="109"/>
      <c r="HV35" s="109"/>
      <c r="HW35" s="109"/>
      <c r="HX35" s="109"/>
      <c r="HY35" s="109"/>
      <c r="HZ35" s="109"/>
      <c r="IA35" s="109"/>
      <c r="IB35" s="109"/>
      <c r="IC35" s="109"/>
      <c r="ID35" s="109"/>
      <c r="IE35" s="109"/>
      <c r="IF35" s="109"/>
      <c r="IG35" s="109"/>
      <c r="IH35" s="109"/>
      <c r="II35" s="109"/>
      <c r="IJ35" s="109"/>
      <c r="IK35" s="109"/>
      <c r="IL35" s="109"/>
      <c r="IM35" s="109"/>
      <c r="IN35" s="109"/>
      <c r="IO35" s="109"/>
      <c r="IP35" s="109"/>
      <c r="IQ35" s="109"/>
      <c r="IR35" s="109"/>
      <c r="IS35" s="109"/>
      <c r="IT35" s="109"/>
      <c r="IU35" s="109"/>
      <c r="IV35" s="109"/>
    </row>
    <row r="36" spans="1:256" ht="18" customHeight="1" x14ac:dyDescent="0.35">
      <c r="A36" s="1333">
        <v>30</v>
      </c>
      <c r="B36" s="109"/>
      <c r="C36" s="759"/>
      <c r="D36" s="779" t="s">
        <v>1351</v>
      </c>
      <c r="E36" s="768">
        <v>69789</v>
      </c>
      <c r="F36" s="770"/>
      <c r="G36" s="770"/>
      <c r="H36" s="770"/>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c r="DB36" s="109"/>
      <c r="DC36" s="109"/>
      <c r="DD36" s="109"/>
      <c r="DE36" s="109"/>
      <c r="DF36" s="109"/>
      <c r="DG36" s="109"/>
      <c r="DH36" s="109"/>
      <c r="DI36" s="109"/>
      <c r="DJ36" s="109"/>
      <c r="DK36" s="109"/>
      <c r="DL36" s="109"/>
      <c r="DM36" s="109"/>
      <c r="DN36" s="109"/>
      <c r="DO36" s="109"/>
      <c r="DP36" s="109"/>
      <c r="DQ36" s="109"/>
      <c r="DR36" s="109"/>
      <c r="DS36" s="109"/>
      <c r="DT36" s="109"/>
      <c r="DU36" s="109"/>
      <c r="DV36" s="109"/>
      <c r="DW36" s="109"/>
      <c r="DX36" s="109"/>
      <c r="DY36" s="109"/>
      <c r="DZ36" s="109"/>
      <c r="EA36" s="109"/>
      <c r="EB36" s="109"/>
      <c r="EC36" s="109"/>
      <c r="ED36" s="109"/>
      <c r="EE36" s="109"/>
      <c r="EF36" s="109"/>
      <c r="EG36" s="109"/>
      <c r="EH36" s="109"/>
      <c r="EI36" s="109"/>
      <c r="EJ36" s="109"/>
      <c r="EK36" s="109"/>
      <c r="EL36" s="109"/>
      <c r="EM36" s="109"/>
      <c r="EN36" s="109"/>
      <c r="EO36" s="109"/>
      <c r="EP36" s="109"/>
      <c r="EQ36" s="109"/>
      <c r="ER36" s="109"/>
      <c r="ES36" s="109"/>
      <c r="ET36" s="109"/>
      <c r="EU36" s="109"/>
      <c r="EV36" s="109"/>
      <c r="EW36" s="109"/>
      <c r="EX36" s="109"/>
      <c r="EY36" s="109"/>
      <c r="EZ36" s="109"/>
      <c r="FA36" s="109"/>
      <c r="FB36" s="109"/>
      <c r="FC36" s="109"/>
      <c r="FD36" s="109"/>
      <c r="FE36" s="109"/>
      <c r="FF36" s="109"/>
      <c r="FG36" s="109"/>
      <c r="FH36" s="109"/>
      <c r="FI36" s="109"/>
      <c r="FJ36" s="109"/>
      <c r="FK36" s="109"/>
      <c r="FL36" s="109"/>
      <c r="FM36" s="109"/>
      <c r="FN36" s="109"/>
      <c r="FO36" s="109"/>
      <c r="FP36" s="109"/>
      <c r="FQ36" s="109"/>
      <c r="FR36" s="109"/>
      <c r="FS36" s="109"/>
      <c r="FT36" s="109"/>
      <c r="FU36" s="109"/>
      <c r="FV36" s="109"/>
      <c r="FW36" s="109"/>
      <c r="FX36" s="109"/>
      <c r="FY36" s="109"/>
      <c r="FZ36" s="109"/>
      <c r="GA36" s="109"/>
      <c r="GB36" s="109"/>
      <c r="GC36" s="109"/>
      <c r="GD36" s="109"/>
      <c r="GE36" s="109"/>
      <c r="GF36" s="109"/>
      <c r="GG36" s="109"/>
      <c r="GH36" s="109"/>
      <c r="GI36" s="109"/>
      <c r="GJ36" s="109"/>
      <c r="GK36" s="109"/>
      <c r="GL36" s="109"/>
      <c r="GM36" s="109"/>
      <c r="GN36" s="109"/>
      <c r="GO36" s="109"/>
      <c r="GP36" s="109"/>
      <c r="GQ36" s="109"/>
      <c r="GR36" s="109"/>
      <c r="GS36" s="109"/>
      <c r="GT36" s="109"/>
      <c r="GU36" s="109"/>
      <c r="GV36" s="109"/>
      <c r="GW36" s="109"/>
      <c r="GX36" s="109"/>
      <c r="GY36" s="109"/>
      <c r="GZ36" s="109"/>
      <c r="HA36" s="109"/>
      <c r="HB36" s="109"/>
      <c r="HC36" s="109"/>
      <c r="HD36" s="109"/>
      <c r="HE36" s="109"/>
      <c r="HF36" s="109"/>
      <c r="HG36" s="109"/>
      <c r="HH36" s="109"/>
      <c r="HI36" s="109"/>
      <c r="HJ36" s="109"/>
      <c r="HK36" s="109"/>
      <c r="HL36" s="109"/>
      <c r="HM36" s="109"/>
      <c r="HN36" s="109"/>
      <c r="HO36" s="109"/>
      <c r="HP36" s="109"/>
      <c r="HQ36" s="109"/>
      <c r="HR36" s="109"/>
      <c r="HS36" s="109"/>
      <c r="HT36" s="109"/>
      <c r="HU36" s="109"/>
      <c r="HV36" s="109"/>
      <c r="HW36" s="109"/>
      <c r="HX36" s="109"/>
      <c r="HY36" s="109"/>
      <c r="HZ36" s="109"/>
      <c r="IA36" s="109"/>
      <c r="IB36" s="109"/>
      <c r="IC36" s="109"/>
      <c r="ID36" s="109"/>
      <c r="IE36" s="109"/>
      <c r="IF36" s="109"/>
      <c r="IG36" s="109"/>
      <c r="IH36" s="109"/>
      <c r="II36" s="109"/>
      <c r="IJ36" s="109"/>
      <c r="IK36" s="109"/>
      <c r="IL36" s="109"/>
      <c r="IM36" s="109"/>
      <c r="IN36" s="109"/>
      <c r="IO36" s="109"/>
      <c r="IP36" s="109"/>
      <c r="IQ36" s="109"/>
      <c r="IR36" s="109"/>
      <c r="IS36" s="109"/>
      <c r="IT36" s="109"/>
      <c r="IU36" s="109"/>
      <c r="IV36" s="109"/>
    </row>
    <row r="37" spans="1:256" ht="20.100000000000001" customHeight="1" x14ac:dyDescent="0.35">
      <c r="A37" s="1333">
        <v>31</v>
      </c>
      <c r="B37" s="109"/>
      <c r="D37" s="779" t="s">
        <v>1348</v>
      </c>
      <c r="E37" s="1713">
        <v>448000</v>
      </c>
      <c r="F37" s="770"/>
      <c r="G37" s="770"/>
      <c r="H37" s="770"/>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09"/>
      <c r="BR37" s="109"/>
      <c r="BS37" s="109"/>
      <c r="BT37" s="109"/>
      <c r="BU37" s="109"/>
      <c r="BV37" s="109"/>
      <c r="BW37" s="109"/>
      <c r="BX37" s="109"/>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c r="DB37" s="109"/>
      <c r="DC37" s="109"/>
      <c r="DD37" s="109"/>
      <c r="DE37" s="109"/>
      <c r="DF37" s="109"/>
      <c r="DG37" s="109"/>
      <c r="DH37" s="109"/>
      <c r="DI37" s="109"/>
      <c r="DJ37" s="109"/>
      <c r="DK37" s="109"/>
      <c r="DL37" s="109"/>
      <c r="DM37" s="109"/>
      <c r="DN37" s="109"/>
      <c r="DO37" s="109"/>
      <c r="DP37" s="109"/>
      <c r="DQ37" s="109"/>
      <c r="DR37" s="109"/>
      <c r="DS37" s="109"/>
      <c r="DT37" s="109"/>
      <c r="DU37" s="109"/>
      <c r="DV37" s="109"/>
      <c r="DW37" s="109"/>
      <c r="DX37" s="109"/>
      <c r="DY37" s="109"/>
      <c r="DZ37" s="109"/>
      <c r="EA37" s="109"/>
      <c r="EB37" s="109"/>
      <c r="EC37" s="109"/>
      <c r="ED37" s="109"/>
      <c r="EE37" s="109"/>
      <c r="EF37" s="109"/>
      <c r="EG37" s="109"/>
      <c r="EH37" s="109"/>
      <c r="EI37" s="109"/>
      <c r="EJ37" s="109"/>
      <c r="EK37" s="109"/>
      <c r="EL37" s="109"/>
      <c r="EM37" s="109"/>
      <c r="EN37" s="109"/>
      <c r="EO37" s="109"/>
      <c r="EP37" s="109"/>
      <c r="EQ37" s="109"/>
      <c r="ER37" s="109"/>
      <c r="ES37" s="109"/>
      <c r="ET37" s="109"/>
      <c r="EU37" s="109"/>
      <c r="EV37" s="109"/>
      <c r="EW37" s="109"/>
      <c r="EX37" s="109"/>
      <c r="EY37" s="109"/>
      <c r="EZ37" s="109"/>
      <c r="FA37" s="109"/>
      <c r="FB37" s="109"/>
      <c r="FC37" s="109"/>
      <c r="FD37" s="109"/>
      <c r="FE37" s="109"/>
      <c r="FF37" s="109"/>
      <c r="FG37" s="109"/>
      <c r="FH37" s="109"/>
      <c r="FI37" s="109"/>
      <c r="FJ37" s="109"/>
      <c r="FK37" s="109"/>
      <c r="FL37" s="109"/>
      <c r="FM37" s="109"/>
      <c r="FN37" s="109"/>
      <c r="FO37" s="109"/>
      <c r="FP37" s="109"/>
      <c r="FQ37" s="109"/>
      <c r="FR37" s="109"/>
      <c r="FS37" s="109"/>
      <c r="FT37" s="109"/>
      <c r="FU37" s="109"/>
      <c r="FV37" s="109"/>
      <c r="FW37" s="109"/>
      <c r="FX37" s="109"/>
      <c r="FY37" s="109"/>
      <c r="FZ37" s="109"/>
      <c r="GA37" s="109"/>
      <c r="GB37" s="109"/>
      <c r="GC37" s="109"/>
      <c r="GD37" s="109"/>
      <c r="GE37" s="109"/>
      <c r="GF37" s="109"/>
      <c r="GG37" s="109"/>
      <c r="GH37" s="109"/>
      <c r="GI37" s="109"/>
      <c r="GJ37" s="109"/>
      <c r="GK37" s="109"/>
      <c r="GL37" s="109"/>
      <c r="GM37" s="109"/>
      <c r="GN37" s="109"/>
      <c r="GO37" s="109"/>
      <c r="GP37" s="109"/>
      <c r="GQ37" s="109"/>
      <c r="GR37" s="109"/>
      <c r="GS37" s="109"/>
      <c r="GT37" s="109"/>
      <c r="GU37" s="109"/>
      <c r="GV37" s="109"/>
      <c r="GW37" s="109"/>
      <c r="GX37" s="109"/>
      <c r="GY37" s="109"/>
      <c r="GZ37" s="109"/>
      <c r="HA37" s="109"/>
      <c r="HB37" s="109"/>
      <c r="HC37" s="109"/>
      <c r="HD37" s="109"/>
      <c r="HE37" s="109"/>
      <c r="HF37" s="109"/>
      <c r="HG37" s="109"/>
      <c r="HH37" s="109"/>
      <c r="HI37" s="109"/>
      <c r="HJ37" s="109"/>
      <c r="HK37" s="109"/>
      <c r="HL37" s="109"/>
      <c r="HM37" s="109"/>
      <c r="HN37" s="109"/>
      <c r="HO37" s="109"/>
      <c r="HP37" s="109"/>
      <c r="HQ37" s="109"/>
      <c r="HR37" s="109"/>
      <c r="HS37" s="109"/>
      <c r="HT37" s="109"/>
      <c r="HU37" s="109"/>
      <c r="HV37" s="109"/>
      <c r="HW37" s="109"/>
      <c r="HX37" s="109"/>
      <c r="HY37" s="109"/>
      <c r="HZ37" s="109"/>
      <c r="IA37" s="109"/>
      <c r="IB37" s="109"/>
      <c r="IC37" s="109"/>
      <c r="ID37" s="109"/>
      <c r="IE37" s="109"/>
      <c r="IF37" s="109"/>
      <c r="IG37" s="109"/>
      <c r="IH37" s="109"/>
      <c r="II37" s="109"/>
      <c r="IJ37" s="109"/>
      <c r="IK37" s="109"/>
      <c r="IL37" s="109"/>
      <c r="IM37" s="109"/>
      <c r="IN37" s="109"/>
      <c r="IO37" s="109"/>
      <c r="IP37" s="109"/>
      <c r="IQ37" s="109"/>
      <c r="IR37" s="109"/>
      <c r="IS37" s="109"/>
      <c r="IT37" s="109"/>
      <c r="IU37" s="109"/>
      <c r="IV37" s="109"/>
    </row>
    <row r="38" spans="1:256" ht="20.100000000000001" customHeight="1" x14ac:dyDescent="0.35">
      <c r="A38" s="1333">
        <v>32</v>
      </c>
      <c r="B38" s="109"/>
      <c r="D38" s="779" t="s">
        <v>552</v>
      </c>
      <c r="E38" s="1714">
        <v>-2812</v>
      </c>
      <c r="F38" s="770"/>
      <c r="G38" s="770"/>
      <c r="H38" s="770"/>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c r="DB38" s="109"/>
      <c r="DC38" s="109"/>
      <c r="DD38" s="109"/>
      <c r="DE38" s="109"/>
      <c r="DF38" s="109"/>
      <c r="DG38" s="109"/>
      <c r="DH38" s="109"/>
      <c r="DI38" s="109"/>
      <c r="DJ38" s="109"/>
      <c r="DK38" s="109"/>
      <c r="DL38" s="109"/>
      <c r="DM38" s="109"/>
      <c r="DN38" s="109"/>
      <c r="DO38" s="109"/>
      <c r="DP38" s="109"/>
      <c r="DQ38" s="109"/>
      <c r="DR38" s="109"/>
      <c r="DS38" s="109"/>
      <c r="DT38" s="109"/>
      <c r="DU38" s="109"/>
      <c r="DV38" s="109"/>
      <c r="DW38" s="109"/>
      <c r="DX38" s="109"/>
      <c r="DY38" s="109"/>
      <c r="DZ38" s="109"/>
      <c r="EA38" s="109"/>
      <c r="EB38" s="109"/>
      <c r="EC38" s="109"/>
      <c r="ED38" s="109"/>
      <c r="EE38" s="109"/>
      <c r="EF38" s="109"/>
      <c r="EG38" s="109"/>
      <c r="EH38" s="109"/>
      <c r="EI38" s="109"/>
      <c r="EJ38" s="109"/>
      <c r="EK38" s="109"/>
      <c r="EL38" s="109"/>
      <c r="EM38" s="109"/>
      <c r="EN38" s="109"/>
      <c r="EO38" s="109"/>
      <c r="EP38" s="109"/>
      <c r="EQ38" s="109"/>
      <c r="ER38" s="109"/>
      <c r="ES38" s="109"/>
      <c r="ET38" s="109"/>
      <c r="EU38" s="109"/>
      <c r="EV38" s="109"/>
      <c r="EW38" s="109"/>
      <c r="EX38" s="109"/>
      <c r="EY38" s="109"/>
      <c r="EZ38" s="109"/>
      <c r="FA38" s="109"/>
      <c r="FB38" s="109"/>
      <c r="FC38" s="109"/>
      <c r="FD38" s="109"/>
      <c r="FE38" s="109"/>
      <c r="FF38" s="109"/>
      <c r="FG38" s="109"/>
      <c r="FH38" s="109"/>
      <c r="FI38" s="109"/>
      <c r="FJ38" s="109"/>
      <c r="FK38" s="109"/>
      <c r="FL38" s="109"/>
      <c r="FM38" s="109"/>
      <c r="FN38" s="109"/>
      <c r="FO38" s="109"/>
      <c r="FP38" s="109"/>
      <c r="FQ38" s="109"/>
      <c r="FR38" s="109"/>
      <c r="FS38" s="109"/>
      <c r="FT38" s="109"/>
      <c r="FU38" s="109"/>
      <c r="FV38" s="109"/>
      <c r="FW38" s="109"/>
      <c r="FX38" s="109"/>
      <c r="FY38" s="109"/>
      <c r="FZ38" s="109"/>
      <c r="GA38" s="109"/>
      <c r="GB38" s="109"/>
      <c r="GC38" s="109"/>
      <c r="GD38" s="109"/>
      <c r="GE38" s="109"/>
      <c r="GF38" s="109"/>
      <c r="GG38" s="109"/>
      <c r="GH38" s="109"/>
      <c r="GI38" s="109"/>
      <c r="GJ38" s="109"/>
      <c r="GK38" s="109"/>
      <c r="GL38" s="109"/>
      <c r="GM38" s="109"/>
      <c r="GN38" s="109"/>
      <c r="GO38" s="109"/>
      <c r="GP38" s="109"/>
      <c r="GQ38" s="109"/>
      <c r="GR38" s="109"/>
      <c r="GS38" s="109"/>
      <c r="GT38" s="109"/>
      <c r="GU38" s="109"/>
      <c r="GV38" s="109"/>
      <c r="GW38" s="109"/>
      <c r="GX38" s="109"/>
      <c r="GY38" s="109"/>
      <c r="GZ38" s="109"/>
      <c r="HA38" s="109"/>
      <c r="HB38" s="109"/>
      <c r="HC38" s="109"/>
      <c r="HD38" s="109"/>
      <c r="HE38" s="109"/>
      <c r="HF38" s="109"/>
      <c r="HG38" s="109"/>
      <c r="HH38" s="109"/>
      <c r="HI38" s="109"/>
      <c r="HJ38" s="109"/>
      <c r="HK38" s="109"/>
      <c r="HL38" s="109"/>
      <c r="HM38" s="109"/>
      <c r="HN38" s="109"/>
      <c r="HO38" s="109"/>
      <c r="HP38" s="109"/>
      <c r="HQ38" s="109"/>
      <c r="HR38" s="109"/>
      <c r="HS38" s="109"/>
      <c r="HT38" s="109"/>
      <c r="HU38" s="109"/>
      <c r="HV38" s="109"/>
      <c r="HW38" s="109"/>
      <c r="HX38" s="109"/>
      <c r="HY38" s="109"/>
      <c r="HZ38" s="109"/>
      <c r="IA38" s="109"/>
      <c r="IB38" s="109"/>
      <c r="IC38" s="109"/>
      <c r="ID38" s="109"/>
      <c r="IE38" s="109"/>
      <c r="IF38" s="109"/>
      <c r="IG38" s="109"/>
      <c r="IH38" s="109"/>
      <c r="II38" s="109"/>
      <c r="IJ38" s="109"/>
      <c r="IK38" s="109"/>
      <c r="IL38" s="109"/>
      <c r="IM38" s="109"/>
      <c r="IN38" s="109"/>
      <c r="IO38" s="109"/>
      <c r="IP38" s="109"/>
      <c r="IQ38" s="109"/>
      <c r="IR38" s="109"/>
      <c r="IS38" s="109"/>
      <c r="IT38" s="109"/>
      <c r="IU38" s="109"/>
      <c r="IV38" s="109"/>
    </row>
    <row r="39" spans="1:256" ht="20.100000000000001" customHeight="1" thickBot="1" x14ac:dyDescent="0.4">
      <c r="A39" s="1333">
        <v>33</v>
      </c>
      <c r="B39" s="109"/>
      <c r="D39" s="1321" t="s">
        <v>147</v>
      </c>
      <c r="E39" s="1608">
        <f>SUM(E36:E38)</f>
        <v>514977</v>
      </c>
      <c r="F39" s="770"/>
      <c r="G39" s="770"/>
      <c r="H39" s="770"/>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09"/>
      <c r="BR39" s="109"/>
      <c r="BS39" s="109"/>
      <c r="BT39" s="109"/>
      <c r="BU39" s="109"/>
      <c r="BV39" s="109"/>
      <c r="BW39" s="109"/>
      <c r="BX39" s="109"/>
      <c r="BY39" s="109"/>
      <c r="BZ39" s="109"/>
      <c r="CA39" s="109"/>
      <c r="CB39" s="109"/>
      <c r="CC39" s="109"/>
      <c r="CD39" s="109"/>
      <c r="CE39" s="109"/>
      <c r="CF39" s="109"/>
      <c r="CG39" s="109"/>
      <c r="CH39" s="109"/>
      <c r="CI39" s="109"/>
      <c r="CJ39" s="109"/>
      <c r="CK39" s="109"/>
      <c r="CL39" s="109"/>
      <c r="CM39" s="109"/>
      <c r="CN39" s="109"/>
      <c r="CO39" s="109"/>
      <c r="CP39" s="109"/>
      <c r="CQ39" s="109"/>
      <c r="CR39" s="109"/>
      <c r="CS39" s="109"/>
      <c r="CT39" s="109"/>
      <c r="CU39" s="109"/>
      <c r="CV39" s="109"/>
      <c r="CW39" s="109"/>
      <c r="CX39" s="109"/>
      <c r="CY39" s="109"/>
      <c r="CZ39" s="109"/>
      <c r="DA39" s="109"/>
      <c r="DB39" s="109"/>
      <c r="DC39" s="109"/>
      <c r="DD39" s="109"/>
      <c r="DE39" s="109"/>
      <c r="DF39" s="109"/>
      <c r="DG39" s="109"/>
      <c r="DH39" s="109"/>
      <c r="DI39" s="109"/>
      <c r="DJ39" s="109"/>
      <c r="DK39" s="109"/>
      <c r="DL39" s="109"/>
      <c r="DM39" s="109"/>
      <c r="DN39" s="109"/>
      <c r="DO39" s="109"/>
      <c r="DP39" s="109"/>
      <c r="DQ39" s="109"/>
      <c r="DR39" s="109"/>
      <c r="DS39" s="109"/>
      <c r="DT39" s="109"/>
      <c r="DU39" s="109"/>
      <c r="DV39" s="109"/>
      <c r="DW39" s="109"/>
      <c r="DX39" s="109"/>
      <c r="DY39" s="109"/>
      <c r="DZ39" s="109"/>
      <c r="EA39" s="109"/>
      <c r="EB39" s="109"/>
      <c r="EC39" s="109"/>
      <c r="ED39" s="109"/>
      <c r="EE39" s="109"/>
      <c r="EF39" s="109"/>
      <c r="EG39" s="109"/>
      <c r="EH39" s="109"/>
      <c r="EI39" s="109"/>
      <c r="EJ39" s="109"/>
      <c r="EK39" s="109"/>
      <c r="EL39" s="109"/>
      <c r="EM39" s="109"/>
      <c r="EN39" s="109"/>
      <c r="EO39" s="109"/>
      <c r="EP39" s="109"/>
      <c r="EQ39" s="109"/>
      <c r="ER39" s="109"/>
      <c r="ES39" s="109"/>
      <c r="ET39" s="109"/>
      <c r="EU39" s="109"/>
      <c r="EV39" s="109"/>
      <c r="EW39" s="109"/>
      <c r="EX39" s="109"/>
      <c r="EY39" s="109"/>
      <c r="EZ39" s="109"/>
      <c r="FA39" s="109"/>
      <c r="FB39" s="109"/>
      <c r="FC39" s="109"/>
      <c r="FD39" s="109"/>
      <c r="FE39" s="109"/>
      <c r="FF39" s="109"/>
      <c r="FG39" s="109"/>
      <c r="FH39" s="109"/>
      <c r="FI39" s="109"/>
      <c r="FJ39" s="109"/>
      <c r="FK39" s="109"/>
      <c r="FL39" s="109"/>
      <c r="FM39" s="109"/>
      <c r="FN39" s="109"/>
      <c r="FO39" s="109"/>
      <c r="FP39" s="109"/>
      <c r="FQ39" s="109"/>
      <c r="FR39" s="109"/>
      <c r="FS39" s="109"/>
      <c r="FT39" s="109"/>
      <c r="FU39" s="109"/>
      <c r="FV39" s="109"/>
      <c r="FW39" s="109"/>
      <c r="FX39" s="109"/>
      <c r="FY39" s="109"/>
      <c r="FZ39" s="109"/>
      <c r="GA39" s="109"/>
      <c r="GB39" s="109"/>
      <c r="GC39" s="109"/>
      <c r="GD39" s="109"/>
      <c r="GE39" s="109"/>
      <c r="GF39" s="109"/>
      <c r="GG39" s="109"/>
      <c r="GH39" s="109"/>
      <c r="GI39" s="109"/>
      <c r="GJ39" s="109"/>
      <c r="GK39" s="109"/>
      <c r="GL39" s="109"/>
      <c r="GM39" s="109"/>
      <c r="GN39" s="109"/>
      <c r="GO39" s="109"/>
      <c r="GP39" s="109"/>
      <c r="GQ39" s="109"/>
      <c r="GR39" s="109"/>
      <c r="GS39" s="109"/>
      <c r="GT39" s="109"/>
      <c r="GU39" s="109"/>
      <c r="GV39" s="109"/>
      <c r="GW39" s="109"/>
      <c r="GX39" s="109"/>
      <c r="GY39" s="109"/>
      <c r="GZ39" s="109"/>
      <c r="HA39" s="109"/>
      <c r="HB39" s="109"/>
      <c r="HC39" s="109"/>
      <c r="HD39" s="109"/>
      <c r="HE39" s="109"/>
      <c r="HF39" s="109"/>
      <c r="HG39" s="109"/>
      <c r="HH39" s="109"/>
      <c r="HI39" s="109"/>
      <c r="HJ39" s="109"/>
      <c r="HK39" s="109"/>
      <c r="HL39" s="109"/>
      <c r="HM39" s="109"/>
      <c r="HN39" s="109"/>
      <c r="HO39" s="109"/>
      <c r="HP39" s="109"/>
      <c r="HQ39" s="109"/>
      <c r="HR39" s="109"/>
      <c r="HS39" s="109"/>
      <c r="HT39" s="109"/>
      <c r="HU39" s="109"/>
      <c r="HV39" s="109"/>
      <c r="HW39" s="109"/>
      <c r="HX39" s="109"/>
      <c r="HY39" s="109"/>
      <c r="HZ39" s="109"/>
      <c r="IA39" s="109"/>
      <c r="IB39" s="109"/>
      <c r="IC39" s="109"/>
      <c r="ID39" s="109"/>
      <c r="IE39" s="109"/>
      <c r="IF39" s="109"/>
      <c r="IG39" s="109"/>
      <c r="IH39" s="109"/>
      <c r="II39" s="109"/>
      <c r="IJ39" s="109"/>
      <c r="IK39" s="109"/>
      <c r="IL39" s="109"/>
      <c r="IM39" s="109"/>
      <c r="IN39" s="109"/>
      <c r="IO39" s="109"/>
      <c r="IP39" s="109"/>
      <c r="IQ39" s="109"/>
      <c r="IR39" s="109"/>
      <c r="IS39" s="109"/>
      <c r="IT39" s="109"/>
      <c r="IU39" s="109"/>
      <c r="IV39" s="109"/>
    </row>
    <row r="40" spans="1:256" ht="23.1" customHeight="1" thickBot="1" x14ac:dyDescent="0.35">
      <c r="A40" s="1333">
        <v>34</v>
      </c>
      <c r="B40" s="753" t="s">
        <v>289</v>
      </c>
      <c r="C40" s="775"/>
      <c r="D40" s="776" t="s">
        <v>653</v>
      </c>
      <c r="E40" s="777">
        <f>E34+E28+E14+E39+E22+E32+E30+E16</f>
        <v>572673</v>
      </c>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c r="IU40" s="21"/>
      <c r="IV40" s="21"/>
    </row>
    <row r="41" spans="1:256" ht="35.25" customHeight="1" x14ac:dyDescent="0.35">
      <c r="A41" s="1333">
        <v>35</v>
      </c>
      <c r="B41" s="231" t="s">
        <v>639</v>
      </c>
      <c r="C41" s="757"/>
      <c r="D41" s="758" t="s">
        <v>654</v>
      </c>
    </row>
    <row r="42" spans="1:256" ht="23.1" customHeight="1" x14ac:dyDescent="0.35">
      <c r="A42" s="1333">
        <v>36</v>
      </c>
      <c r="B42" s="231"/>
      <c r="C42" s="771" t="s">
        <v>148</v>
      </c>
      <c r="D42" s="1319" t="s">
        <v>655</v>
      </c>
    </row>
    <row r="43" spans="1:256" ht="32.25" customHeight="1" x14ac:dyDescent="0.3">
      <c r="A43" s="1333">
        <v>37</v>
      </c>
      <c r="C43" s="772"/>
      <c r="D43" s="1574" t="s">
        <v>656</v>
      </c>
      <c r="E43" s="2"/>
    </row>
    <row r="44" spans="1:256" ht="20.100000000000001" customHeight="1" x14ac:dyDescent="0.35">
      <c r="A44" s="1333">
        <v>38</v>
      </c>
      <c r="C44" s="772"/>
      <c r="D44" s="758" t="s">
        <v>657</v>
      </c>
    </row>
    <row r="45" spans="1:256" ht="18" customHeight="1" x14ac:dyDescent="0.3">
      <c r="A45" s="1333">
        <v>39</v>
      </c>
      <c r="C45" s="772"/>
      <c r="D45" s="762" t="s">
        <v>1224</v>
      </c>
      <c r="E45" s="48">
        <v>3992</v>
      </c>
    </row>
    <row r="46" spans="1:256" ht="18" customHeight="1" x14ac:dyDescent="0.3">
      <c r="A46" s="1333">
        <v>40</v>
      </c>
      <c r="C46" s="772"/>
      <c r="D46" s="762" t="s">
        <v>1226</v>
      </c>
      <c r="E46" s="48">
        <v>274</v>
      </c>
    </row>
    <row r="47" spans="1:256" ht="18" customHeight="1" x14ac:dyDescent="0.3">
      <c r="A47" s="1333">
        <v>41</v>
      </c>
      <c r="C47" s="772"/>
      <c r="D47" s="779" t="s">
        <v>1164</v>
      </c>
      <c r="E47" s="774">
        <v>202</v>
      </c>
    </row>
    <row r="48" spans="1:256" ht="35.25" customHeight="1" x14ac:dyDescent="0.3">
      <c r="A48" s="1333">
        <v>42</v>
      </c>
      <c r="C48" s="772"/>
      <c r="D48" s="1705" t="s">
        <v>1391</v>
      </c>
      <c r="E48" s="774">
        <v>100</v>
      </c>
    </row>
    <row r="49" spans="1:5" ht="20.100000000000001" customHeight="1" x14ac:dyDescent="0.35">
      <c r="A49" s="1333">
        <v>43</v>
      </c>
      <c r="C49" s="772"/>
      <c r="D49" s="758" t="s">
        <v>92</v>
      </c>
    </row>
    <row r="50" spans="1:5" ht="18" customHeight="1" x14ac:dyDescent="0.3">
      <c r="A50" s="1333">
        <v>44</v>
      </c>
      <c r="C50" s="772"/>
      <c r="D50" s="762" t="s">
        <v>1226</v>
      </c>
      <c r="E50" s="48">
        <v>326</v>
      </c>
    </row>
    <row r="51" spans="1:5" ht="18" customHeight="1" x14ac:dyDescent="0.3">
      <c r="A51" s="1333">
        <v>45</v>
      </c>
      <c r="C51" s="772"/>
      <c r="D51" s="762" t="s">
        <v>1224</v>
      </c>
      <c r="E51" s="48">
        <v>3641</v>
      </c>
    </row>
    <row r="52" spans="1:5" ht="18" customHeight="1" x14ac:dyDescent="0.35">
      <c r="A52" s="1333">
        <v>46</v>
      </c>
      <c r="C52" s="772"/>
      <c r="D52" s="758" t="s">
        <v>873</v>
      </c>
      <c r="E52" s="1602">
        <v>375</v>
      </c>
    </row>
    <row r="53" spans="1:5" ht="33" customHeight="1" x14ac:dyDescent="0.35">
      <c r="A53" s="1333">
        <v>47</v>
      </c>
      <c r="C53" s="772"/>
      <c r="D53" s="758" t="s">
        <v>936</v>
      </c>
      <c r="E53" s="1602">
        <v>800</v>
      </c>
    </row>
    <row r="54" spans="1:5" ht="18" customHeight="1" x14ac:dyDescent="0.35">
      <c r="A54" s="1333">
        <v>48</v>
      </c>
      <c r="C54" s="772"/>
      <c r="D54" s="758" t="s">
        <v>545</v>
      </c>
      <c r="E54" s="791">
        <v>-10</v>
      </c>
    </row>
    <row r="55" spans="1:5" ht="18" customHeight="1" x14ac:dyDescent="0.35">
      <c r="A55" s="1333">
        <v>49</v>
      </c>
      <c r="C55" s="772"/>
      <c r="D55" s="758" t="s">
        <v>1136</v>
      </c>
      <c r="E55" s="791">
        <v>-1270</v>
      </c>
    </row>
    <row r="56" spans="1:5" ht="18" customHeight="1" x14ac:dyDescent="0.35">
      <c r="A56" s="1333">
        <v>50</v>
      </c>
      <c r="C56" s="772"/>
      <c r="D56" s="758" t="s">
        <v>902</v>
      </c>
      <c r="E56" s="791">
        <v>235</v>
      </c>
    </row>
    <row r="57" spans="1:5" ht="18" customHeight="1" x14ac:dyDescent="0.35">
      <c r="A57" s="1333">
        <v>51</v>
      </c>
      <c r="C57" s="772"/>
      <c r="D57" s="758" t="s">
        <v>644</v>
      </c>
      <c r="E57" s="2"/>
    </row>
    <row r="58" spans="1:5" ht="35.25" customHeight="1" x14ac:dyDescent="0.3">
      <c r="A58" s="1333">
        <v>52</v>
      </c>
      <c r="C58" s="772"/>
      <c r="D58" s="1705" t="s">
        <v>1342</v>
      </c>
      <c r="E58" s="1602">
        <v>2294</v>
      </c>
    </row>
    <row r="59" spans="1:5" ht="20.100000000000001" customHeight="1" x14ac:dyDescent="0.35">
      <c r="A59" s="1333">
        <v>53</v>
      </c>
      <c r="C59" s="772"/>
      <c r="D59" s="1559" t="s">
        <v>1348</v>
      </c>
      <c r="E59" s="2">
        <v>10600</v>
      </c>
    </row>
    <row r="60" spans="1:5" ht="18" customHeight="1" x14ac:dyDescent="0.35">
      <c r="A60" s="1333">
        <v>54</v>
      </c>
      <c r="C60" s="772"/>
      <c r="D60" s="758" t="s">
        <v>1349</v>
      </c>
      <c r="E60" s="2">
        <f>15000+3997+5851-3+463</f>
        <v>25308</v>
      </c>
    </row>
    <row r="61" spans="1:5" ht="18" customHeight="1" x14ac:dyDescent="0.35">
      <c r="A61" s="1333">
        <v>55</v>
      </c>
      <c r="C61" s="772"/>
      <c r="D61" s="1559" t="s">
        <v>573</v>
      </c>
      <c r="E61" s="2">
        <v>-710</v>
      </c>
    </row>
    <row r="62" spans="1:5" ht="18" customHeight="1" x14ac:dyDescent="0.35">
      <c r="A62" s="1333">
        <v>56</v>
      </c>
      <c r="C62" s="772"/>
      <c r="D62" s="758" t="s">
        <v>552</v>
      </c>
      <c r="E62" s="2">
        <v>187</v>
      </c>
    </row>
    <row r="63" spans="1:5" ht="18" customHeight="1" x14ac:dyDescent="0.35">
      <c r="A63" s="1333">
        <v>57</v>
      </c>
      <c r="C63" s="772"/>
      <c r="D63" s="1559" t="s">
        <v>1351</v>
      </c>
      <c r="E63" s="2">
        <v>305</v>
      </c>
    </row>
    <row r="64" spans="1:5" ht="18" customHeight="1" x14ac:dyDescent="0.35">
      <c r="A64" s="1333">
        <v>58</v>
      </c>
      <c r="C64" s="772"/>
      <c r="D64" s="1559" t="s">
        <v>64</v>
      </c>
      <c r="E64" s="2"/>
    </row>
    <row r="65" spans="1:256" ht="18" customHeight="1" x14ac:dyDescent="0.3">
      <c r="A65" s="1333">
        <v>59</v>
      </c>
      <c r="C65" s="772"/>
      <c r="D65" s="762" t="s">
        <v>1353</v>
      </c>
      <c r="E65" s="2">
        <v>-1259</v>
      </c>
    </row>
    <row r="66" spans="1:256" ht="18" customHeight="1" x14ac:dyDescent="0.3">
      <c r="A66" s="1333">
        <v>60</v>
      </c>
      <c r="C66" s="772"/>
      <c r="D66" s="762" t="s">
        <v>1354</v>
      </c>
      <c r="E66" s="2">
        <v>1259</v>
      </c>
    </row>
    <row r="67" spans="1:256" ht="18" customHeight="1" x14ac:dyDescent="0.35">
      <c r="A67" s="1333">
        <v>61</v>
      </c>
      <c r="C67" s="772"/>
      <c r="D67" s="758" t="s">
        <v>319</v>
      </c>
      <c r="E67" s="2"/>
    </row>
    <row r="68" spans="1:256" ht="18" customHeight="1" x14ac:dyDescent="0.3">
      <c r="A68" s="1333">
        <v>62</v>
      </c>
      <c r="C68" s="772"/>
      <c r="D68" s="762" t="s">
        <v>1353</v>
      </c>
      <c r="E68" s="2">
        <v>-1500</v>
      </c>
    </row>
    <row r="69" spans="1:256" ht="18" customHeight="1" x14ac:dyDescent="0.3">
      <c r="A69" s="1333">
        <v>63</v>
      </c>
      <c r="C69" s="772"/>
      <c r="D69" s="762" t="s">
        <v>1357</v>
      </c>
      <c r="E69" s="2">
        <v>1500</v>
      </c>
    </row>
    <row r="70" spans="1:256" ht="18" customHeight="1" x14ac:dyDescent="0.35">
      <c r="A70" s="1333">
        <v>64</v>
      </c>
      <c r="C70" s="772"/>
      <c r="D70" s="758" t="s">
        <v>537</v>
      </c>
      <c r="E70" s="2"/>
    </row>
    <row r="71" spans="1:256" ht="18" customHeight="1" x14ac:dyDescent="0.3">
      <c r="A71" s="1333">
        <v>65</v>
      </c>
      <c r="C71" s="772"/>
      <c r="D71" s="762" t="s">
        <v>1353</v>
      </c>
      <c r="E71" s="2">
        <v>-3</v>
      </c>
    </row>
    <row r="72" spans="1:256" ht="18" customHeight="1" x14ac:dyDescent="0.3">
      <c r="A72" s="1333">
        <v>66</v>
      </c>
      <c r="C72" s="772"/>
      <c r="D72" s="762" t="s">
        <v>1357</v>
      </c>
      <c r="E72" s="2">
        <v>3</v>
      </c>
    </row>
    <row r="73" spans="1:256" ht="33.75" customHeight="1" x14ac:dyDescent="0.3">
      <c r="A73" s="1333">
        <v>67</v>
      </c>
      <c r="C73" s="772"/>
      <c r="D73" s="758" t="s">
        <v>1358</v>
      </c>
      <c r="E73" s="783">
        <v>350</v>
      </c>
    </row>
    <row r="74" spans="1:256" ht="20.100000000000001" customHeight="1" x14ac:dyDescent="0.3">
      <c r="A74" s="1333">
        <v>68</v>
      </c>
      <c r="C74" s="772"/>
      <c r="D74" s="1322" t="s">
        <v>147</v>
      </c>
      <c r="E74" s="763">
        <f>SUM(E44:E73)</f>
        <v>46999</v>
      </c>
    </row>
    <row r="75" spans="1:256" ht="18" customHeight="1" x14ac:dyDescent="0.35">
      <c r="A75" s="1333">
        <v>69</v>
      </c>
      <c r="B75" s="772"/>
      <c r="C75" s="772"/>
      <c r="D75" s="781" t="s">
        <v>658</v>
      </c>
      <c r="E75" s="767"/>
      <c r="F75" s="772"/>
      <c r="G75" s="772"/>
      <c r="H75" s="772"/>
      <c r="I75" s="772"/>
      <c r="J75" s="772"/>
      <c r="K75" s="772"/>
      <c r="L75" s="772"/>
      <c r="M75" s="772"/>
      <c r="N75" s="772"/>
      <c r="O75" s="772"/>
      <c r="P75" s="772"/>
      <c r="Q75" s="772"/>
      <c r="R75" s="772"/>
      <c r="S75" s="772"/>
      <c r="T75" s="772"/>
      <c r="U75" s="772"/>
      <c r="V75" s="772"/>
      <c r="W75" s="772"/>
      <c r="X75" s="772"/>
      <c r="Y75" s="772"/>
      <c r="Z75" s="772"/>
      <c r="AA75" s="772"/>
      <c r="AB75" s="772"/>
      <c r="AC75" s="772"/>
      <c r="AD75" s="772"/>
      <c r="AE75" s="772"/>
      <c r="AF75" s="772"/>
      <c r="AG75" s="772"/>
      <c r="AH75" s="772"/>
      <c r="AI75" s="772"/>
      <c r="AJ75" s="772"/>
      <c r="AK75" s="772"/>
      <c r="AL75" s="772"/>
      <c r="AM75" s="772"/>
      <c r="AN75" s="772"/>
      <c r="AO75" s="772"/>
      <c r="AP75" s="772"/>
      <c r="AQ75" s="772"/>
      <c r="AR75" s="772"/>
      <c r="AS75" s="772"/>
      <c r="AT75" s="772"/>
      <c r="AU75" s="772"/>
      <c r="AV75" s="772"/>
      <c r="AW75" s="772"/>
      <c r="AX75" s="772"/>
      <c r="AY75" s="772"/>
      <c r="AZ75" s="772"/>
      <c r="BA75" s="772"/>
      <c r="BB75" s="772"/>
      <c r="BC75" s="772"/>
      <c r="BD75" s="772"/>
      <c r="BE75" s="772"/>
      <c r="BF75" s="772"/>
      <c r="BG75" s="772"/>
      <c r="BH75" s="772"/>
      <c r="BI75" s="772"/>
      <c r="BJ75" s="772"/>
      <c r="BK75" s="772"/>
      <c r="BL75" s="772"/>
      <c r="BM75" s="772"/>
      <c r="BN75" s="772"/>
      <c r="BO75" s="772"/>
      <c r="BP75" s="772"/>
      <c r="BQ75" s="772"/>
      <c r="BR75" s="772"/>
      <c r="BS75" s="772"/>
      <c r="BT75" s="772"/>
      <c r="BU75" s="772"/>
      <c r="BV75" s="772"/>
      <c r="BW75" s="772"/>
      <c r="BX75" s="772"/>
      <c r="BY75" s="772"/>
      <c r="BZ75" s="772"/>
      <c r="CA75" s="772"/>
      <c r="CB75" s="772"/>
      <c r="CC75" s="772"/>
      <c r="CD75" s="772"/>
      <c r="CE75" s="772"/>
      <c r="CF75" s="772"/>
      <c r="CG75" s="772"/>
      <c r="CH75" s="772"/>
      <c r="CI75" s="772"/>
      <c r="CJ75" s="772"/>
      <c r="CK75" s="772"/>
      <c r="CL75" s="772"/>
      <c r="CM75" s="772"/>
      <c r="CN75" s="772"/>
      <c r="CO75" s="772"/>
      <c r="CP75" s="772"/>
      <c r="CQ75" s="772"/>
      <c r="CR75" s="772"/>
      <c r="CS75" s="772"/>
      <c r="CT75" s="772"/>
      <c r="CU75" s="772"/>
      <c r="CV75" s="772"/>
      <c r="CW75" s="772"/>
      <c r="CX75" s="772"/>
      <c r="CY75" s="772"/>
      <c r="CZ75" s="772"/>
      <c r="DA75" s="772"/>
      <c r="DB75" s="772"/>
      <c r="DC75" s="772"/>
      <c r="DD75" s="772"/>
      <c r="DE75" s="772"/>
      <c r="DF75" s="772"/>
      <c r="DG75" s="772"/>
      <c r="DH75" s="772"/>
      <c r="DI75" s="772"/>
      <c r="DJ75" s="772"/>
      <c r="DK75" s="772"/>
      <c r="DL75" s="772"/>
      <c r="DM75" s="772"/>
      <c r="DN75" s="772"/>
      <c r="DO75" s="772"/>
      <c r="DP75" s="772"/>
      <c r="DQ75" s="772"/>
      <c r="DR75" s="772"/>
      <c r="DS75" s="772"/>
      <c r="DT75" s="772"/>
      <c r="DU75" s="772"/>
      <c r="DV75" s="772"/>
      <c r="DW75" s="772"/>
      <c r="DX75" s="772"/>
      <c r="DY75" s="772"/>
      <c r="DZ75" s="772"/>
      <c r="EA75" s="772"/>
      <c r="EB75" s="772"/>
      <c r="EC75" s="772"/>
      <c r="ED75" s="772"/>
      <c r="EE75" s="772"/>
      <c r="EF75" s="772"/>
      <c r="EG75" s="772"/>
      <c r="EH75" s="772"/>
      <c r="EI75" s="772"/>
      <c r="EJ75" s="772"/>
      <c r="EK75" s="772"/>
      <c r="EL75" s="772"/>
      <c r="EM75" s="772"/>
      <c r="EN75" s="772"/>
      <c r="EO75" s="772"/>
      <c r="EP75" s="772"/>
      <c r="EQ75" s="772"/>
      <c r="ER75" s="772"/>
      <c r="ES75" s="772"/>
      <c r="ET75" s="772"/>
      <c r="EU75" s="772"/>
      <c r="EV75" s="772"/>
      <c r="EW75" s="772"/>
      <c r="EX75" s="772"/>
      <c r="EY75" s="772"/>
      <c r="EZ75" s="772"/>
      <c r="FA75" s="772"/>
      <c r="FB75" s="772"/>
      <c r="FC75" s="772"/>
      <c r="FD75" s="772"/>
      <c r="FE75" s="772"/>
      <c r="FF75" s="772"/>
      <c r="FG75" s="772"/>
      <c r="FH75" s="772"/>
      <c r="FI75" s="772"/>
      <c r="FJ75" s="772"/>
      <c r="FK75" s="772"/>
      <c r="FL75" s="772"/>
      <c r="FM75" s="772"/>
      <c r="FN75" s="772"/>
      <c r="FO75" s="772"/>
      <c r="FP75" s="772"/>
      <c r="FQ75" s="772"/>
      <c r="FR75" s="772"/>
      <c r="FS75" s="772"/>
      <c r="FT75" s="772"/>
      <c r="FU75" s="772"/>
      <c r="FV75" s="772"/>
      <c r="FW75" s="772"/>
      <c r="FX75" s="772"/>
      <c r="FY75" s="772"/>
      <c r="FZ75" s="772"/>
      <c r="GA75" s="772"/>
      <c r="GB75" s="772"/>
      <c r="GC75" s="772"/>
      <c r="GD75" s="772"/>
      <c r="GE75" s="772"/>
      <c r="GF75" s="772"/>
      <c r="GG75" s="772"/>
      <c r="GH75" s="772"/>
      <c r="GI75" s="772"/>
      <c r="GJ75" s="772"/>
      <c r="GK75" s="772"/>
      <c r="GL75" s="772"/>
      <c r="GM75" s="772"/>
      <c r="GN75" s="772"/>
      <c r="GO75" s="772"/>
      <c r="GP75" s="772"/>
      <c r="GQ75" s="772"/>
      <c r="GR75" s="772"/>
      <c r="GS75" s="772"/>
      <c r="GT75" s="772"/>
      <c r="GU75" s="772"/>
      <c r="GV75" s="772"/>
      <c r="GW75" s="772"/>
      <c r="GX75" s="772"/>
      <c r="GY75" s="772"/>
      <c r="GZ75" s="772"/>
      <c r="HA75" s="772"/>
      <c r="HB75" s="772"/>
      <c r="HC75" s="772"/>
      <c r="HD75" s="772"/>
      <c r="HE75" s="772"/>
      <c r="HF75" s="772"/>
      <c r="HG75" s="772"/>
      <c r="HH75" s="772"/>
      <c r="HI75" s="772"/>
      <c r="HJ75" s="772"/>
      <c r="HK75" s="772"/>
      <c r="HL75" s="772"/>
      <c r="HM75" s="772"/>
      <c r="HN75" s="772"/>
      <c r="HO75" s="772"/>
      <c r="HP75" s="772"/>
      <c r="HQ75" s="772"/>
      <c r="HR75" s="772"/>
      <c r="HS75" s="772"/>
      <c r="HT75" s="772"/>
      <c r="HU75" s="772"/>
      <c r="HV75" s="772"/>
      <c r="HW75" s="772"/>
      <c r="HX75" s="772"/>
      <c r="HY75" s="772"/>
      <c r="HZ75" s="772"/>
      <c r="IA75" s="772"/>
      <c r="IB75" s="772"/>
      <c r="IC75" s="772"/>
      <c r="ID75" s="772"/>
      <c r="IE75" s="772"/>
      <c r="IF75" s="772"/>
      <c r="IG75" s="772"/>
      <c r="IH75" s="772"/>
      <c r="II75" s="772"/>
      <c r="IJ75" s="772"/>
      <c r="IK75" s="772"/>
      <c r="IL75" s="772"/>
      <c r="IM75" s="772"/>
      <c r="IN75" s="772"/>
      <c r="IO75" s="772"/>
      <c r="IP75" s="772"/>
      <c r="IQ75" s="772"/>
      <c r="IR75" s="772"/>
      <c r="IS75" s="772"/>
      <c r="IT75" s="772"/>
      <c r="IU75" s="772"/>
      <c r="IV75" s="772"/>
    </row>
    <row r="76" spans="1:256" ht="18" customHeight="1" x14ac:dyDescent="0.35">
      <c r="A76" s="1333">
        <v>70</v>
      </c>
      <c r="B76" s="772"/>
      <c r="C76" s="772"/>
      <c r="D76" s="782" t="s">
        <v>1033</v>
      </c>
      <c r="E76" s="774"/>
      <c r="F76" s="772"/>
      <c r="G76" s="772"/>
      <c r="H76" s="772"/>
      <c r="I76" s="772"/>
      <c r="J76" s="772"/>
      <c r="K76" s="772"/>
      <c r="L76" s="772"/>
      <c r="M76" s="772"/>
      <c r="N76" s="772"/>
      <c r="O76" s="772"/>
      <c r="P76" s="772"/>
      <c r="Q76" s="772"/>
      <c r="R76" s="772"/>
      <c r="S76" s="772"/>
      <c r="T76" s="772"/>
      <c r="U76" s="772"/>
      <c r="V76" s="772"/>
      <c r="W76" s="772"/>
      <c r="X76" s="772"/>
      <c r="Y76" s="772"/>
      <c r="Z76" s="772"/>
      <c r="AA76" s="772"/>
      <c r="AB76" s="772"/>
      <c r="AC76" s="772"/>
      <c r="AD76" s="772"/>
      <c r="AE76" s="772"/>
      <c r="AF76" s="772"/>
      <c r="AG76" s="772"/>
      <c r="AH76" s="772"/>
      <c r="AI76" s="772"/>
      <c r="AJ76" s="772"/>
      <c r="AK76" s="772"/>
      <c r="AL76" s="772"/>
      <c r="AM76" s="772"/>
      <c r="AN76" s="772"/>
      <c r="AO76" s="772"/>
      <c r="AP76" s="772"/>
      <c r="AQ76" s="772"/>
      <c r="AR76" s="772"/>
      <c r="AS76" s="772"/>
      <c r="AT76" s="772"/>
      <c r="AU76" s="772"/>
      <c r="AV76" s="772"/>
      <c r="AW76" s="772"/>
      <c r="AX76" s="772"/>
      <c r="AY76" s="772"/>
      <c r="AZ76" s="772"/>
      <c r="BA76" s="772"/>
      <c r="BB76" s="772"/>
      <c r="BC76" s="772"/>
      <c r="BD76" s="772"/>
      <c r="BE76" s="772"/>
      <c r="BF76" s="772"/>
      <c r="BG76" s="772"/>
      <c r="BH76" s="772"/>
      <c r="BI76" s="772"/>
      <c r="BJ76" s="772"/>
      <c r="BK76" s="772"/>
      <c r="BL76" s="772"/>
      <c r="BM76" s="772"/>
      <c r="BN76" s="772"/>
      <c r="BO76" s="772"/>
      <c r="BP76" s="772"/>
      <c r="BQ76" s="772"/>
      <c r="BR76" s="772"/>
      <c r="BS76" s="772"/>
      <c r="BT76" s="772"/>
      <c r="BU76" s="772"/>
      <c r="BV76" s="772"/>
      <c r="BW76" s="772"/>
      <c r="BX76" s="772"/>
      <c r="BY76" s="772"/>
      <c r="BZ76" s="772"/>
      <c r="CA76" s="772"/>
      <c r="CB76" s="772"/>
      <c r="CC76" s="772"/>
      <c r="CD76" s="772"/>
      <c r="CE76" s="772"/>
      <c r="CF76" s="772"/>
      <c r="CG76" s="772"/>
      <c r="CH76" s="772"/>
      <c r="CI76" s="772"/>
      <c r="CJ76" s="772"/>
      <c r="CK76" s="772"/>
      <c r="CL76" s="772"/>
      <c r="CM76" s="772"/>
      <c r="CN76" s="772"/>
      <c r="CO76" s="772"/>
      <c r="CP76" s="772"/>
      <c r="CQ76" s="772"/>
      <c r="CR76" s="772"/>
      <c r="CS76" s="772"/>
      <c r="CT76" s="772"/>
      <c r="CU76" s="772"/>
      <c r="CV76" s="772"/>
      <c r="CW76" s="772"/>
      <c r="CX76" s="772"/>
      <c r="CY76" s="772"/>
      <c r="CZ76" s="772"/>
      <c r="DA76" s="772"/>
      <c r="DB76" s="772"/>
      <c r="DC76" s="772"/>
      <c r="DD76" s="772"/>
      <c r="DE76" s="772"/>
      <c r="DF76" s="772"/>
      <c r="DG76" s="772"/>
      <c r="DH76" s="772"/>
      <c r="DI76" s="772"/>
      <c r="DJ76" s="772"/>
      <c r="DK76" s="772"/>
      <c r="DL76" s="772"/>
      <c r="DM76" s="772"/>
      <c r="DN76" s="772"/>
      <c r="DO76" s="772"/>
      <c r="DP76" s="772"/>
      <c r="DQ76" s="772"/>
      <c r="DR76" s="772"/>
      <c r="DS76" s="772"/>
      <c r="DT76" s="772"/>
      <c r="DU76" s="772"/>
      <c r="DV76" s="772"/>
      <c r="DW76" s="772"/>
      <c r="DX76" s="772"/>
      <c r="DY76" s="772"/>
      <c r="DZ76" s="772"/>
      <c r="EA76" s="772"/>
      <c r="EB76" s="772"/>
      <c r="EC76" s="772"/>
      <c r="ED76" s="772"/>
      <c r="EE76" s="772"/>
      <c r="EF76" s="772"/>
      <c r="EG76" s="772"/>
      <c r="EH76" s="772"/>
      <c r="EI76" s="772"/>
      <c r="EJ76" s="772"/>
      <c r="EK76" s="772"/>
      <c r="EL76" s="772"/>
      <c r="EM76" s="772"/>
      <c r="EN76" s="772"/>
      <c r="EO76" s="772"/>
      <c r="EP76" s="772"/>
      <c r="EQ76" s="772"/>
      <c r="ER76" s="772"/>
      <c r="ES76" s="772"/>
      <c r="ET76" s="772"/>
      <c r="EU76" s="772"/>
      <c r="EV76" s="772"/>
      <c r="EW76" s="772"/>
      <c r="EX76" s="772"/>
      <c r="EY76" s="772"/>
      <c r="EZ76" s="772"/>
      <c r="FA76" s="772"/>
      <c r="FB76" s="772"/>
      <c r="FC76" s="772"/>
      <c r="FD76" s="772"/>
      <c r="FE76" s="772"/>
      <c r="FF76" s="772"/>
      <c r="FG76" s="772"/>
      <c r="FH76" s="772"/>
      <c r="FI76" s="772"/>
      <c r="FJ76" s="772"/>
      <c r="FK76" s="772"/>
      <c r="FL76" s="772"/>
      <c r="FM76" s="772"/>
      <c r="FN76" s="772"/>
      <c r="FO76" s="772"/>
      <c r="FP76" s="772"/>
      <c r="FQ76" s="772"/>
      <c r="FR76" s="772"/>
      <c r="FS76" s="772"/>
      <c r="FT76" s="772"/>
      <c r="FU76" s="772"/>
      <c r="FV76" s="772"/>
      <c r="FW76" s="772"/>
      <c r="FX76" s="772"/>
      <c r="FY76" s="772"/>
      <c r="FZ76" s="772"/>
      <c r="GA76" s="772"/>
      <c r="GB76" s="772"/>
      <c r="GC76" s="772"/>
      <c r="GD76" s="772"/>
      <c r="GE76" s="772"/>
      <c r="GF76" s="772"/>
      <c r="GG76" s="772"/>
      <c r="GH76" s="772"/>
      <c r="GI76" s="772"/>
      <c r="GJ76" s="772"/>
      <c r="GK76" s="772"/>
      <c r="GL76" s="772"/>
      <c r="GM76" s="772"/>
      <c r="GN76" s="772"/>
      <c r="GO76" s="772"/>
      <c r="GP76" s="772"/>
      <c r="GQ76" s="772"/>
      <c r="GR76" s="772"/>
      <c r="GS76" s="772"/>
      <c r="GT76" s="772"/>
      <c r="GU76" s="772"/>
      <c r="GV76" s="772"/>
      <c r="GW76" s="772"/>
      <c r="GX76" s="772"/>
      <c r="GY76" s="772"/>
      <c r="GZ76" s="772"/>
      <c r="HA76" s="772"/>
      <c r="HB76" s="772"/>
      <c r="HC76" s="772"/>
      <c r="HD76" s="772"/>
      <c r="HE76" s="772"/>
      <c r="HF76" s="772"/>
      <c r="HG76" s="772"/>
      <c r="HH76" s="772"/>
      <c r="HI76" s="772"/>
      <c r="HJ76" s="772"/>
      <c r="HK76" s="772"/>
      <c r="HL76" s="772"/>
      <c r="HM76" s="772"/>
      <c r="HN76" s="772"/>
      <c r="HO76" s="772"/>
      <c r="HP76" s="772"/>
      <c r="HQ76" s="772"/>
      <c r="HR76" s="772"/>
      <c r="HS76" s="772"/>
      <c r="HT76" s="772"/>
      <c r="HU76" s="772"/>
      <c r="HV76" s="772"/>
      <c r="HW76" s="772"/>
      <c r="HX76" s="772"/>
      <c r="HY76" s="772"/>
      <c r="HZ76" s="772"/>
      <c r="IA76" s="772"/>
      <c r="IB76" s="772"/>
      <c r="IC76" s="772"/>
      <c r="ID76" s="772"/>
      <c r="IE76" s="772"/>
      <c r="IF76" s="772"/>
      <c r="IG76" s="772"/>
      <c r="IH76" s="772"/>
      <c r="II76" s="772"/>
      <c r="IJ76" s="772"/>
      <c r="IK76" s="772"/>
      <c r="IL76" s="772"/>
      <c r="IM76" s="772"/>
      <c r="IN76" s="772"/>
      <c r="IO76" s="772"/>
      <c r="IP76" s="772"/>
      <c r="IQ76" s="772"/>
      <c r="IR76" s="772"/>
      <c r="IS76" s="772"/>
      <c r="IT76" s="772"/>
      <c r="IU76" s="772"/>
      <c r="IV76" s="772"/>
    </row>
    <row r="77" spans="1:256" ht="18" customHeight="1" x14ac:dyDescent="0.35">
      <c r="A77" s="1333">
        <v>71</v>
      </c>
      <c r="B77" s="772"/>
      <c r="C77" s="772"/>
      <c r="D77" s="1448" t="s">
        <v>1360</v>
      </c>
      <c r="E77" s="774"/>
      <c r="F77" s="772"/>
      <c r="G77" s="772"/>
      <c r="H77" s="772"/>
      <c r="I77" s="772"/>
      <c r="J77" s="772"/>
      <c r="K77" s="772"/>
      <c r="L77" s="772"/>
      <c r="M77" s="772"/>
      <c r="N77" s="772"/>
      <c r="O77" s="772"/>
      <c r="P77" s="772"/>
      <c r="Q77" s="772"/>
      <c r="R77" s="772"/>
      <c r="S77" s="772"/>
      <c r="T77" s="772"/>
      <c r="U77" s="772"/>
      <c r="V77" s="772"/>
      <c r="W77" s="772"/>
      <c r="X77" s="772"/>
      <c r="Y77" s="772"/>
      <c r="Z77" s="772"/>
      <c r="AA77" s="772"/>
      <c r="AB77" s="772"/>
      <c r="AC77" s="772"/>
      <c r="AD77" s="772"/>
      <c r="AE77" s="772"/>
      <c r="AF77" s="772"/>
      <c r="AG77" s="772"/>
      <c r="AH77" s="772"/>
      <c r="AI77" s="772"/>
      <c r="AJ77" s="772"/>
      <c r="AK77" s="772"/>
      <c r="AL77" s="772"/>
      <c r="AM77" s="772"/>
      <c r="AN77" s="772"/>
      <c r="AO77" s="772"/>
      <c r="AP77" s="772"/>
      <c r="AQ77" s="772"/>
      <c r="AR77" s="772"/>
      <c r="AS77" s="772"/>
      <c r="AT77" s="772"/>
      <c r="AU77" s="772"/>
      <c r="AV77" s="772"/>
      <c r="AW77" s="772"/>
      <c r="AX77" s="772"/>
      <c r="AY77" s="772"/>
      <c r="AZ77" s="772"/>
      <c r="BA77" s="772"/>
      <c r="BB77" s="772"/>
      <c r="BC77" s="772"/>
      <c r="BD77" s="772"/>
      <c r="BE77" s="772"/>
      <c r="BF77" s="772"/>
      <c r="BG77" s="772"/>
      <c r="BH77" s="772"/>
      <c r="BI77" s="772"/>
      <c r="BJ77" s="772"/>
      <c r="BK77" s="772"/>
      <c r="BL77" s="772"/>
      <c r="BM77" s="772"/>
      <c r="BN77" s="772"/>
      <c r="BO77" s="772"/>
      <c r="BP77" s="772"/>
      <c r="BQ77" s="772"/>
      <c r="BR77" s="772"/>
      <c r="BS77" s="772"/>
      <c r="BT77" s="772"/>
      <c r="BU77" s="772"/>
      <c r="BV77" s="772"/>
      <c r="BW77" s="772"/>
      <c r="BX77" s="772"/>
      <c r="BY77" s="772"/>
      <c r="BZ77" s="772"/>
      <c r="CA77" s="772"/>
      <c r="CB77" s="772"/>
      <c r="CC77" s="772"/>
      <c r="CD77" s="772"/>
      <c r="CE77" s="772"/>
      <c r="CF77" s="772"/>
      <c r="CG77" s="772"/>
      <c r="CH77" s="772"/>
      <c r="CI77" s="772"/>
      <c r="CJ77" s="772"/>
      <c r="CK77" s="772"/>
      <c r="CL77" s="772"/>
      <c r="CM77" s="772"/>
      <c r="CN77" s="772"/>
      <c r="CO77" s="772"/>
      <c r="CP77" s="772"/>
      <c r="CQ77" s="772"/>
      <c r="CR77" s="772"/>
      <c r="CS77" s="772"/>
      <c r="CT77" s="772"/>
      <c r="CU77" s="772"/>
      <c r="CV77" s="772"/>
      <c r="CW77" s="772"/>
      <c r="CX77" s="772"/>
      <c r="CY77" s="772"/>
      <c r="CZ77" s="772"/>
      <c r="DA77" s="772"/>
      <c r="DB77" s="772"/>
      <c r="DC77" s="772"/>
      <c r="DD77" s="772"/>
      <c r="DE77" s="772"/>
      <c r="DF77" s="772"/>
      <c r="DG77" s="772"/>
      <c r="DH77" s="772"/>
      <c r="DI77" s="772"/>
      <c r="DJ77" s="772"/>
      <c r="DK77" s="772"/>
      <c r="DL77" s="772"/>
      <c r="DM77" s="772"/>
      <c r="DN77" s="772"/>
      <c r="DO77" s="772"/>
      <c r="DP77" s="772"/>
      <c r="DQ77" s="772"/>
      <c r="DR77" s="772"/>
      <c r="DS77" s="772"/>
      <c r="DT77" s="772"/>
      <c r="DU77" s="772"/>
      <c r="DV77" s="772"/>
      <c r="DW77" s="772"/>
      <c r="DX77" s="772"/>
      <c r="DY77" s="772"/>
      <c r="DZ77" s="772"/>
      <c r="EA77" s="772"/>
      <c r="EB77" s="772"/>
      <c r="EC77" s="772"/>
      <c r="ED77" s="772"/>
      <c r="EE77" s="772"/>
      <c r="EF77" s="772"/>
      <c r="EG77" s="772"/>
      <c r="EH77" s="772"/>
      <c r="EI77" s="772"/>
      <c r="EJ77" s="772"/>
      <c r="EK77" s="772"/>
      <c r="EL77" s="772"/>
      <c r="EM77" s="772"/>
      <c r="EN77" s="772"/>
      <c r="EO77" s="772"/>
      <c r="EP77" s="772"/>
      <c r="EQ77" s="772"/>
      <c r="ER77" s="772"/>
      <c r="ES77" s="772"/>
      <c r="ET77" s="772"/>
      <c r="EU77" s="772"/>
      <c r="EV77" s="772"/>
      <c r="EW77" s="772"/>
      <c r="EX77" s="772"/>
      <c r="EY77" s="772"/>
      <c r="EZ77" s="772"/>
      <c r="FA77" s="772"/>
      <c r="FB77" s="772"/>
      <c r="FC77" s="772"/>
      <c r="FD77" s="772"/>
      <c r="FE77" s="772"/>
      <c r="FF77" s="772"/>
      <c r="FG77" s="772"/>
      <c r="FH77" s="772"/>
      <c r="FI77" s="772"/>
      <c r="FJ77" s="772"/>
      <c r="FK77" s="772"/>
      <c r="FL77" s="772"/>
      <c r="FM77" s="772"/>
      <c r="FN77" s="772"/>
      <c r="FO77" s="772"/>
      <c r="FP77" s="772"/>
      <c r="FQ77" s="772"/>
      <c r="FR77" s="772"/>
      <c r="FS77" s="772"/>
      <c r="FT77" s="772"/>
      <c r="FU77" s="772"/>
      <c r="FV77" s="772"/>
      <c r="FW77" s="772"/>
      <c r="FX77" s="772"/>
      <c r="FY77" s="772"/>
      <c r="FZ77" s="772"/>
      <c r="GA77" s="772"/>
      <c r="GB77" s="772"/>
      <c r="GC77" s="772"/>
      <c r="GD77" s="772"/>
      <c r="GE77" s="772"/>
      <c r="GF77" s="772"/>
      <c r="GG77" s="772"/>
      <c r="GH77" s="772"/>
      <c r="GI77" s="772"/>
      <c r="GJ77" s="772"/>
      <c r="GK77" s="772"/>
      <c r="GL77" s="772"/>
      <c r="GM77" s="772"/>
      <c r="GN77" s="772"/>
      <c r="GO77" s="772"/>
      <c r="GP77" s="772"/>
      <c r="GQ77" s="772"/>
      <c r="GR77" s="772"/>
      <c r="GS77" s="772"/>
      <c r="GT77" s="772"/>
      <c r="GU77" s="772"/>
      <c r="GV77" s="772"/>
      <c r="GW77" s="772"/>
      <c r="GX77" s="772"/>
      <c r="GY77" s="772"/>
      <c r="GZ77" s="772"/>
      <c r="HA77" s="772"/>
      <c r="HB77" s="772"/>
      <c r="HC77" s="772"/>
      <c r="HD77" s="772"/>
      <c r="HE77" s="772"/>
      <c r="HF77" s="772"/>
      <c r="HG77" s="772"/>
      <c r="HH77" s="772"/>
      <c r="HI77" s="772"/>
      <c r="HJ77" s="772"/>
      <c r="HK77" s="772"/>
      <c r="HL77" s="772"/>
      <c r="HM77" s="772"/>
      <c r="HN77" s="772"/>
      <c r="HO77" s="772"/>
      <c r="HP77" s="772"/>
      <c r="HQ77" s="772"/>
      <c r="HR77" s="772"/>
      <c r="HS77" s="772"/>
      <c r="HT77" s="772"/>
      <c r="HU77" s="772"/>
      <c r="HV77" s="772"/>
      <c r="HW77" s="772"/>
      <c r="HX77" s="772"/>
      <c r="HY77" s="772"/>
      <c r="HZ77" s="772"/>
      <c r="IA77" s="772"/>
      <c r="IB77" s="772"/>
      <c r="IC77" s="772"/>
      <c r="ID77" s="772"/>
      <c r="IE77" s="772"/>
      <c r="IF77" s="772"/>
      <c r="IG77" s="772"/>
      <c r="IH77" s="772"/>
      <c r="II77" s="772"/>
      <c r="IJ77" s="772"/>
      <c r="IK77" s="772"/>
      <c r="IL77" s="772"/>
      <c r="IM77" s="772"/>
      <c r="IN77" s="772"/>
      <c r="IO77" s="772"/>
      <c r="IP77" s="772"/>
      <c r="IQ77" s="772"/>
      <c r="IR77" s="772"/>
      <c r="IS77" s="772"/>
      <c r="IT77" s="772"/>
      <c r="IU77" s="772"/>
      <c r="IV77" s="772"/>
    </row>
    <row r="78" spans="1:256" ht="18" customHeight="1" x14ac:dyDescent="0.3">
      <c r="A78" s="1333">
        <v>72</v>
      </c>
      <c r="B78" s="772"/>
      <c r="C78" s="772"/>
      <c r="D78" s="762" t="s">
        <v>1361</v>
      </c>
      <c r="E78" s="774">
        <v>110</v>
      </c>
      <c r="F78" s="772"/>
      <c r="G78" s="772"/>
      <c r="H78" s="772"/>
      <c r="I78" s="772"/>
      <c r="J78" s="772"/>
      <c r="K78" s="772"/>
      <c r="L78" s="772"/>
      <c r="M78" s="772"/>
      <c r="N78" s="772"/>
      <c r="O78" s="772"/>
      <c r="P78" s="772"/>
      <c r="Q78" s="772"/>
      <c r="R78" s="772"/>
      <c r="S78" s="772"/>
      <c r="T78" s="772"/>
      <c r="U78" s="772"/>
      <c r="V78" s="772"/>
      <c r="W78" s="772"/>
      <c r="X78" s="772"/>
      <c r="Y78" s="772"/>
      <c r="Z78" s="772"/>
      <c r="AA78" s="772"/>
      <c r="AB78" s="772"/>
      <c r="AC78" s="772"/>
      <c r="AD78" s="772"/>
      <c r="AE78" s="772"/>
      <c r="AF78" s="772"/>
      <c r="AG78" s="772"/>
      <c r="AH78" s="772"/>
      <c r="AI78" s="772"/>
      <c r="AJ78" s="772"/>
      <c r="AK78" s="772"/>
      <c r="AL78" s="772"/>
      <c r="AM78" s="772"/>
      <c r="AN78" s="772"/>
      <c r="AO78" s="772"/>
      <c r="AP78" s="772"/>
      <c r="AQ78" s="772"/>
      <c r="AR78" s="772"/>
      <c r="AS78" s="772"/>
      <c r="AT78" s="772"/>
      <c r="AU78" s="772"/>
      <c r="AV78" s="772"/>
      <c r="AW78" s="772"/>
      <c r="AX78" s="772"/>
      <c r="AY78" s="772"/>
      <c r="AZ78" s="772"/>
      <c r="BA78" s="772"/>
      <c r="BB78" s="772"/>
      <c r="BC78" s="772"/>
      <c r="BD78" s="772"/>
      <c r="BE78" s="772"/>
      <c r="BF78" s="772"/>
      <c r="BG78" s="772"/>
      <c r="BH78" s="772"/>
      <c r="BI78" s="772"/>
      <c r="BJ78" s="772"/>
      <c r="BK78" s="772"/>
      <c r="BL78" s="772"/>
      <c r="BM78" s="772"/>
      <c r="BN78" s="772"/>
      <c r="BO78" s="772"/>
      <c r="BP78" s="772"/>
      <c r="BQ78" s="772"/>
      <c r="BR78" s="772"/>
      <c r="BS78" s="772"/>
      <c r="BT78" s="772"/>
      <c r="BU78" s="772"/>
      <c r="BV78" s="772"/>
      <c r="BW78" s="772"/>
      <c r="BX78" s="772"/>
      <c r="BY78" s="772"/>
      <c r="BZ78" s="772"/>
      <c r="CA78" s="772"/>
      <c r="CB78" s="772"/>
      <c r="CC78" s="772"/>
      <c r="CD78" s="772"/>
      <c r="CE78" s="772"/>
      <c r="CF78" s="772"/>
      <c r="CG78" s="772"/>
      <c r="CH78" s="772"/>
      <c r="CI78" s="772"/>
      <c r="CJ78" s="772"/>
      <c r="CK78" s="772"/>
      <c r="CL78" s="772"/>
      <c r="CM78" s="772"/>
      <c r="CN78" s="772"/>
      <c r="CO78" s="772"/>
      <c r="CP78" s="772"/>
      <c r="CQ78" s="772"/>
      <c r="CR78" s="772"/>
      <c r="CS78" s="772"/>
      <c r="CT78" s="772"/>
      <c r="CU78" s="772"/>
      <c r="CV78" s="772"/>
      <c r="CW78" s="772"/>
      <c r="CX78" s="772"/>
      <c r="CY78" s="772"/>
      <c r="CZ78" s="772"/>
      <c r="DA78" s="772"/>
      <c r="DB78" s="772"/>
      <c r="DC78" s="772"/>
      <c r="DD78" s="772"/>
      <c r="DE78" s="772"/>
      <c r="DF78" s="772"/>
      <c r="DG78" s="772"/>
      <c r="DH78" s="772"/>
      <c r="DI78" s="772"/>
      <c r="DJ78" s="772"/>
      <c r="DK78" s="772"/>
      <c r="DL78" s="772"/>
      <c r="DM78" s="772"/>
      <c r="DN78" s="772"/>
      <c r="DO78" s="772"/>
      <c r="DP78" s="772"/>
      <c r="DQ78" s="772"/>
      <c r="DR78" s="772"/>
      <c r="DS78" s="772"/>
      <c r="DT78" s="772"/>
      <c r="DU78" s="772"/>
      <c r="DV78" s="772"/>
      <c r="DW78" s="772"/>
      <c r="DX78" s="772"/>
      <c r="DY78" s="772"/>
      <c r="DZ78" s="772"/>
      <c r="EA78" s="772"/>
      <c r="EB78" s="772"/>
      <c r="EC78" s="772"/>
      <c r="ED78" s="772"/>
      <c r="EE78" s="772"/>
      <c r="EF78" s="772"/>
      <c r="EG78" s="772"/>
      <c r="EH78" s="772"/>
      <c r="EI78" s="772"/>
      <c r="EJ78" s="772"/>
      <c r="EK78" s="772"/>
      <c r="EL78" s="772"/>
      <c r="EM78" s="772"/>
      <c r="EN78" s="772"/>
      <c r="EO78" s="772"/>
      <c r="EP78" s="772"/>
      <c r="EQ78" s="772"/>
      <c r="ER78" s="772"/>
      <c r="ES78" s="772"/>
      <c r="ET78" s="772"/>
      <c r="EU78" s="772"/>
      <c r="EV78" s="772"/>
      <c r="EW78" s="772"/>
      <c r="EX78" s="772"/>
      <c r="EY78" s="772"/>
      <c r="EZ78" s="772"/>
      <c r="FA78" s="772"/>
      <c r="FB78" s="772"/>
      <c r="FC78" s="772"/>
      <c r="FD78" s="772"/>
      <c r="FE78" s="772"/>
      <c r="FF78" s="772"/>
      <c r="FG78" s="772"/>
      <c r="FH78" s="772"/>
      <c r="FI78" s="772"/>
      <c r="FJ78" s="772"/>
      <c r="FK78" s="772"/>
      <c r="FL78" s="772"/>
      <c r="FM78" s="772"/>
      <c r="FN78" s="772"/>
      <c r="FO78" s="772"/>
      <c r="FP78" s="772"/>
      <c r="FQ78" s="772"/>
      <c r="FR78" s="772"/>
      <c r="FS78" s="772"/>
      <c r="FT78" s="772"/>
      <c r="FU78" s="772"/>
      <c r="FV78" s="772"/>
      <c r="FW78" s="772"/>
      <c r="FX78" s="772"/>
      <c r="FY78" s="772"/>
      <c r="FZ78" s="772"/>
      <c r="GA78" s="772"/>
      <c r="GB78" s="772"/>
      <c r="GC78" s="772"/>
      <c r="GD78" s="772"/>
      <c r="GE78" s="772"/>
      <c r="GF78" s="772"/>
      <c r="GG78" s="772"/>
      <c r="GH78" s="772"/>
      <c r="GI78" s="772"/>
      <c r="GJ78" s="772"/>
      <c r="GK78" s="772"/>
      <c r="GL78" s="772"/>
      <c r="GM78" s="772"/>
      <c r="GN78" s="772"/>
      <c r="GO78" s="772"/>
      <c r="GP78" s="772"/>
      <c r="GQ78" s="772"/>
      <c r="GR78" s="772"/>
      <c r="GS78" s="772"/>
      <c r="GT78" s="772"/>
      <c r="GU78" s="772"/>
      <c r="GV78" s="772"/>
      <c r="GW78" s="772"/>
      <c r="GX78" s="772"/>
      <c r="GY78" s="772"/>
      <c r="GZ78" s="772"/>
      <c r="HA78" s="772"/>
      <c r="HB78" s="772"/>
      <c r="HC78" s="772"/>
      <c r="HD78" s="772"/>
      <c r="HE78" s="772"/>
      <c r="HF78" s="772"/>
      <c r="HG78" s="772"/>
      <c r="HH78" s="772"/>
      <c r="HI78" s="772"/>
      <c r="HJ78" s="772"/>
      <c r="HK78" s="772"/>
      <c r="HL78" s="772"/>
      <c r="HM78" s="772"/>
      <c r="HN78" s="772"/>
      <c r="HO78" s="772"/>
      <c r="HP78" s="772"/>
      <c r="HQ78" s="772"/>
      <c r="HR78" s="772"/>
      <c r="HS78" s="772"/>
      <c r="HT78" s="772"/>
      <c r="HU78" s="772"/>
      <c r="HV78" s="772"/>
      <c r="HW78" s="772"/>
      <c r="HX78" s="772"/>
      <c r="HY78" s="772"/>
      <c r="HZ78" s="772"/>
      <c r="IA78" s="772"/>
      <c r="IB78" s="772"/>
      <c r="IC78" s="772"/>
      <c r="ID78" s="772"/>
      <c r="IE78" s="772"/>
      <c r="IF78" s="772"/>
      <c r="IG78" s="772"/>
      <c r="IH78" s="772"/>
      <c r="II78" s="772"/>
      <c r="IJ78" s="772"/>
      <c r="IK78" s="772"/>
      <c r="IL78" s="772"/>
      <c r="IM78" s="772"/>
      <c r="IN78" s="772"/>
      <c r="IO78" s="772"/>
      <c r="IP78" s="772"/>
      <c r="IQ78" s="772"/>
      <c r="IR78" s="772"/>
      <c r="IS78" s="772"/>
      <c r="IT78" s="772"/>
      <c r="IU78" s="772"/>
      <c r="IV78" s="772"/>
    </row>
    <row r="79" spans="1:256" ht="18" customHeight="1" x14ac:dyDescent="0.35">
      <c r="A79" s="1333">
        <v>73</v>
      </c>
      <c r="B79" s="772"/>
      <c r="C79" s="772"/>
      <c r="D79" s="1448" t="s">
        <v>1362</v>
      </c>
      <c r="E79" s="774"/>
      <c r="F79" s="772"/>
      <c r="G79" s="772"/>
      <c r="H79" s="772"/>
      <c r="I79" s="772"/>
      <c r="J79" s="772"/>
      <c r="K79" s="772"/>
      <c r="L79" s="772"/>
      <c r="M79" s="772"/>
      <c r="N79" s="772"/>
      <c r="O79" s="772"/>
      <c r="P79" s="772"/>
      <c r="Q79" s="772"/>
      <c r="R79" s="772"/>
      <c r="S79" s="772"/>
      <c r="T79" s="772"/>
      <c r="U79" s="772"/>
      <c r="V79" s="772"/>
      <c r="W79" s="772"/>
      <c r="X79" s="772"/>
      <c r="Y79" s="772"/>
      <c r="Z79" s="772"/>
      <c r="AA79" s="772"/>
      <c r="AB79" s="772"/>
      <c r="AC79" s="772"/>
      <c r="AD79" s="772"/>
      <c r="AE79" s="772"/>
      <c r="AF79" s="772"/>
      <c r="AG79" s="772"/>
      <c r="AH79" s="772"/>
      <c r="AI79" s="772"/>
      <c r="AJ79" s="772"/>
      <c r="AK79" s="772"/>
      <c r="AL79" s="772"/>
      <c r="AM79" s="772"/>
      <c r="AN79" s="772"/>
      <c r="AO79" s="772"/>
      <c r="AP79" s="772"/>
      <c r="AQ79" s="772"/>
      <c r="AR79" s="772"/>
      <c r="AS79" s="772"/>
      <c r="AT79" s="772"/>
      <c r="AU79" s="772"/>
      <c r="AV79" s="772"/>
      <c r="AW79" s="772"/>
      <c r="AX79" s="772"/>
      <c r="AY79" s="772"/>
      <c r="AZ79" s="772"/>
      <c r="BA79" s="772"/>
      <c r="BB79" s="772"/>
      <c r="BC79" s="772"/>
      <c r="BD79" s="772"/>
      <c r="BE79" s="772"/>
      <c r="BF79" s="772"/>
      <c r="BG79" s="772"/>
      <c r="BH79" s="772"/>
      <c r="BI79" s="772"/>
      <c r="BJ79" s="772"/>
      <c r="BK79" s="772"/>
      <c r="BL79" s="772"/>
      <c r="BM79" s="772"/>
      <c r="BN79" s="772"/>
      <c r="BO79" s="772"/>
      <c r="BP79" s="772"/>
      <c r="BQ79" s="772"/>
      <c r="BR79" s="772"/>
      <c r="BS79" s="772"/>
      <c r="BT79" s="772"/>
      <c r="BU79" s="772"/>
      <c r="BV79" s="772"/>
      <c r="BW79" s="772"/>
      <c r="BX79" s="772"/>
      <c r="BY79" s="772"/>
      <c r="BZ79" s="772"/>
      <c r="CA79" s="772"/>
      <c r="CB79" s="772"/>
      <c r="CC79" s="772"/>
      <c r="CD79" s="772"/>
      <c r="CE79" s="772"/>
      <c r="CF79" s="772"/>
      <c r="CG79" s="772"/>
      <c r="CH79" s="772"/>
      <c r="CI79" s="772"/>
      <c r="CJ79" s="772"/>
      <c r="CK79" s="772"/>
      <c r="CL79" s="772"/>
      <c r="CM79" s="772"/>
      <c r="CN79" s="772"/>
      <c r="CO79" s="772"/>
      <c r="CP79" s="772"/>
      <c r="CQ79" s="772"/>
      <c r="CR79" s="772"/>
      <c r="CS79" s="772"/>
      <c r="CT79" s="772"/>
      <c r="CU79" s="772"/>
      <c r="CV79" s="772"/>
      <c r="CW79" s="772"/>
      <c r="CX79" s="772"/>
      <c r="CY79" s="772"/>
      <c r="CZ79" s="772"/>
      <c r="DA79" s="772"/>
      <c r="DB79" s="772"/>
      <c r="DC79" s="772"/>
      <c r="DD79" s="772"/>
      <c r="DE79" s="772"/>
      <c r="DF79" s="772"/>
      <c r="DG79" s="772"/>
      <c r="DH79" s="772"/>
      <c r="DI79" s="772"/>
      <c r="DJ79" s="772"/>
      <c r="DK79" s="772"/>
      <c r="DL79" s="772"/>
      <c r="DM79" s="772"/>
      <c r="DN79" s="772"/>
      <c r="DO79" s="772"/>
      <c r="DP79" s="772"/>
      <c r="DQ79" s="772"/>
      <c r="DR79" s="772"/>
      <c r="DS79" s="772"/>
      <c r="DT79" s="772"/>
      <c r="DU79" s="772"/>
      <c r="DV79" s="772"/>
      <c r="DW79" s="772"/>
      <c r="DX79" s="772"/>
      <c r="DY79" s="772"/>
      <c r="DZ79" s="772"/>
      <c r="EA79" s="772"/>
      <c r="EB79" s="772"/>
      <c r="EC79" s="772"/>
      <c r="ED79" s="772"/>
      <c r="EE79" s="772"/>
      <c r="EF79" s="772"/>
      <c r="EG79" s="772"/>
      <c r="EH79" s="772"/>
      <c r="EI79" s="772"/>
      <c r="EJ79" s="772"/>
      <c r="EK79" s="772"/>
      <c r="EL79" s="772"/>
      <c r="EM79" s="772"/>
      <c r="EN79" s="772"/>
      <c r="EO79" s="772"/>
      <c r="EP79" s="772"/>
      <c r="EQ79" s="772"/>
      <c r="ER79" s="772"/>
      <c r="ES79" s="772"/>
      <c r="ET79" s="772"/>
      <c r="EU79" s="772"/>
      <c r="EV79" s="772"/>
      <c r="EW79" s="772"/>
      <c r="EX79" s="772"/>
      <c r="EY79" s="772"/>
      <c r="EZ79" s="772"/>
      <c r="FA79" s="772"/>
      <c r="FB79" s="772"/>
      <c r="FC79" s="772"/>
      <c r="FD79" s="772"/>
      <c r="FE79" s="772"/>
      <c r="FF79" s="772"/>
      <c r="FG79" s="772"/>
      <c r="FH79" s="772"/>
      <c r="FI79" s="772"/>
      <c r="FJ79" s="772"/>
      <c r="FK79" s="772"/>
      <c r="FL79" s="772"/>
      <c r="FM79" s="772"/>
      <c r="FN79" s="772"/>
      <c r="FO79" s="772"/>
      <c r="FP79" s="772"/>
      <c r="FQ79" s="772"/>
      <c r="FR79" s="772"/>
      <c r="FS79" s="772"/>
      <c r="FT79" s="772"/>
      <c r="FU79" s="772"/>
      <c r="FV79" s="772"/>
      <c r="FW79" s="772"/>
      <c r="FX79" s="772"/>
      <c r="FY79" s="772"/>
      <c r="FZ79" s="772"/>
      <c r="GA79" s="772"/>
      <c r="GB79" s="772"/>
      <c r="GC79" s="772"/>
      <c r="GD79" s="772"/>
      <c r="GE79" s="772"/>
      <c r="GF79" s="772"/>
      <c r="GG79" s="772"/>
      <c r="GH79" s="772"/>
      <c r="GI79" s="772"/>
      <c r="GJ79" s="772"/>
      <c r="GK79" s="772"/>
      <c r="GL79" s="772"/>
      <c r="GM79" s="772"/>
      <c r="GN79" s="772"/>
      <c r="GO79" s="772"/>
      <c r="GP79" s="772"/>
      <c r="GQ79" s="772"/>
      <c r="GR79" s="772"/>
      <c r="GS79" s="772"/>
      <c r="GT79" s="772"/>
      <c r="GU79" s="772"/>
      <c r="GV79" s="772"/>
      <c r="GW79" s="772"/>
      <c r="GX79" s="772"/>
      <c r="GY79" s="772"/>
      <c r="GZ79" s="772"/>
      <c r="HA79" s="772"/>
      <c r="HB79" s="772"/>
      <c r="HC79" s="772"/>
      <c r="HD79" s="772"/>
      <c r="HE79" s="772"/>
      <c r="HF79" s="772"/>
      <c r="HG79" s="772"/>
      <c r="HH79" s="772"/>
      <c r="HI79" s="772"/>
      <c r="HJ79" s="772"/>
      <c r="HK79" s="772"/>
      <c r="HL79" s="772"/>
      <c r="HM79" s="772"/>
      <c r="HN79" s="772"/>
      <c r="HO79" s="772"/>
      <c r="HP79" s="772"/>
      <c r="HQ79" s="772"/>
      <c r="HR79" s="772"/>
      <c r="HS79" s="772"/>
      <c r="HT79" s="772"/>
      <c r="HU79" s="772"/>
      <c r="HV79" s="772"/>
      <c r="HW79" s="772"/>
      <c r="HX79" s="772"/>
      <c r="HY79" s="772"/>
      <c r="HZ79" s="772"/>
      <c r="IA79" s="772"/>
      <c r="IB79" s="772"/>
      <c r="IC79" s="772"/>
      <c r="ID79" s="772"/>
      <c r="IE79" s="772"/>
      <c r="IF79" s="772"/>
      <c r="IG79" s="772"/>
      <c r="IH79" s="772"/>
      <c r="II79" s="772"/>
      <c r="IJ79" s="772"/>
      <c r="IK79" s="772"/>
      <c r="IL79" s="772"/>
      <c r="IM79" s="772"/>
      <c r="IN79" s="772"/>
      <c r="IO79" s="772"/>
      <c r="IP79" s="772"/>
      <c r="IQ79" s="772"/>
      <c r="IR79" s="772"/>
      <c r="IS79" s="772"/>
      <c r="IT79" s="772"/>
      <c r="IU79" s="772"/>
      <c r="IV79" s="772"/>
    </row>
    <row r="80" spans="1:256" ht="18" customHeight="1" x14ac:dyDescent="0.3">
      <c r="A80" s="1333">
        <v>74</v>
      </c>
      <c r="B80" s="772"/>
      <c r="C80" s="772"/>
      <c r="D80" s="762" t="s">
        <v>1363</v>
      </c>
      <c r="E80" s="774">
        <v>50</v>
      </c>
      <c r="F80" s="772"/>
      <c r="G80" s="772"/>
      <c r="H80" s="772"/>
      <c r="I80" s="772"/>
      <c r="J80" s="772"/>
      <c r="K80" s="772"/>
      <c r="L80" s="772"/>
      <c r="M80" s="772"/>
      <c r="N80" s="772"/>
      <c r="O80" s="772"/>
      <c r="P80" s="772"/>
      <c r="Q80" s="772"/>
      <c r="R80" s="772"/>
      <c r="S80" s="772"/>
      <c r="T80" s="772"/>
      <c r="U80" s="772"/>
      <c r="V80" s="772"/>
      <c r="W80" s="772"/>
      <c r="X80" s="772"/>
      <c r="Y80" s="772"/>
      <c r="Z80" s="772"/>
      <c r="AA80" s="772"/>
      <c r="AB80" s="772"/>
      <c r="AC80" s="772"/>
      <c r="AD80" s="772"/>
      <c r="AE80" s="772"/>
      <c r="AF80" s="772"/>
      <c r="AG80" s="772"/>
      <c r="AH80" s="772"/>
      <c r="AI80" s="772"/>
      <c r="AJ80" s="772"/>
      <c r="AK80" s="772"/>
      <c r="AL80" s="772"/>
      <c r="AM80" s="772"/>
      <c r="AN80" s="772"/>
      <c r="AO80" s="772"/>
      <c r="AP80" s="772"/>
      <c r="AQ80" s="772"/>
      <c r="AR80" s="772"/>
      <c r="AS80" s="772"/>
      <c r="AT80" s="772"/>
      <c r="AU80" s="772"/>
      <c r="AV80" s="772"/>
      <c r="AW80" s="772"/>
      <c r="AX80" s="772"/>
      <c r="AY80" s="772"/>
      <c r="AZ80" s="772"/>
      <c r="BA80" s="772"/>
      <c r="BB80" s="772"/>
      <c r="BC80" s="772"/>
      <c r="BD80" s="772"/>
      <c r="BE80" s="772"/>
      <c r="BF80" s="772"/>
      <c r="BG80" s="772"/>
      <c r="BH80" s="772"/>
      <c r="BI80" s="772"/>
      <c r="BJ80" s="772"/>
      <c r="BK80" s="772"/>
      <c r="BL80" s="772"/>
      <c r="BM80" s="772"/>
      <c r="BN80" s="772"/>
      <c r="BO80" s="772"/>
      <c r="BP80" s="772"/>
      <c r="BQ80" s="772"/>
      <c r="BR80" s="772"/>
      <c r="BS80" s="772"/>
      <c r="BT80" s="772"/>
      <c r="BU80" s="772"/>
      <c r="BV80" s="772"/>
      <c r="BW80" s="772"/>
      <c r="BX80" s="772"/>
      <c r="BY80" s="772"/>
      <c r="BZ80" s="772"/>
      <c r="CA80" s="772"/>
      <c r="CB80" s="772"/>
      <c r="CC80" s="772"/>
      <c r="CD80" s="772"/>
      <c r="CE80" s="772"/>
      <c r="CF80" s="772"/>
      <c r="CG80" s="772"/>
      <c r="CH80" s="772"/>
      <c r="CI80" s="772"/>
      <c r="CJ80" s="772"/>
      <c r="CK80" s="772"/>
      <c r="CL80" s="772"/>
      <c r="CM80" s="772"/>
      <c r="CN80" s="772"/>
      <c r="CO80" s="772"/>
      <c r="CP80" s="772"/>
      <c r="CQ80" s="772"/>
      <c r="CR80" s="772"/>
      <c r="CS80" s="772"/>
      <c r="CT80" s="772"/>
      <c r="CU80" s="772"/>
      <c r="CV80" s="772"/>
      <c r="CW80" s="772"/>
      <c r="CX80" s="772"/>
      <c r="CY80" s="772"/>
      <c r="CZ80" s="772"/>
      <c r="DA80" s="772"/>
      <c r="DB80" s="772"/>
      <c r="DC80" s="772"/>
      <c r="DD80" s="772"/>
      <c r="DE80" s="772"/>
      <c r="DF80" s="772"/>
      <c r="DG80" s="772"/>
      <c r="DH80" s="772"/>
      <c r="DI80" s="772"/>
      <c r="DJ80" s="772"/>
      <c r="DK80" s="772"/>
      <c r="DL80" s="772"/>
      <c r="DM80" s="772"/>
      <c r="DN80" s="772"/>
      <c r="DO80" s="772"/>
      <c r="DP80" s="772"/>
      <c r="DQ80" s="772"/>
      <c r="DR80" s="772"/>
      <c r="DS80" s="772"/>
      <c r="DT80" s="772"/>
      <c r="DU80" s="772"/>
      <c r="DV80" s="772"/>
      <c r="DW80" s="772"/>
      <c r="DX80" s="772"/>
      <c r="DY80" s="772"/>
      <c r="DZ80" s="772"/>
      <c r="EA80" s="772"/>
      <c r="EB80" s="772"/>
      <c r="EC80" s="772"/>
      <c r="ED80" s="772"/>
      <c r="EE80" s="772"/>
      <c r="EF80" s="772"/>
      <c r="EG80" s="772"/>
      <c r="EH80" s="772"/>
      <c r="EI80" s="772"/>
      <c r="EJ80" s="772"/>
      <c r="EK80" s="772"/>
      <c r="EL80" s="772"/>
      <c r="EM80" s="772"/>
      <c r="EN80" s="772"/>
      <c r="EO80" s="772"/>
      <c r="EP80" s="772"/>
      <c r="EQ80" s="772"/>
      <c r="ER80" s="772"/>
      <c r="ES80" s="772"/>
      <c r="ET80" s="772"/>
      <c r="EU80" s="772"/>
      <c r="EV80" s="772"/>
      <c r="EW80" s="772"/>
      <c r="EX80" s="772"/>
      <c r="EY80" s="772"/>
      <c r="EZ80" s="772"/>
      <c r="FA80" s="772"/>
      <c r="FB80" s="772"/>
      <c r="FC80" s="772"/>
      <c r="FD80" s="772"/>
      <c r="FE80" s="772"/>
      <c r="FF80" s="772"/>
      <c r="FG80" s="772"/>
      <c r="FH80" s="772"/>
      <c r="FI80" s="772"/>
      <c r="FJ80" s="772"/>
      <c r="FK80" s="772"/>
      <c r="FL80" s="772"/>
      <c r="FM80" s="772"/>
      <c r="FN80" s="772"/>
      <c r="FO80" s="772"/>
      <c r="FP80" s="772"/>
      <c r="FQ80" s="772"/>
      <c r="FR80" s="772"/>
      <c r="FS80" s="772"/>
      <c r="FT80" s="772"/>
      <c r="FU80" s="772"/>
      <c r="FV80" s="772"/>
      <c r="FW80" s="772"/>
      <c r="FX80" s="772"/>
      <c r="FY80" s="772"/>
      <c r="FZ80" s="772"/>
      <c r="GA80" s="772"/>
      <c r="GB80" s="772"/>
      <c r="GC80" s="772"/>
      <c r="GD80" s="772"/>
      <c r="GE80" s="772"/>
      <c r="GF80" s="772"/>
      <c r="GG80" s="772"/>
      <c r="GH80" s="772"/>
      <c r="GI80" s="772"/>
      <c r="GJ80" s="772"/>
      <c r="GK80" s="772"/>
      <c r="GL80" s="772"/>
      <c r="GM80" s="772"/>
      <c r="GN80" s="772"/>
      <c r="GO80" s="772"/>
      <c r="GP80" s="772"/>
      <c r="GQ80" s="772"/>
      <c r="GR80" s="772"/>
      <c r="GS80" s="772"/>
      <c r="GT80" s="772"/>
      <c r="GU80" s="772"/>
      <c r="GV80" s="772"/>
      <c r="GW80" s="772"/>
      <c r="GX80" s="772"/>
      <c r="GY80" s="772"/>
      <c r="GZ80" s="772"/>
      <c r="HA80" s="772"/>
      <c r="HB80" s="772"/>
      <c r="HC80" s="772"/>
      <c r="HD80" s="772"/>
      <c r="HE80" s="772"/>
      <c r="HF80" s="772"/>
      <c r="HG80" s="772"/>
      <c r="HH80" s="772"/>
      <c r="HI80" s="772"/>
      <c r="HJ80" s="772"/>
      <c r="HK80" s="772"/>
      <c r="HL80" s="772"/>
      <c r="HM80" s="772"/>
      <c r="HN80" s="772"/>
      <c r="HO80" s="772"/>
      <c r="HP80" s="772"/>
      <c r="HQ80" s="772"/>
      <c r="HR80" s="772"/>
      <c r="HS80" s="772"/>
      <c r="HT80" s="772"/>
      <c r="HU80" s="772"/>
      <c r="HV80" s="772"/>
      <c r="HW80" s="772"/>
      <c r="HX80" s="772"/>
      <c r="HY80" s="772"/>
      <c r="HZ80" s="772"/>
      <c r="IA80" s="772"/>
      <c r="IB80" s="772"/>
      <c r="IC80" s="772"/>
      <c r="ID80" s="772"/>
      <c r="IE80" s="772"/>
      <c r="IF80" s="772"/>
      <c r="IG80" s="772"/>
      <c r="IH80" s="772"/>
      <c r="II80" s="772"/>
      <c r="IJ80" s="772"/>
      <c r="IK80" s="772"/>
      <c r="IL80" s="772"/>
      <c r="IM80" s="772"/>
      <c r="IN80" s="772"/>
      <c r="IO80" s="772"/>
      <c r="IP80" s="772"/>
      <c r="IQ80" s="772"/>
      <c r="IR80" s="772"/>
      <c r="IS80" s="772"/>
      <c r="IT80" s="772"/>
      <c r="IU80" s="772"/>
      <c r="IV80" s="772"/>
    </row>
    <row r="81" spans="1:256" ht="33" customHeight="1" x14ac:dyDescent="0.3">
      <c r="A81" s="1333">
        <v>75</v>
      </c>
      <c r="B81" s="772"/>
      <c r="C81" s="772"/>
      <c r="D81" s="762" t="s">
        <v>1364</v>
      </c>
      <c r="E81" s="774">
        <v>30</v>
      </c>
      <c r="F81" s="772"/>
      <c r="G81" s="772"/>
      <c r="H81" s="772"/>
      <c r="I81" s="772"/>
      <c r="J81" s="772"/>
      <c r="K81" s="772"/>
      <c r="L81" s="772"/>
      <c r="M81" s="772"/>
      <c r="N81" s="772"/>
      <c r="O81" s="772"/>
      <c r="P81" s="772"/>
      <c r="Q81" s="772"/>
      <c r="R81" s="772"/>
      <c r="S81" s="772"/>
      <c r="T81" s="772"/>
      <c r="U81" s="772"/>
      <c r="V81" s="772"/>
      <c r="W81" s="772"/>
      <c r="X81" s="772"/>
      <c r="Y81" s="772"/>
      <c r="Z81" s="772"/>
      <c r="AA81" s="772"/>
      <c r="AB81" s="772"/>
      <c r="AC81" s="772"/>
      <c r="AD81" s="772"/>
      <c r="AE81" s="772"/>
      <c r="AF81" s="772"/>
      <c r="AG81" s="772"/>
      <c r="AH81" s="772"/>
      <c r="AI81" s="772"/>
      <c r="AJ81" s="772"/>
      <c r="AK81" s="772"/>
      <c r="AL81" s="772"/>
      <c r="AM81" s="772"/>
      <c r="AN81" s="772"/>
      <c r="AO81" s="772"/>
      <c r="AP81" s="772"/>
      <c r="AQ81" s="772"/>
      <c r="AR81" s="772"/>
      <c r="AS81" s="772"/>
      <c r="AT81" s="772"/>
      <c r="AU81" s="772"/>
      <c r="AV81" s="772"/>
      <c r="AW81" s="772"/>
      <c r="AX81" s="772"/>
      <c r="AY81" s="772"/>
      <c r="AZ81" s="772"/>
      <c r="BA81" s="772"/>
      <c r="BB81" s="772"/>
      <c r="BC81" s="772"/>
      <c r="BD81" s="772"/>
      <c r="BE81" s="772"/>
      <c r="BF81" s="772"/>
      <c r="BG81" s="772"/>
      <c r="BH81" s="772"/>
      <c r="BI81" s="772"/>
      <c r="BJ81" s="772"/>
      <c r="BK81" s="772"/>
      <c r="BL81" s="772"/>
      <c r="BM81" s="772"/>
      <c r="BN81" s="772"/>
      <c r="BO81" s="772"/>
      <c r="BP81" s="772"/>
      <c r="BQ81" s="772"/>
      <c r="BR81" s="772"/>
      <c r="BS81" s="772"/>
      <c r="BT81" s="772"/>
      <c r="BU81" s="772"/>
      <c r="BV81" s="772"/>
      <c r="BW81" s="772"/>
      <c r="BX81" s="772"/>
      <c r="BY81" s="772"/>
      <c r="BZ81" s="772"/>
      <c r="CA81" s="772"/>
      <c r="CB81" s="772"/>
      <c r="CC81" s="772"/>
      <c r="CD81" s="772"/>
      <c r="CE81" s="772"/>
      <c r="CF81" s="772"/>
      <c r="CG81" s="772"/>
      <c r="CH81" s="772"/>
      <c r="CI81" s="772"/>
      <c r="CJ81" s="772"/>
      <c r="CK81" s="772"/>
      <c r="CL81" s="772"/>
      <c r="CM81" s="772"/>
      <c r="CN81" s="772"/>
      <c r="CO81" s="772"/>
      <c r="CP81" s="772"/>
      <c r="CQ81" s="772"/>
      <c r="CR81" s="772"/>
      <c r="CS81" s="772"/>
      <c r="CT81" s="772"/>
      <c r="CU81" s="772"/>
      <c r="CV81" s="772"/>
      <c r="CW81" s="772"/>
      <c r="CX81" s="772"/>
      <c r="CY81" s="772"/>
      <c r="CZ81" s="772"/>
      <c r="DA81" s="772"/>
      <c r="DB81" s="772"/>
      <c r="DC81" s="772"/>
      <c r="DD81" s="772"/>
      <c r="DE81" s="772"/>
      <c r="DF81" s="772"/>
      <c r="DG81" s="772"/>
      <c r="DH81" s="772"/>
      <c r="DI81" s="772"/>
      <c r="DJ81" s="772"/>
      <c r="DK81" s="772"/>
      <c r="DL81" s="772"/>
      <c r="DM81" s="772"/>
      <c r="DN81" s="772"/>
      <c r="DO81" s="772"/>
      <c r="DP81" s="772"/>
      <c r="DQ81" s="772"/>
      <c r="DR81" s="772"/>
      <c r="DS81" s="772"/>
      <c r="DT81" s="772"/>
      <c r="DU81" s="772"/>
      <c r="DV81" s="772"/>
      <c r="DW81" s="772"/>
      <c r="DX81" s="772"/>
      <c r="DY81" s="772"/>
      <c r="DZ81" s="772"/>
      <c r="EA81" s="772"/>
      <c r="EB81" s="772"/>
      <c r="EC81" s="772"/>
      <c r="ED81" s="772"/>
      <c r="EE81" s="772"/>
      <c r="EF81" s="772"/>
      <c r="EG81" s="772"/>
      <c r="EH81" s="772"/>
      <c r="EI81" s="772"/>
      <c r="EJ81" s="772"/>
      <c r="EK81" s="772"/>
      <c r="EL81" s="772"/>
      <c r="EM81" s="772"/>
      <c r="EN81" s="772"/>
      <c r="EO81" s="772"/>
      <c r="EP81" s="772"/>
      <c r="EQ81" s="772"/>
      <c r="ER81" s="772"/>
      <c r="ES81" s="772"/>
      <c r="ET81" s="772"/>
      <c r="EU81" s="772"/>
      <c r="EV81" s="772"/>
      <c r="EW81" s="772"/>
      <c r="EX81" s="772"/>
      <c r="EY81" s="772"/>
      <c r="EZ81" s="772"/>
      <c r="FA81" s="772"/>
      <c r="FB81" s="772"/>
      <c r="FC81" s="772"/>
      <c r="FD81" s="772"/>
      <c r="FE81" s="772"/>
      <c r="FF81" s="772"/>
      <c r="FG81" s="772"/>
      <c r="FH81" s="772"/>
      <c r="FI81" s="772"/>
      <c r="FJ81" s="772"/>
      <c r="FK81" s="772"/>
      <c r="FL81" s="772"/>
      <c r="FM81" s="772"/>
      <c r="FN81" s="772"/>
      <c r="FO81" s="772"/>
      <c r="FP81" s="772"/>
      <c r="FQ81" s="772"/>
      <c r="FR81" s="772"/>
      <c r="FS81" s="772"/>
      <c r="FT81" s="772"/>
      <c r="FU81" s="772"/>
      <c r="FV81" s="772"/>
      <c r="FW81" s="772"/>
      <c r="FX81" s="772"/>
      <c r="FY81" s="772"/>
      <c r="FZ81" s="772"/>
      <c r="GA81" s="772"/>
      <c r="GB81" s="772"/>
      <c r="GC81" s="772"/>
      <c r="GD81" s="772"/>
      <c r="GE81" s="772"/>
      <c r="GF81" s="772"/>
      <c r="GG81" s="772"/>
      <c r="GH81" s="772"/>
      <c r="GI81" s="772"/>
      <c r="GJ81" s="772"/>
      <c r="GK81" s="772"/>
      <c r="GL81" s="772"/>
      <c r="GM81" s="772"/>
      <c r="GN81" s="772"/>
      <c r="GO81" s="772"/>
      <c r="GP81" s="772"/>
      <c r="GQ81" s="772"/>
      <c r="GR81" s="772"/>
      <c r="GS81" s="772"/>
      <c r="GT81" s="772"/>
      <c r="GU81" s="772"/>
      <c r="GV81" s="772"/>
      <c r="GW81" s="772"/>
      <c r="GX81" s="772"/>
      <c r="GY81" s="772"/>
      <c r="GZ81" s="772"/>
      <c r="HA81" s="772"/>
      <c r="HB81" s="772"/>
      <c r="HC81" s="772"/>
      <c r="HD81" s="772"/>
      <c r="HE81" s="772"/>
      <c r="HF81" s="772"/>
      <c r="HG81" s="772"/>
      <c r="HH81" s="772"/>
      <c r="HI81" s="772"/>
      <c r="HJ81" s="772"/>
      <c r="HK81" s="772"/>
      <c r="HL81" s="772"/>
      <c r="HM81" s="772"/>
      <c r="HN81" s="772"/>
      <c r="HO81" s="772"/>
      <c r="HP81" s="772"/>
      <c r="HQ81" s="772"/>
      <c r="HR81" s="772"/>
      <c r="HS81" s="772"/>
      <c r="HT81" s="772"/>
      <c r="HU81" s="772"/>
      <c r="HV81" s="772"/>
      <c r="HW81" s="772"/>
      <c r="HX81" s="772"/>
      <c r="HY81" s="772"/>
      <c r="HZ81" s="772"/>
      <c r="IA81" s="772"/>
      <c r="IB81" s="772"/>
      <c r="IC81" s="772"/>
      <c r="ID81" s="772"/>
      <c r="IE81" s="772"/>
      <c r="IF81" s="772"/>
      <c r="IG81" s="772"/>
      <c r="IH81" s="772"/>
      <c r="II81" s="772"/>
      <c r="IJ81" s="772"/>
      <c r="IK81" s="772"/>
      <c r="IL81" s="772"/>
      <c r="IM81" s="772"/>
      <c r="IN81" s="772"/>
      <c r="IO81" s="772"/>
      <c r="IP81" s="772"/>
      <c r="IQ81" s="772"/>
      <c r="IR81" s="772"/>
      <c r="IS81" s="772"/>
      <c r="IT81" s="772"/>
      <c r="IU81" s="772"/>
      <c r="IV81" s="772"/>
    </row>
    <row r="82" spans="1:256" ht="18" customHeight="1" x14ac:dyDescent="0.35">
      <c r="A82" s="1333">
        <v>76</v>
      </c>
      <c r="B82" s="772"/>
      <c r="C82" s="772"/>
      <c r="D82" s="1448" t="s">
        <v>1365</v>
      </c>
      <c r="E82" s="774"/>
      <c r="F82" s="772"/>
      <c r="G82" s="772"/>
      <c r="H82" s="772"/>
      <c r="I82" s="772"/>
      <c r="J82" s="772"/>
      <c r="K82" s="772"/>
      <c r="L82" s="772"/>
      <c r="M82" s="772"/>
      <c r="N82" s="772"/>
      <c r="O82" s="772"/>
      <c r="P82" s="772"/>
      <c r="Q82" s="772"/>
      <c r="R82" s="772"/>
      <c r="S82" s="772"/>
      <c r="T82" s="772"/>
      <c r="U82" s="772"/>
      <c r="V82" s="772"/>
      <c r="W82" s="772"/>
      <c r="X82" s="772"/>
      <c r="Y82" s="772"/>
      <c r="Z82" s="772"/>
      <c r="AA82" s="772"/>
      <c r="AB82" s="772"/>
      <c r="AC82" s="772"/>
      <c r="AD82" s="772"/>
      <c r="AE82" s="772"/>
      <c r="AF82" s="772"/>
      <c r="AG82" s="772"/>
      <c r="AH82" s="772"/>
      <c r="AI82" s="772"/>
      <c r="AJ82" s="772"/>
      <c r="AK82" s="772"/>
      <c r="AL82" s="772"/>
      <c r="AM82" s="772"/>
      <c r="AN82" s="772"/>
      <c r="AO82" s="772"/>
      <c r="AP82" s="772"/>
      <c r="AQ82" s="772"/>
      <c r="AR82" s="772"/>
      <c r="AS82" s="772"/>
      <c r="AT82" s="772"/>
      <c r="AU82" s="772"/>
      <c r="AV82" s="772"/>
      <c r="AW82" s="772"/>
      <c r="AX82" s="772"/>
      <c r="AY82" s="772"/>
      <c r="AZ82" s="772"/>
      <c r="BA82" s="772"/>
      <c r="BB82" s="772"/>
      <c r="BC82" s="772"/>
      <c r="BD82" s="772"/>
      <c r="BE82" s="772"/>
      <c r="BF82" s="772"/>
      <c r="BG82" s="772"/>
      <c r="BH82" s="772"/>
      <c r="BI82" s="772"/>
      <c r="BJ82" s="772"/>
      <c r="BK82" s="772"/>
      <c r="BL82" s="772"/>
      <c r="BM82" s="772"/>
      <c r="BN82" s="772"/>
      <c r="BO82" s="772"/>
      <c r="BP82" s="772"/>
      <c r="BQ82" s="772"/>
      <c r="BR82" s="772"/>
      <c r="BS82" s="772"/>
      <c r="BT82" s="772"/>
      <c r="BU82" s="772"/>
      <c r="BV82" s="772"/>
      <c r="BW82" s="772"/>
      <c r="BX82" s="772"/>
      <c r="BY82" s="772"/>
      <c r="BZ82" s="772"/>
      <c r="CA82" s="772"/>
      <c r="CB82" s="772"/>
      <c r="CC82" s="772"/>
      <c r="CD82" s="772"/>
      <c r="CE82" s="772"/>
      <c r="CF82" s="772"/>
      <c r="CG82" s="772"/>
      <c r="CH82" s="772"/>
      <c r="CI82" s="772"/>
      <c r="CJ82" s="772"/>
      <c r="CK82" s="772"/>
      <c r="CL82" s="772"/>
      <c r="CM82" s="772"/>
      <c r="CN82" s="772"/>
      <c r="CO82" s="772"/>
      <c r="CP82" s="772"/>
      <c r="CQ82" s="772"/>
      <c r="CR82" s="772"/>
      <c r="CS82" s="772"/>
      <c r="CT82" s="772"/>
      <c r="CU82" s="772"/>
      <c r="CV82" s="772"/>
      <c r="CW82" s="772"/>
      <c r="CX82" s="772"/>
      <c r="CY82" s="772"/>
      <c r="CZ82" s="772"/>
      <c r="DA82" s="772"/>
      <c r="DB82" s="772"/>
      <c r="DC82" s="772"/>
      <c r="DD82" s="772"/>
      <c r="DE82" s="772"/>
      <c r="DF82" s="772"/>
      <c r="DG82" s="772"/>
      <c r="DH82" s="772"/>
      <c r="DI82" s="772"/>
      <c r="DJ82" s="772"/>
      <c r="DK82" s="772"/>
      <c r="DL82" s="772"/>
      <c r="DM82" s="772"/>
      <c r="DN82" s="772"/>
      <c r="DO82" s="772"/>
      <c r="DP82" s="772"/>
      <c r="DQ82" s="772"/>
      <c r="DR82" s="772"/>
      <c r="DS82" s="772"/>
      <c r="DT82" s="772"/>
      <c r="DU82" s="772"/>
      <c r="DV82" s="772"/>
      <c r="DW82" s="772"/>
      <c r="DX82" s="772"/>
      <c r="DY82" s="772"/>
      <c r="DZ82" s="772"/>
      <c r="EA82" s="772"/>
      <c r="EB82" s="772"/>
      <c r="EC82" s="772"/>
      <c r="ED82" s="772"/>
      <c r="EE82" s="772"/>
      <c r="EF82" s="772"/>
      <c r="EG82" s="772"/>
      <c r="EH82" s="772"/>
      <c r="EI82" s="772"/>
      <c r="EJ82" s="772"/>
      <c r="EK82" s="772"/>
      <c r="EL82" s="772"/>
      <c r="EM82" s="772"/>
      <c r="EN82" s="772"/>
      <c r="EO82" s="772"/>
      <c r="EP82" s="772"/>
      <c r="EQ82" s="772"/>
      <c r="ER82" s="772"/>
      <c r="ES82" s="772"/>
      <c r="ET82" s="772"/>
      <c r="EU82" s="772"/>
      <c r="EV82" s="772"/>
      <c r="EW82" s="772"/>
      <c r="EX82" s="772"/>
      <c r="EY82" s="772"/>
      <c r="EZ82" s="772"/>
      <c r="FA82" s="772"/>
      <c r="FB82" s="772"/>
      <c r="FC82" s="772"/>
      <c r="FD82" s="772"/>
      <c r="FE82" s="772"/>
      <c r="FF82" s="772"/>
      <c r="FG82" s="772"/>
      <c r="FH82" s="772"/>
      <c r="FI82" s="772"/>
      <c r="FJ82" s="772"/>
      <c r="FK82" s="772"/>
      <c r="FL82" s="772"/>
      <c r="FM82" s="772"/>
      <c r="FN82" s="772"/>
      <c r="FO82" s="772"/>
      <c r="FP82" s="772"/>
      <c r="FQ82" s="772"/>
      <c r="FR82" s="772"/>
      <c r="FS82" s="772"/>
      <c r="FT82" s="772"/>
      <c r="FU82" s="772"/>
      <c r="FV82" s="772"/>
      <c r="FW82" s="772"/>
      <c r="FX82" s="772"/>
      <c r="FY82" s="772"/>
      <c r="FZ82" s="772"/>
      <c r="GA82" s="772"/>
      <c r="GB82" s="772"/>
      <c r="GC82" s="772"/>
      <c r="GD82" s="772"/>
      <c r="GE82" s="772"/>
      <c r="GF82" s="772"/>
      <c r="GG82" s="772"/>
      <c r="GH82" s="772"/>
      <c r="GI82" s="772"/>
      <c r="GJ82" s="772"/>
      <c r="GK82" s="772"/>
      <c r="GL82" s="772"/>
      <c r="GM82" s="772"/>
      <c r="GN82" s="772"/>
      <c r="GO82" s="772"/>
      <c r="GP82" s="772"/>
      <c r="GQ82" s="772"/>
      <c r="GR82" s="772"/>
      <c r="GS82" s="772"/>
      <c r="GT82" s="772"/>
      <c r="GU82" s="772"/>
      <c r="GV82" s="772"/>
      <c r="GW82" s="772"/>
      <c r="GX82" s="772"/>
      <c r="GY82" s="772"/>
      <c r="GZ82" s="772"/>
      <c r="HA82" s="772"/>
      <c r="HB82" s="772"/>
      <c r="HC82" s="772"/>
      <c r="HD82" s="772"/>
      <c r="HE82" s="772"/>
      <c r="HF82" s="772"/>
      <c r="HG82" s="772"/>
      <c r="HH82" s="772"/>
      <c r="HI82" s="772"/>
      <c r="HJ82" s="772"/>
      <c r="HK82" s="772"/>
      <c r="HL82" s="772"/>
      <c r="HM82" s="772"/>
      <c r="HN82" s="772"/>
      <c r="HO82" s="772"/>
      <c r="HP82" s="772"/>
      <c r="HQ82" s="772"/>
      <c r="HR82" s="772"/>
      <c r="HS82" s="772"/>
      <c r="HT82" s="772"/>
      <c r="HU82" s="772"/>
      <c r="HV82" s="772"/>
      <c r="HW82" s="772"/>
      <c r="HX82" s="772"/>
      <c r="HY82" s="772"/>
      <c r="HZ82" s="772"/>
      <c r="IA82" s="772"/>
      <c r="IB82" s="772"/>
      <c r="IC82" s="772"/>
      <c r="ID82" s="772"/>
      <c r="IE82" s="772"/>
      <c r="IF82" s="772"/>
      <c r="IG82" s="772"/>
      <c r="IH82" s="772"/>
      <c r="II82" s="772"/>
      <c r="IJ82" s="772"/>
      <c r="IK82" s="772"/>
      <c r="IL82" s="772"/>
      <c r="IM82" s="772"/>
      <c r="IN82" s="772"/>
      <c r="IO82" s="772"/>
      <c r="IP82" s="772"/>
      <c r="IQ82" s="772"/>
      <c r="IR82" s="772"/>
      <c r="IS82" s="772"/>
      <c r="IT82" s="772"/>
      <c r="IU82" s="772"/>
      <c r="IV82" s="772"/>
    </row>
    <row r="83" spans="1:256" ht="20.100000000000001" customHeight="1" x14ac:dyDescent="0.3">
      <c r="A83" s="1333">
        <v>77</v>
      </c>
      <c r="B83" s="772"/>
      <c r="C83" s="772"/>
      <c r="D83" s="762" t="s">
        <v>1361</v>
      </c>
      <c r="E83" s="774">
        <v>50</v>
      </c>
      <c r="F83" s="772"/>
      <c r="G83" s="772"/>
      <c r="H83" s="772"/>
      <c r="I83" s="772"/>
      <c r="J83" s="772"/>
      <c r="K83" s="772"/>
      <c r="L83" s="772"/>
      <c r="M83" s="772"/>
      <c r="N83" s="772"/>
      <c r="O83" s="772"/>
      <c r="P83" s="772"/>
      <c r="Q83" s="772"/>
      <c r="R83" s="772"/>
      <c r="S83" s="772"/>
      <c r="T83" s="772"/>
      <c r="U83" s="772"/>
      <c r="V83" s="772"/>
      <c r="W83" s="772"/>
      <c r="X83" s="772"/>
      <c r="Y83" s="772"/>
      <c r="Z83" s="772"/>
      <c r="AA83" s="772"/>
      <c r="AB83" s="772"/>
      <c r="AC83" s="772"/>
      <c r="AD83" s="772"/>
      <c r="AE83" s="772"/>
      <c r="AF83" s="772"/>
      <c r="AG83" s="772"/>
      <c r="AH83" s="772"/>
      <c r="AI83" s="772"/>
      <c r="AJ83" s="772"/>
      <c r="AK83" s="772"/>
      <c r="AL83" s="772"/>
      <c r="AM83" s="772"/>
      <c r="AN83" s="772"/>
      <c r="AO83" s="772"/>
      <c r="AP83" s="772"/>
      <c r="AQ83" s="772"/>
      <c r="AR83" s="772"/>
      <c r="AS83" s="772"/>
      <c r="AT83" s="772"/>
      <c r="AU83" s="772"/>
      <c r="AV83" s="772"/>
      <c r="AW83" s="772"/>
      <c r="AX83" s="772"/>
      <c r="AY83" s="772"/>
      <c r="AZ83" s="772"/>
      <c r="BA83" s="772"/>
      <c r="BB83" s="772"/>
      <c r="BC83" s="772"/>
      <c r="BD83" s="772"/>
      <c r="BE83" s="772"/>
      <c r="BF83" s="772"/>
      <c r="BG83" s="772"/>
      <c r="BH83" s="772"/>
      <c r="BI83" s="772"/>
      <c r="BJ83" s="772"/>
      <c r="BK83" s="772"/>
      <c r="BL83" s="772"/>
      <c r="BM83" s="772"/>
      <c r="BN83" s="772"/>
      <c r="BO83" s="772"/>
      <c r="BP83" s="772"/>
      <c r="BQ83" s="772"/>
      <c r="BR83" s="772"/>
      <c r="BS83" s="772"/>
      <c r="BT83" s="772"/>
      <c r="BU83" s="772"/>
      <c r="BV83" s="772"/>
      <c r="BW83" s="772"/>
      <c r="BX83" s="772"/>
      <c r="BY83" s="772"/>
      <c r="BZ83" s="772"/>
      <c r="CA83" s="772"/>
      <c r="CB83" s="772"/>
      <c r="CC83" s="772"/>
      <c r="CD83" s="772"/>
      <c r="CE83" s="772"/>
      <c r="CF83" s="772"/>
      <c r="CG83" s="772"/>
      <c r="CH83" s="772"/>
      <c r="CI83" s="772"/>
      <c r="CJ83" s="772"/>
      <c r="CK83" s="772"/>
      <c r="CL83" s="772"/>
      <c r="CM83" s="772"/>
      <c r="CN83" s="772"/>
      <c r="CO83" s="772"/>
      <c r="CP83" s="772"/>
      <c r="CQ83" s="772"/>
      <c r="CR83" s="772"/>
      <c r="CS83" s="772"/>
      <c r="CT83" s="772"/>
      <c r="CU83" s="772"/>
      <c r="CV83" s="772"/>
      <c r="CW83" s="772"/>
      <c r="CX83" s="772"/>
      <c r="CY83" s="772"/>
      <c r="CZ83" s="772"/>
      <c r="DA83" s="772"/>
      <c r="DB83" s="772"/>
      <c r="DC83" s="772"/>
      <c r="DD83" s="772"/>
      <c r="DE83" s="772"/>
      <c r="DF83" s="772"/>
      <c r="DG83" s="772"/>
      <c r="DH83" s="772"/>
      <c r="DI83" s="772"/>
      <c r="DJ83" s="772"/>
      <c r="DK83" s="772"/>
      <c r="DL83" s="772"/>
      <c r="DM83" s="772"/>
      <c r="DN83" s="772"/>
      <c r="DO83" s="772"/>
      <c r="DP83" s="772"/>
      <c r="DQ83" s="772"/>
      <c r="DR83" s="772"/>
      <c r="DS83" s="772"/>
      <c r="DT83" s="772"/>
      <c r="DU83" s="772"/>
      <c r="DV83" s="772"/>
      <c r="DW83" s="772"/>
      <c r="DX83" s="772"/>
      <c r="DY83" s="772"/>
      <c r="DZ83" s="772"/>
      <c r="EA83" s="772"/>
      <c r="EB83" s="772"/>
      <c r="EC83" s="772"/>
      <c r="ED83" s="772"/>
      <c r="EE83" s="772"/>
      <c r="EF83" s="772"/>
      <c r="EG83" s="772"/>
      <c r="EH83" s="772"/>
      <c r="EI83" s="772"/>
      <c r="EJ83" s="772"/>
      <c r="EK83" s="772"/>
      <c r="EL83" s="772"/>
      <c r="EM83" s="772"/>
      <c r="EN83" s="772"/>
      <c r="EO83" s="772"/>
      <c r="EP83" s="772"/>
      <c r="EQ83" s="772"/>
      <c r="ER83" s="772"/>
      <c r="ES83" s="772"/>
      <c r="ET83" s="772"/>
      <c r="EU83" s="772"/>
      <c r="EV83" s="772"/>
      <c r="EW83" s="772"/>
      <c r="EX83" s="772"/>
      <c r="EY83" s="772"/>
      <c r="EZ83" s="772"/>
      <c r="FA83" s="772"/>
      <c r="FB83" s="772"/>
      <c r="FC83" s="772"/>
      <c r="FD83" s="772"/>
      <c r="FE83" s="772"/>
      <c r="FF83" s="772"/>
      <c r="FG83" s="772"/>
      <c r="FH83" s="772"/>
      <c r="FI83" s="772"/>
      <c r="FJ83" s="772"/>
      <c r="FK83" s="772"/>
      <c r="FL83" s="772"/>
      <c r="FM83" s="772"/>
      <c r="FN83" s="772"/>
      <c r="FO83" s="772"/>
      <c r="FP83" s="772"/>
      <c r="FQ83" s="772"/>
      <c r="FR83" s="772"/>
      <c r="FS83" s="772"/>
      <c r="FT83" s="772"/>
      <c r="FU83" s="772"/>
      <c r="FV83" s="772"/>
      <c r="FW83" s="772"/>
      <c r="FX83" s="772"/>
      <c r="FY83" s="772"/>
      <c r="FZ83" s="772"/>
      <c r="GA83" s="772"/>
      <c r="GB83" s="772"/>
      <c r="GC83" s="772"/>
      <c r="GD83" s="772"/>
      <c r="GE83" s="772"/>
      <c r="GF83" s="772"/>
      <c r="GG83" s="772"/>
      <c r="GH83" s="772"/>
      <c r="GI83" s="772"/>
      <c r="GJ83" s="772"/>
      <c r="GK83" s="772"/>
      <c r="GL83" s="772"/>
      <c r="GM83" s="772"/>
      <c r="GN83" s="772"/>
      <c r="GO83" s="772"/>
      <c r="GP83" s="772"/>
      <c r="GQ83" s="772"/>
      <c r="GR83" s="772"/>
      <c r="GS83" s="772"/>
      <c r="GT83" s="772"/>
      <c r="GU83" s="772"/>
      <c r="GV83" s="772"/>
      <c r="GW83" s="772"/>
      <c r="GX83" s="772"/>
      <c r="GY83" s="772"/>
      <c r="GZ83" s="772"/>
      <c r="HA83" s="772"/>
      <c r="HB83" s="772"/>
      <c r="HC83" s="772"/>
      <c r="HD83" s="772"/>
      <c r="HE83" s="772"/>
      <c r="HF83" s="772"/>
      <c r="HG83" s="772"/>
      <c r="HH83" s="772"/>
      <c r="HI83" s="772"/>
      <c r="HJ83" s="772"/>
      <c r="HK83" s="772"/>
      <c r="HL83" s="772"/>
      <c r="HM83" s="772"/>
      <c r="HN83" s="772"/>
      <c r="HO83" s="772"/>
      <c r="HP83" s="772"/>
      <c r="HQ83" s="772"/>
      <c r="HR83" s="772"/>
      <c r="HS83" s="772"/>
      <c r="HT83" s="772"/>
      <c r="HU83" s="772"/>
      <c r="HV83" s="772"/>
      <c r="HW83" s="772"/>
      <c r="HX83" s="772"/>
      <c r="HY83" s="772"/>
      <c r="HZ83" s="772"/>
      <c r="IA83" s="772"/>
      <c r="IB83" s="772"/>
      <c r="IC83" s="772"/>
      <c r="ID83" s="772"/>
      <c r="IE83" s="772"/>
      <c r="IF83" s="772"/>
      <c r="IG83" s="772"/>
      <c r="IH83" s="772"/>
      <c r="II83" s="772"/>
      <c r="IJ83" s="772"/>
      <c r="IK83" s="772"/>
      <c r="IL83" s="772"/>
      <c r="IM83" s="772"/>
      <c r="IN83" s="772"/>
      <c r="IO83" s="772"/>
      <c r="IP83" s="772"/>
      <c r="IQ83" s="772"/>
      <c r="IR83" s="772"/>
      <c r="IS83" s="772"/>
      <c r="IT83" s="772"/>
      <c r="IU83" s="772"/>
      <c r="IV83" s="772"/>
    </row>
    <row r="84" spans="1:256" ht="18" customHeight="1" x14ac:dyDescent="0.3">
      <c r="A84" s="1333">
        <v>78</v>
      </c>
      <c r="B84" s="772"/>
      <c r="C84" s="772"/>
      <c r="D84" s="779" t="s">
        <v>1366</v>
      </c>
      <c r="E84" s="774">
        <v>100</v>
      </c>
      <c r="F84" s="772"/>
      <c r="G84" s="772"/>
      <c r="H84" s="772"/>
      <c r="I84" s="772"/>
      <c r="J84" s="772"/>
      <c r="K84" s="772"/>
      <c r="L84" s="772"/>
      <c r="M84" s="772"/>
      <c r="N84" s="772"/>
      <c r="O84" s="772"/>
      <c r="P84" s="772"/>
      <c r="Q84" s="772"/>
      <c r="R84" s="772"/>
      <c r="S84" s="772"/>
      <c r="T84" s="772"/>
      <c r="U84" s="772"/>
      <c r="V84" s="772"/>
      <c r="W84" s="772"/>
      <c r="X84" s="772"/>
      <c r="Y84" s="772"/>
      <c r="Z84" s="772"/>
      <c r="AA84" s="772"/>
      <c r="AB84" s="772"/>
      <c r="AC84" s="772"/>
      <c r="AD84" s="772"/>
      <c r="AE84" s="772"/>
      <c r="AF84" s="772"/>
      <c r="AG84" s="772"/>
      <c r="AH84" s="772"/>
      <c r="AI84" s="772"/>
      <c r="AJ84" s="772"/>
      <c r="AK84" s="772"/>
      <c r="AL84" s="772"/>
      <c r="AM84" s="772"/>
      <c r="AN84" s="772"/>
      <c r="AO84" s="772"/>
      <c r="AP84" s="772"/>
      <c r="AQ84" s="772"/>
      <c r="AR84" s="772"/>
      <c r="AS84" s="772"/>
      <c r="AT84" s="772"/>
      <c r="AU84" s="772"/>
      <c r="AV84" s="772"/>
      <c r="AW84" s="772"/>
      <c r="AX84" s="772"/>
      <c r="AY84" s="772"/>
      <c r="AZ84" s="772"/>
      <c r="BA84" s="772"/>
      <c r="BB84" s="772"/>
      <c r="BC84" s="772"/>
      <c r="BD84" s="772"/>
      <c r="BE84" s="772"/>
      <c r="BF84" s="772"/>
      <c r="BG84" s="772"/>
      <c r="BH84" s="772"/>
      <c r="BI84" s="772"/>
      <c r="BJ84" s="772"/>
      <c r="BK84" s="772"/>
      <c r="BL84" s="772"/>
      <c r="BM84" s="772"/>
      <c r="BN84" s="772"/>
      <c r="BO84" s="772"/>
      <c r="BP84" s="772"/>
      <c r="BQ84" s="772"/>
      <c r="BR84" s="772"/>
      <c r="BS84" s="772"/>
      <c r="BT84" s="772"/>
      <c r="BU84" s="772"/>
      <c r="BV84" s="772"/>
      <c r="BW84" s="772"/>
      <c r="BX84" s="772"/>
      <c r="BY84" s="772"/>
      <c r="BZ84" s="772"/>
      <c r="CA84" s="772"/>
      <c r="CB84" s="772"/>
      <c r="CC84" s="772"/>
      <c r="CD84" s="772"/>
      <c r="CE84" s="772"/>
      <c r="CF84" s="772"/>
      <c r="CG84" s="772"/>
      <c r="CH84" s="772"/>
      <c r="CI84" s="772"/>
      <c r="CJ84" s="772"/>
      <c r="CK84" s="772"/>
      <c r="CL84" s="772"/>
      <c r="CM84" s="772"/>
      <c r="CN84" s="772"/>
      <c r="CO84" s="772"/>
      <c r="CP84" s="772"/>
      <c r="CQ84" s="772"/>
      <c r="CR84" s="772"/>
      <c r="CS84" s="772"/>
      <c r="CT84" s="772"/>
      <c r="CU84" s="772"/>
      <c r="CV84" s="772"/>
      <c r="CW84" s="772"/>
      <c r="CX84" s="772"/>
      <c r="CY84" s="772"/>
      <c r="CZ84" s="772"/>
      <c r="DA84" s="772"/>
      <c r="DB84" s="772"/>
      <c r="DC84" s="772"/>
      <c r="DD84" s="772"/>
      <c r="DE84" s="772"/>
      <c r="DF84" s="772"/>
      <c r="DG84" s="772"/>
      <c r="DH84" s="772"/>
      <c r="DI84" s="772"/>
      <c r="DJ84" s="772"/>
      <c r="DK84" s="772"/>
      <c r="DL84" s="772"/>
      <c r="DM84" s="772"/>
      <c r="DN84" s="772"/>
      <c r="DO84" s="772"/>
      <c r="DP84" s="772"/>
      <c r="DQ84" s="772"/>
      <c r="DR84" s="772"/>
      <c r="DS84" s="772"/>
      <c r="DT84" s="772"/>
      <c r="DU84" s="772"/>
      <c r="DV84" s="772"/>
      <c r="DW84" s="772"/>
      <c r="DX84" s="772"/>
      <c r="DY84" s="772"/>
      <c r="DZ84" s="772"/>
      <c r="EA84" s="772"/>
      <c r="EB84" s="772"/>
      <c r="EC84" s="772"/>
      <c r="ED84" s="772"/>
      <c r="EE84" s="772"/>
      <c r="EF84" s="772"/>
      <c r="EG84" s="772"/>
      <c r="EH84" s="772"/>
      <c r="EI84" s="772"/>
      <c r="EJ84" s="772"/>
      <c r="EK84" s="772"/>
      <c r="EL84" s="772"/>
      <c r="EM84" s="772"/>
      <c r="EN84" s="772"/>
      <c r="EO84" s="772"/>
      <c r="EP84" s="772"/>
      <c r="EQ84" s="772"/>
      <c r="ER84" s="772"/>
      <c r="ES84" s="772"/>
      <c r="ET84" s="772"/>
      <c r="EU84" s="772"/>
      <c r="EV84" s="772"/>
      <c r="EW84" s="772"/>
      <c r="EX84" s="772"/>
      <c r="EY84" s="772"/>
      <c r="EZ84" s="772"/>
      <c r="FA84" s="772"/>
      <c r="FB84" s="772"/>
      <c r="FC84" s="772"/>
      <c r="FD84" s="772"/>
      <c r="FE84" s="772"/>
      <c r="FF84" s="772"/>
      <c r="FG84" s="772"/>
      <c r="FH84" s="772"/>
      <c r="FI84" s="772"/>
      <c r="FJ84" s="772"/>
      <c r="FK84" s="772"/>
      <c r="FL84" s="772"/>
      <c r="FM84" s="772"/>
      <c r="FN84" s="772"/>
      <c r="FO84" s="772"/>
      <c r="FP84" s="772"/>
      <c r="FQ84" s="772"/>
      <c r="FR84" s="772"/>
      <c r="FS84" s="772"/>
      <c r="FT84" s="772"/>
      <c r="FU84" s="772"/>
      <c r="FV84" s="772"/>
      <c r="FW84" s="772"/>
      <c r="FX84" s="772"/>
      <c r="FY84" s="772"/>
      <c r="FZ84" s="772"/>
      <c r="GA84" s="772"/>
      <c r="GB84" s="772"/>
      <c r="GC84" s="772"/>
      <c r="GD84" s="772"/>
      <c r="GE84" s="772"/>
      <c r="GF84" s="772"/>
      <c r="GG84" s="772"/>
      <c r="GH84" s="772"/>
      <c r="GI84" s="772"/>
      <c r="GJ84" s="772"/>
      <c r="GK84" s="772"/>
      <c r="GL84" s="772"/>
      <c r="GM84" s="772"/>
      <c r="GN84" s="772"/>
      <c r="GO84" s="772"/>
      <c r="GP84" s="772"/>
      <c r="GQ84" s="772"/>
      <c r="GR84" s="772"/>
      <c r="GS84" s="772"/>
      <c r="GT84" s="772"/>
      <c r="GU84" s="772"/>
      <c r="GV84" s="772"/>
      <c r="GW84" s="772"/>
      <c r="GX84" s="772"/>
      <c r="GY84" s="772"/>
      <c r="GZ84" s="772"/>
      <c r="HA84" s="772"/>
      <c r="HB84" s="772"/>
      <c r="HC84" s="772"/>
      <c r="HD84" s="772"/>
      <c r="HE84" s="772"/>
      <c r="HF84" s="772"/>
      <c r="HG84" s="772"/>
      <c r="HH84" s="772"/>
      <c r="HI84" s="772"/>
      <c r="HJ84" s="772"/>
      <c r="HK84" s="772"/>
      <c r="HL84" s="772"/>
      <c r="HM84" s="772"/>
      <c r="HN84" s="772"/>
      <c r="HO84" s="772"/>
      <c r="HP84" s="772"/>
      <c r="HQ84" s="772"/>
      <c r="HR84" s="772"/>
      <c r="HS84" s="772"/>
      <c r="HT84" s="772"/>
      <c r="HU84" s="772"/>
      <c r="HV84" s="772"/>
      <c r="HW84" s="772"/>
      <c r="HX84" s="772"/>
      <c r="HY84" s="772"/>
      <c r="HZ84" s="772"/>
      <c r="IA84" s="772"/>
      <c r="IB84" s="772"/>
      <c r="IC84" s="772"/>
      <c r="ID84" s="772"/>
      <c r="IE84" s="772"/>
      <c r="IF84" s="772"/>
      <c r="IG84" s="772"/>
      <c r="IH84" s="772"/>
      <c r="II84" s="772"/>
      <c r="IJ84" s="772"/>
      <c r="IK84" s="772"/>
      <c r="IL84" s="772"/>
      <c r="IM84" s="772"/>
      <c r="IN84" s="772"/>
      <c r="IO84" s="772"/>
      <c r="IP84" s="772"/>
      <c r="IQ84" s="772"/>
      <c r="IR84" s="772"/>
      <c r="IS84" s="772"/>
      <c r="IT84" s="772"/>
      <c r="IU84" s="772"/>
      <c r="IV84" s="772"/>
    </row>
    <row r="85" spans="1:256" ht="20.100000000000001" customHeight="1" x14ac:dyDescent="0.35">
      <c r="A85" s="1333">
        <v>79</v>
      </c>
      <c r="B85" s="772"/>
      <c r="C85" s="772"/>
      <c r="D85" s="1448" t="s">
        <v>1367</v>
      </c>
      <c r="E85" s="774"/>
      <c r="F85" s="772"/>
      <c r="G85" s="772"/>
      <c r="H85" s="772"/>
      <c r="I85" s="772"/>
      <c r="J85" s="772"/>
      <c r="K85" s="772"/>
      <c r="L85" s="772"/>
      <c r="M85" s="772"/>
      <c r="N85" s="772"/>
      <c r="O85" s="772"/>
      <c r="P85" s="772"/>
      <c r="Q85" s="772"/>
      <c r="R85" s="772"/>
      <c r="S85" s="772"/>
      <c r="T85" s="772"/>
      <c r="U85" s="772"/>
      <c r="V85" s="772"/>
      <c r="W85" s="772"/>
      <c r="X85" s="772"/>
      <c r="Y85" s="772"/>
      <c r="Z85" s="772"/>
      <c r="AA85" s="772"/>
      <c r="AB85" s="772"/>
      <c r="AC85" s="772"/>
      <c r="AD85" s="772"/>
      <c r="AE85" s="772"/>
      <c r="AF85" s="772"/>
      <c r="AG85" s="772"/>
      <c r="AH85" s="772"/>
      <c r="AI85" s="772"/>
      <c r="AJ85" s="772"/>
      <c r="AK85" s="772"/>
      <c r="AL85" s="772"/>
      <c r="AM85" s="772"/>
      <c r="AN85" s="772"/>
      <c r="AO85" s="772"/>
      <c r="AP85" s="772"/>
      <c r="AQ85" s="772"/>
      <c r="AR85" s="772"/>
      <c r="AS85" s="772"/>
      <c r="AT85" s="772"/>
      <c r="AU85" s="772"/>
      <c r="AV85" s="772"/>
      <c r="AW85" s="772"/>
      <c r="AX85" s="772"/>
      <c r="AY85" s="772"/>
      <c r="AZ85" s="772"/>
      <c r="BA85" s="772"/>
      <c r="BB85" s="772"/>
      <c r="BC85" s="772"/>
      <c r="BD85" s="772"/>
      <c r="BE85" s="772"/>
      <c r="BF85" s="772"/>
      <c r="BG85" s="772"/>
      <c r="BH85" s="772"/>
      <c r="BI85" s="772"/>
      <c r="BJ85" s="772"/>
      <c r="BK85" s="772"/>
      <c r="BL85" s="772"/>
      <c r="BM85" s="772"/>
      <c r="BN85" s="772"/>
      <c r="BO85" s="772"/>
      <c r="BP85" s="772"/>
      <c r="BQ85" s="772"/>
      <c r="BR85" s="772"/>
      <c r="BS85" s="772"/>
      <c r="BT85" s="772"/>
      <c r="BU85" s="772"/>
      <c r="BV85" s="772"/>
      <c r="BW85" s="772"/>
      <c r="BX85" s="772"/>
      <c r="BY85" s="772"/>
      <c r="BZ85" s="772"/>
      <c r="CA85" s="772"/>
      <c r="CB85" s="772"/>
      <c r="CC85" s="772"/>
      <c r="CD85" s="772"/>
      <c r="CE85" s="772"/>
      <c r="CF85" s="772"/>
      <c r="CG85" s="772"/>
      <c r="CH85" s="772"/>
      <c r="CI85" s="772"/>
      <c r="CJ85" s="772"/>
      <c r="CK85" s="772"/>
      <c r="CL85" s="772"/>
      <c r="CM85" s="772"/>
      <c r="CN85" s="772"/>
      <c r="CO85" s="772"/>
      <c r="CP85" s="772"/>
      <c r="CQ85" s="772"/>
      <c r="CR85" s="772"/>
      <c r="CS85" s="772"/>
      <c r="CT85" s="772"/>
      <c r="CU85" s="772"/>
      <c r="CV85" s="772"/>
      <c r="CW85" s="772"/>
      <c r="CX85" s="772"/>
      <c r="CY85" s="772"/>
      <c r="CZ85" s="772"/>
      <c r="DA85" s="772"/>
      <c r="DB85" s="772"/>
      <c r="DC85" s="772"/>
      <c r="DD85" s="772"/>
      <c r="DE85" s="772"/>
      <c r="DF85" s="772"/>
      <c r="DG85" s="772"/>
      <c r="DH85" s="772"/>
      <c r="DI85" s="772"/>
      <c r="DJ85" s="772"/>
      <c r="DK85" s="772"/>
      <c r="DL85" s="772"/>
      <c r="DM85" s="772"/>
      <c r="DN85" s="772"/>
      <c r="DO85" s="772"/>
      <c r="DP85" s="772"/>
      <c r="DQ85" s="772"/>
      <c r="DR85" s="772"/>
      <c r="DS85" s="772"/>
      <c r="DT85" s="772"/>
      <c r="DU85" s="772"/>
      <c r="DV85" s="772"/>
      <c r="DW85" s="772"/>
      <c r="DX85" s="772"/>
      <c r="DY85" s="772"/>
      <c r="DZ85" s="772"/>
      <c r="EA85" s="772"/>
      <c r="EB85" s="772"/>
      <c r="EC85" s="772"/>
      <c r="ED85" s="772"/>
      <c r="EE85" s="772"/>
      <c r="EF85" s="772"/>
      <c r="EG85" s="772"/>
      <c r="EH85" s="772"/>
      <c r="EI85" s="772"/>
      <c r="EJ85" s="772"/>
      <c r="EK85" s="772"/>
      <c r="EL85" s="772"/>
      <c r="EM85" s="772"/>
      <c r="EN85" s="772"/>
      <c r="EO85" s="772"/>
      <c r="EP85" s="772"/>
      <c r="EQ85" s="772"/>
      <c r="ER85" s="772"/>
      <c r="ES85" s="772"/>
      <c r="ET85" s="772"/>
      <c r="EU85" s="772"/>
      <c r="EV85" s="772"/>
      <c r="EW85" s="772"/>
      <c r="EX85" s="772"/>
      <c r="EY85" s="772"/>
      <c r="EZ85" s="772"/>
      <c r="FA85" s="772"/>
      <c r="FB85" s="772"/>
      <c r="FC85" s="772"/>
      <c r="FD85" s="772"/>
      <c r="FE85" s="772"/>
      <c r="FF85" s="772"/>
      <c r="FG85" s="772"/>
      <c r="FH85" s="772"/>
      <c r="FI85" s="772"/>
      <c r="FJ85" s="772"/>
      <c r="FK85" s="772"/>
      <c r="FL85" s="772"/>
      <c r="FM85" s="772"/>
      <c r="FN85" s="772"/>
      <c r="FO85" s="772"/>
      <c r="FP85" s="772"/>
      <c r="FQ85" s="772"/>
      <c r="FR85" s="772"/>
      <c r="FS85" s="772"/>
      <c r="FT85" s="772"/>
      <c r="FU85" s="772"/>
      <c r="FV85" s="772"/>
      <c r="FW85" s="772"/>
      <c r="FX85" s="772"/>
      <c r="FY85" s="772"/>
      <c r="FZ85" s="772"/>
      <c r="GA85" s="772"/>
      <c r="GB85" s="772"/>
      <c r="GC85" s="772"/>
      <c r="GD85" s="772"/>
      <c r="GE85" s="772"/>
      <c r="GF85" s="772"/>
      <c r="GG85" s="772"/>
      <c r="GH85" s="772"/>
      <c r="GI85" s="772"/>
      <c r="GJ85" s="772"/>
      <c r="GK85" s="772"/>
      <c r="GL85" s="772"/>
      <c r="GM85" s="772"/>
      <c r="GN85" s="772"/>
      <c r="GO85" s="772"/>
      <c r="GP85" s="772"/>
      <c r="GQ85" s="772"/>
      <c r="GR85" s="772"/>
      <c r="GS85" s="772"/>
      <c r="GT85" s="772"/>
      <c r="GU85" s="772"/>
      <c r="GV85" s="772"/>
      <c r="GW85" s="772"/>
      <c r="GX85" s="772"/>
      <c r="GY85" s="772"/>
      <c r="GZ85" s="772"/>
      <c r="HA85" s="772"/>
      <c r="HB85" s="772"/>
      <c r="HC85" s="772"/>
      <c r="HD85" s="772"/>
      <c r="HE85" s="772"/>
      <c r="HF85" s="772"/>
      <c r="HG85" s="772"/>
      <c r="HH85" s="772"/>
      <c r="HI85" s="772"/>
      <c r="HJ85" s="772"/>
      <c r="HK85" s="772"/>
      <c r="HL85" s="772"/>
      <c r="HM85" s="772"/>
      <c r="HN85" s="772"/>
      <c r="HO85" s="772"/>
      <c r="HP85" s="772"/>
      <c r="HQ85" s="772"/>
      <c r="HR85" s="772"/>
      <c r="HS85" s="772"/>
      <c r="HT85" s="772"/>
      <c r="HU85" s="772"/>
      <c r="HV85" s="772"/>
      <c r="HW85" s="772"/>
      <c r="HX85" s="772"/>
      <c r="HY85" s="772"/>
      <c r="HZ85" s="772"/>
      <c r="IA85" s="772"/>
      <c r="IB85" s="772"/>
      <c r="IC85" s="772"/>
      <c r="ID85" s="772"/>
      <c r="IE85" s="772"/>
      <c r="IF85" s="772"/>
      <c r="IG85" s="772"/>
      <c r="IH85" s="772"/>
      <c r="II85" s="772"/>
      <c r="IJ85" s="772"/>
      <c r="IK85" s="772"/>
      <c r="IL85" s="772"/>
      <c r="IM85" s="772"/>
      <c r="IN85" s="772"/>
      <c r="IO85" s="772"/>
      <c r="IP85" s="772"/>
      <c r="IQ85" s="772"/>
      <c r="IR85" s="772"/>
      <c r="IS85" s="772"/>
      <c r="IT85" s="772"/>
      <c r="IU85" s="772"/>
      <c r="IV85" s="772"/>
    </row>
    <row r="86" spans="1:256" ht="18" customHeight="1" x14ac:dyDescent="0.3">
      <c r="A86" s="1333">
        <v>80</v>
      </c>
      <c r="B86" s="772"/>
      <c r="C86" s="772"/>
      <c r="D86" s="779" t="s">
        <v>1368</v>
      </c>
      <c r="E86" s="774">
        <v>100</v>
      </c>
      <c r="F86" s="772"/>
      <c r="G86" s="772"/>
      <c r="H86" s="772"/>
      <c r="I86" s="772"/>
      <c r="J86" s="772"/>
      <c r="K86" s="772"/>
      <c r="L86" s="772"/>
      <c r="M86" s="772"/>
      <c r="N86" s="772"/>
      <c r="O86" s="772"/>
      <c r="P86" s="772"/>
      <c r="Q86" s="772"/>
      <c r="R86" s="772"/>
      <c r="S86" s="772"/>
      <c r="T86" s="772"/>
      <c r="U86" s="772"/>
      <c r="V86" s="772"/>
      <c r="W86" s="772"/>
      <c r="X86" s="772"/>
      <c r="Y86" s="772"/>
      <c r="Z86" s="772"/>
      <c r="AA86" s="772"/>
      <c r="AB86" s="772"/>
      <c r="AC86" s="772"/>
      <c r="AD86" s="772"/>
      <c r="AE86" s="772"/>
      <c r="AF86" s="772"/>
      <c r="AG86" s="772"/>
      <c r="AH86" s="772"/>
      <c r="AI86" s="772"/>
      <c r="AJ86" s="772"/>
      <c r="AK86" s="772"/>
      <c r="AL86" s="772"/>
      <c r="AM86" s="772"/>
      <c r="AN86" s="772"/>
      <c r="AO86" s="772"/>
      <c r="AP86" s="772"/>
      <c r="AQ86" s="772"/>
      <c r="AR86" s="772"/>
      <c r="AS86" s="772"/>
      <c r="AT86" s="772"/>
      <c r="AU86" s="772"/>
      <c r="AV86" s="772"/>
      <c r="AW86" s="772"/>
      <c r="AX86" s="772"/>
      <c r="AY86" s="772"/>
      <c r="AZ86" s="772"/>
      <c r="BA86" s="772"/>
      <c r="BB86" s="772"/>
      <c r="BC86" s="772"/>
      <c r="BD86" s="772"/>
      <c r="BE86" s="772"/>
      <c r="BF86" s="772"/>
      <c r="BG86" s="772"/>
      <c r="BH86" s="772"/>
      <c r="BI86" s="772"/>
      <c r="BJ86" s="772"/>
      <c r="BK86" s="772"/>
      <c r="BL86" s="772"/>
      <c r="BM86" s="772"/>
      <c r="BN86" s="772"/>
      <c r="BO86" s="772"/>
      <c r="BP86" s="772"/>
      <c r="BQ86" s="772"/>
      <c r="BR86" s="772"/>
      <c r="BS86" s="772"/>
      <c r="BT86" s="772"/>
      <c r="BU86" s="772"/>
      <c r="BV86" s="772"/>
      <c r="BW86" s="772"/>
      <c r="BX86" s="772"/>
      <c r="BY86" s="772"/>
      <c r="BZ86" s="772"/>
      <c r="CA86" s="772"/>
      <c r="CB86" s="772"/>
      <c r="CC86" s="772"/>
      <c r="CD86" s="772"/>
      <c r="CE86" s="772"/>
      <c r="CF86" s="772"/>
      <c r="CG86" s="772"/>
      <c r="CH86" s="772"/>
      <c r="CI86" s="772"/>
      <c r="CJ86" s="772"/>
      <c r="CK86" s="772"/>
      <c r="CL86" s="772"/>
      <c r="CM86" s="772"/>
      <c r="CN86" s="772"/>
      <c r="CO86" s="772"/>
      <c r="CP86" s="772"/>
      <c r="CQ86" s="772"/>
      <c r="CR86" s="772"/>
      <c r="CS86" s="772"/>
      <c r="CT86" s="772"/>
      <c r="CU86" s="772"/>
      <c r="CV86" s="772"/>
      <c r="CW86" s="772"/>
      <c r="CX86" s="772"/>
      <c r="CY86" s="772"/>
      <c r="CZ86" s="772"/>
      <c r="DA86" s="772"/>
      <c r="DB86" s="772"/>
      <c r="DC86" s="772"/>
      <c r="DD86" s="772"/>
      <c r="DE86" s="772"/>
      <c r="DF86" s="772"/>
      <c r="DG86" s="772"/>
      <c r="DH86" s="772"/>
      <c r="DI86" s="772"/>
      <c r="DJ86" s="772"/>
      <c r="DK86" s="772"/>
      <c r="DL86" s="772"/>
      <c r="DM86" s="772"/>
      <c r="DN86" s="772"/>
      <c r="DO86" s="772"/>
      <c r="DP86" s="772"/>
      <c r="DQ86" s="772"/>
      <c r="DR86" s="772"/>
      <c r="DS86" s="772"/>
      <c r="DT86" s="772"/>
      <c r="DU86" s="772"/>
      <c r="DV86" s="772"/>
      <c r="DW86" s="772"/>
      <c r="DX86" s="772"/>
      <c r="DY86" s="772"/>
      <c r="DZ86" s="772"/>
      <c r="EA86" s="772"/>
      <c r="EB86" s="772"/>
      <c r="EC86" s="772"/>
      <c r="ED86" s="772"/>
      <c r="EE86" s="772"/>
      <c r="EF86" s="772"/>
      <c r="EG86" s="772"/>
      <c r="EH86" s="772"/>
      <c r="EI86" s="772"/>
      <c r="EJ86" s="772"/>
      <c r="EK86" s="772"/>
      <c r="EL86" s="772"/>
      <c r="EM86" s="772"/>
      <c r="EN86" s="772"/>
      <c r="EO86" s="772"/>
      <c r="EP86" s="772"/>
      <c r="EQ86" s="772"/>
      <c r="ER86" s="772"/>
      <c r="ES86" s="772"/>
      <c r="ET86" s="772"/>
      <c r="EU86" s="772"/>
      <c r="EV86" s="772"/>
      <c r="EW86" s="772"/>
      <c r="EX86" s="772"/>
      <c r="EY86" s="772"/>
      <c r="EZ86" s="772"/>
      <c r="FA86" s="772"/>
      <c r="FB86" s="772"/>
      <c r="FC86" s="772"/>
      <c r="FD86" s="772"/>
      <c r="FE86" s="772"/>
      <c r="FF86" s="772"/>
      <c r="FG86" s="772"/>
      <c r="FH86" s="772"/>
      <c r="FI86" s="772"/>
      <c r="FJ86" s="772"/>
      <c r="FK86" s="772"/>
      <c r="FL86" s="772"/>
      <c r="FM86" s="772"/>
      <c r="FN86" s="772"/>
      <c r="FO86" s="772"/>
      <c r="FP86" s="772"/>
      <c r="FQ86" s="772"/>
      <c r="FR86" s="772"/>
      <c r="FS86" s="772"/>
      <c r="FT86" s="772"/>
      <c r="FU86" s="772"/>
      <c r="FV86" s="772"/>
      <c r="FW86" s="772"/>
      <c r="FX86" s="772"/>
      <c r="FY86" s="772"/>
      <c r="FZ86" s="772"/>
      <c r="GA86" s="772"/>
      <c r="GB86" s="772"/>
      <c r="GC86" s="772"/>
      <c r="GD86" s="772"/>
      <c r="GE86" s="772"/>
      <c r="GF86" s="772"/>
      <c r="GG86" s="772"/>
      <c r="GH86" s="772"/>
      <c r="GI86" s="772"/>
      <c r="GJ86" s="772"/>
      <c r="GK86" s="772"/>
      <c r="GL86" s="772"/>
      <c r="GM86" s="772"/>
      <c r="GN86" s="772"/>
      <c r="GO86" s="772"/>
      <c r="GP86" s="772"/>
      <c r="GQ86" s="772"/>
      <c r="GR86" s="772"/>
      <c r="GS86" s="772"/>
      <c r="GT86" s="772"/>
      <c r="GU86" s="772"/>
      <c r="GV86" s="772"/>
      <c r="GW86" s="772"/>
      <c r="GX86" s="772"/>
      <c r="GY86" s="772"/>
      <c r="GZ86" s="772"/>
      <c r="HA86" s="772"/>
      <c r="HB86" s="772"/>
      <c r="HC86" s="772"/>
      <c r="HD86" s="772"/>
      <c r="HE86" s="772"/>
      <c r="HF86" s="772"/>
      <c r="HG86" s="772"/>
      <c r="HH86" s="772"/>
      <c r="HI86" s="772"/>
      <c r="HJ86" s="772"/>
      <c r="HK86" s="772"/>
      <c r="HL86" s="772"/>
      <c r="HM86" s="772"/>
      <c r="HN86" s="772"/>
      <c r="HO86" s="772"/>
      <c r="HP86" s="772"/>
      <c r="HQ86" s="772"/>
      <c r="HR86" s="772"/>
      <c r="HS86" s="772"/>
      <c r="HT86" s="772"/>
      <c r="HU86" s="772"/>
      <c r="HV86" s="772"/>
      <c r="HW86" s="772"/>
      <c r="HX86" s="772"/>
      <c r="HY86" s="772"/>
      <c r="HZ86" s="772"/>
      <c r="IA86" s="772"/>
      <c r="IB86" s="772"/>
      <c r="IC86" s="772"/>
      <c r="ID86" s="772"/>
      <c r="IE86" s="772"/>
      <c r="IF86" s="772"/>
      <c r="IG86" s="772"/>
      <c r="IH86" s="772"/>
      <c r="II86" s="772"/>
      <c r="IJ86" s="772"/>
      <c r="IK86" s="772"/>
      <c r="IL86" s="772"/>
      <c r="IM86" s="772"/>
      <c r="IN86" s="772"/>
      <c r="IO86" s="772"/>
      <c r="IP86" s="772"/>
      <c r="IQ86" s="772"/>
      <c r="IR86" s="772"/>
      <c r="IS86" s="772"/>
      <c r="IT86" s="772"/>
      <c r="IU86" s="772"/>
      <c r="IV86" s="772"/>
    </row>
    <row r="87" spans="1:256" ht="20.100000000000001" customHeight="1" x14ac:dyDescent="0.3">
      <c r="A87" s="1333">
        <v>81</v>
      </c>
      <c r="B87" s="772"/>
      <c r="C87" s="772"/>
      <c r="D87" s="762" t="s">
        <v>1369</v>
      </c>
      <c r="E87" s="774">
        <v>100</v>
      </c>
      <c r="F87" s="772"/>
      <c r="G87" s="772"/>
      <c r="H87" s="772"/>
      <c r="I87" s="772"/>
      <c r="J87" s="772"/>
      <c r="K87" s="772"/>
      <c r="L87" s="772"/>
      <c r="M87" s="772"/>
      <c r="N87" s="772"/>
      <c r="O87" s="772"/>
      <c r="P87" s="772"/>
      <c r="Q87" s="772"/>
      <c r="R87" s="772"/>
      <c r="S87" s="772"/>
      <c r="T87" s="772"/>
      <c r="U87" s="772"/>
      <c r="V87" s="772"/>
      <c r="W87" s="772"/>
      <c r="X87" s="772"/>
      <c r="Y87" s="772"/>
      <c r="Z87" s="772"/>
      <c r="AA87" s="772"/>
      <c r="AB87" s="772"/>
      <c r="AC87" s="772"/>
      <c r="AD87" s="772"/>
      <c r="AE87" s="772"/>
      <c r="AF87" s="772"/>
      <c r="AG87" s="772"/>
      <c r="AH87" s="772"/>
      <c r="AI87" s="772"/>
      <c r="AJ87" s="772"/>
      <c r="AK87" s="772"/>
      <c r="AL87" s="772"/>
      <c r="AM87" s="772"/>
      <c r="AN87" s="772"/>
      <c r="AO87" s="772"/>
      <c r="AP87" s="772"/>
      <c r="AQ87" s="772"/>
      <c r="AR87" s="772"/>
      <c r="AS87" s="772"/>
      <c r="AT87" s="772"/>
      <c r="AU87" s="772"/>
      <c r="AV87" s="772"/>
      <c r="AW87" s="772"/>
      <c r="AX87" s="772"/>
      <c r="AY87" s="772"/>
      <c r="AZ87" s="772"/>
      <c r="BA87" s="772"/>
      <c r="BB87" s="772"/>
      <c r="BC87" s="772"/>
      <c r="BD87" s="772"/>
      <c r="BE87" s="772"/>
      <c r="BF87" s="772"/>
      <c r="BG87" s="772"/>
      <c r="BH87" s="772"/>
      <c r="BI87" s="772"/>
      <c r="BJ87" s="772"/>
      <c r="BK87" s="772"/>
      <c r="BL87" s="772"/>
      <c r="BM87" s="772"/>
      <c r="BN87" s="772"/>
      <c r="BO87" s="772"/>
      <c r="BP87" s="772"/>
      <c r="BQ87" s="772"/>
      <c r="BR87" s="772"/>
      <c r="BS87" s="772"/>
      <c r="BT87" s="772"/>
      <c r="BU87" s="772"/>
      <c r="BV87" s="772"/>
      <c r="BW87" s="772"/>
      <c r="BX87" s="772"/>
      <c r="BY87" s="772"/>
      <c r="BZ87" s="772"/>
      <c r="CA87" s="772"/>
      <c r="CB87" s="772"/>
      <c r="CC87" s="772"/>
      <c r="CD87" s="772"/>
      <c r="CE87" s="772"/>
      <c r="CF87" s="772"/>
      <c r="CG87" s="772"/>
      <c r="CH87" s="772"/>
      <c r="CI87" s="772"/>
      <c r="CJ87" s="772"/>
      <c r="CK87" s="772"/>
      <c r="CL87" s="772"/>
      <c r="CM87" s="772"/>
      <c r="CN87" s="772"/>
      <c r="CO87" s="772"/>
      <c r="CP87" s="772"/>
      <c r="CQ87" s="772"/>
      <c r="CR87" s="772"/>
      <c r="CS87" s="772"/>
      <c r="CT87" s="772"/>
      <c r="CU87" s="772"/>
      <c r="CV87" s="772"/>
      <c r="CW87" s="772"/>
      <c r="CX87" s="772"/>
      <c r="CY87" s="772"/>
      <c r="CZ87" s="772"/>
      <c r="DA87" s="772"/>
      <c r="DB87" s="772"/>
      <c r="DC87" s="772"/>
      <c r="DD87" s="772"/>
      <c r="DE87" s="772"/>
      <c r="DF87" s="772"/>
      <c r="DG87" s="772"/>
      <c r="DH87" s="772"/>
      <c r="DI87" s="772"/>
      <c r="DJ87" s="772"/>
      <c r="DK87" s="772"/>
      <c r="DL87" s="772"/>
      <c r="DM87" s="772"/>
      <c r="DN87" s="772"/>
      <c r="DO87" s="772"/>
      <c r="DP87" s="772"/>
      <c r="DQ87" s="772"/>
      <c r="DR87" s="772"/>
      <c r="DS87" s="772"/>
      <c r="DT87" s="772"/>
      <c r="DU87" s="772"/>
      <c r="DV87" s="772"/>
      <c r="DW87" s="772"/>
      <c r="DX87" s="772"/>
      <c r="DY87" s="772"/>
      <c r="DZ87" s="772"/>
      <c r="EA87" s="772"/>
      <c r="EB87" s="772"/>
      <c r="EC87" s="772"/>
      <c r="ED87" s="772"/>
      <c r="EE87" s="772"/>
      <c r="EF87" s="772"/>
      <c r="EG87" s="772"/>
      <c r="EH87" s="772"/>
      <c r="EI87" s="772"/>
      <c r="EJ87" s="772"/>
      <c r="EK87" s="772"/>
      <c r="EL87" s="772"/>
      <c r="EM87" s="772"/>
      <c r="EN87" s="772"/>
      <c r="EO87" s="772"/>
      <c r="EP87" s="772"/>
      <c r="EQ87" s="772"/>
      <c r="ER87" s="772"/>
      <c r="ES87" s="772"/>
      <c r="ET87" s="772"/>
      <c r="EU87" s="772"/>
      <c r="EV87" s="772"/>
      <c r="EW87" s="772"/>
      <c r="EX87" s="772"/>
      <c r="EY87" s="772"/>
      <c r="EZ87" s="772"/>
      <c r="FA87" s="772"/>
      <c r="FB87" s="772"/>
      <c r="FC87" s="772"/>
      <c r="FD87" s="772"/>
      <c r="FE87" s="772"/>
      <c r="FF87" s="772"/>
      <c r="FG87" s="772"/>
      <c r="FH87" s="772"/>
      <c r="FI87" s="772"/>
      <c r="FJ87" s="772"/>
      <c r="FK87" s="772"/>
      <c r="FL87" s="772"/>
      <c r="FM87" s="772"/>
      <c r="FN87" s="772"/>
      <c r="FO87" s="772"/>
      <c r="FP87" s="772"/>
      <c r="FQ87" s="772"/>
      <c r="FR87" s="772"/>
      <c r="FS87" s="772"/>
      <c r="FT87" s="772"/>
      <c r="FU87" s="772"/>
      <c r="FV87" s="772"/>
      <c r="FW87" s="772"/>
      <c r="FX87" s="772"/>
      <c r="FY87" s="772"/>
      <c r="FZ87" s="772"/>
      <c r="GA87" s="772"/>
      <c r="GB87" s="772"/>
      <c r="GC87" s="772"/>
      <c r="GD87" s="772"/>
      <c r="GE87" s="772"/>
      <c r="GF87" s="772"/>
      <c r="GG87" s="772"/>
      <c r="GH87" s="772"/>
      <c r="GI87" s="772"/>
      <c r="GJ87" s="772"/>
      <c r="GK87" s="772"/>
      <c r="GL87" s="772"/>
      <c r="GM87" s="772"/>
      <c r="GN87" s="772"/>
      <c r="GO87" s="772"/>
      <c r="GP87" s="772"/>
      <c r="GQ87" s="772"/>
      <c r="GR87" s="772"/>
      <c r="GS87" s="772"/>
      <c r="GT87" s="772"/>
      <c r="GU87" s="772"/>
      <c r="GV87" s="772"/>
      <c r="GW87" s="772"/>
      <c r="GX87" s="772"/>
      <c r="GY87" s="772"/>
      <c r="GZ87" s="772"/>
      <c r="HA87" s="772"/>
      <c r="HB87" s="772"/>
      <c r="HC87" s="772"/>
      <c r="HD87" s="772"/>
      <c r="HE87" s="772"/>
      <c r="HF87" s="772"/>
      <c r="HG87" s="772"/>
      <c r="HH87" s="772"/>
      <c r="HI87" s="772"/>
      <c r="HJ87" s="772"/>
      <c r="HK87" s="772"/>
      <c r="HL87" s="772"/>
      <c r="HM87" s="772"/>
      <c r="HN87" s="772"/>
      <c r="HO87" s="772"/>
      <c r="HP87" s="772"/>
      <c r="HQ87" s="772"/>
      <c r="HR87" s="772"/>
      <c r="HS87" s="772"/>
      <c r="HT87" s="772"/>
      <c r="HU87" s="772"/>
      <c r="HV87" s="772"/>
      <c r="HW87" s="772"/>
      <c r="HX87" s="772"/>
      <c r="HY87" s="772"/>
      <c r="HZ87" s="772"/>
      <c r="IA87" s="772"/>
      <c r="IB87" s="772"/>
      <c r="IC87" s="772"/>
      <c r="ID87" s="772"/>
      <c r="IE87" s="772"/>
      <c r="IF87" s="772"/>
      <c r="IG87" s="772"/>
      <c r="IH87" s="772"/>
      <c r="II87" s="772"/>
      <c r="IJ87" s="772"/>
      <c r="IK87" s="772"/>
      <c r="IL87" s="772"/>
      <c r="IM87" s="772"/>
      <c r="IN87" s="772"/>
      <c r="IO87" s="772"/>
      <c r="IP87" s="772"/>
      <c r="IQ87" s="772"/>
      <c r="IR87" s="772"/>
      <c r="IS87" s="772"/>
      <c r="IT87" s="772"/>
      <c r="IU87" s="772"/>
      <c r="IV87" s="772"/>
    </row>
    <row r="88" spans="1:256" ht="20.100000000000001" customHeight="1" x14ac:dyDescent="0.3">
      <c r="A88" s="1333">
        <v>82</v>
      </c>
      <c r="B88" s="772"/>
      <c r="C88" s="772"/>
      <c r="D88" s="762" t="s">
        <v>1361</v>
      </c>
      <c r="E88" s="774">
        <v>120</v>
      </c>
      <c r="F88" s="772"/>
      <c r="G88" s="772"/>
      <c r="H88" s="772"/>
      <c r="I88" s="772"/>
      <c r="J88" s="772"/>
      <c r="K88" s="772"/>
      <c r="L88" s="772"/>
      <c r="M88" s="772"/>
      <c r="N88" s="772"/>
      <c r="O88" s="772"/>
      <c r="P88" s="772"/>
      <c r="Q88" s="772"/>
      <c r="R88" s="772"/>
      <c r="S88" s="772"/>
      <c r="T88" s="772"/>
      <c r="U88" s="772"/>
      <c r="V88" s="772"/>
      <c r="W88" s="772"/>
      <c r="X88" s="772"/>
      <c r="Y88" s="772"/>
      <c r="Z88" s="772"/>
      <c r="AA88" s="772"/>
      <c r="AB88" s="772"/>
      <c r="AC88" s="772"/>
      <c r="AD88" s="772"/>
      <c r="AE88" s="772"/>
      <c r="AF88" s="772"/>
      <c r="AG88" s="772"/>
      <c r="AH88" s="772"/>
      <c r="AI88" s="772"/>
      <c r="AJ88" s="772"/>
      <c r="AK88" s="772"/>
      <c r="AL88" s="772"/>
      <c r="AM88" s="772"/>
      <c r="AN88" s="772"/>
      <c r="AO88" s="772"/>
      <c r="AP88" s="772"/>
      <c r="AQ88" s="772"/>
      <c r="AR88" s="772"/>
      <c r="AS88" s="772"/>
      <c r="AT88" s="772"/>
      <c r="AU88" s="772"/>
      <c r="AV88" s="772"/>
      <c r="AW88" s="772"/>
      <c r="AX88" s="772"/>
      <c r="AY88" s="772"/>
      <c r="AZ88" s="772"/>
      <c r="BA88" s="772"/>
      <c r="BB88" s="772"/>
      <c r="BC88" s="772"/>
      <c r="BD88" s="772"/>
      <c r="BE88" s="772"/>
      <c r="BF88" s="772"/>
      <c r="BG88" s="772"/>
      <c r="BH88" s="772"/>
      <c r="BI88" s="772"/>
      <c r="BJ88" s="772"/>
      <c r="BK88" s="772"/>
      <c r="BL88" s="772"/>
      <c r="BM88" s="772"/>
      <c r="BN88" s="772"/>
      <c r="BO88" s="772"/>
      <c r="BP88" s="772"/>
      <c r="BQ88" s="772"/>
      <c r="BR88" s="772"/>
      <c r="BS88" s="772"/>
      <c r="BT88" s="772"/>
      <c r="BU88" s="772"/>
      <c r="BV88" s="772"/>
      <c r="BW88" s="772"/>
      <c r="BX88" s="772"/>
      <c r="BY88" s="772"/>
      <c r="BZ88" s="772"/>
      <c r="CA88" s="772"/>
      <c r="CB88" s="772"/>
      <c r="CC88" s="772"/>
      <c r="CD88" s="772"/>
      <c r="CE88" s="772"/>
      <c r="CF88" s="772"/>
      <c r="CG88" s="772"/>
      <c r="CH88" s="772"/>
      <c r="CI88" s="772"/>
      <c r="CJ88" s="772"/>
      <c r="CK88" s="772"/>
      <c r="CL88" s="772"/>
      <c r="CM88" s="772"/>
      <c r="CN88" s="772"/>
      <c r="CO88" s="772"/>
      <c r="CP88" s="772"/>
      <c r="CQ88" s="772"/>
      <c r="CR88" s="772"/>
      <c r="CS88" s="772"/>
      <c r="CT88" s="772"/>
      <c r="CU88" s="772"/>
      <c r="CV88" s="772"/>
      <c r="CW88" s="772"/>
      <c r="CX88" s="772"/>
      <c r="CY88" s="772"/>
      <c r="CZ88" s="772"/>
      <c r="DA88" s="772"/>
      <c r="DB88" s="772"/>
      <c r="DC88" s="772"/>
      <c r="DD88" s="772"/>
      <c r="DE88" s="772"/>
      <c r="DF88" s="772"/>
      <c r="DG88" s="772"/>
      <c r="DH88" s="772"/>
      <c r="DI88" s="772"/>
      <c r="DJ88" s="772"/>
      <c r="DK88" s="772"/>
      <c r="DL88" s="772"/>
      <c r="DM88" s="772"/>
      <c r="DN88" s="772"/>
      <c r="DO88" s="772"/>
      <c r="DP88" s="772"/>
      <c r="DQ88" s="772"/>
      <c r="DR88" s="772"/>
      <c r="DS88" s="772"/>
      <c r="DT88" s="772"/>
      <c r="DU88" s="772"/>
      <c r="DV88" s="772"/>
      <c r="DW88" s="772"/>
      <c r="DX88" s="772"/>
      <c r="DY88" s="772"/>
      <c r="DZ88" s="772"/>
      <c r="EA88" s="772"/>
      <c r="EB88" s="772"/>
      <c r="EC88" s="772"/>
      <c r="ED88" s="772"/>
      <c r="EE88" s="772"/>
      <c r="EF88" s="772"/>
      <c r="EG88" s="772"/>
      <c r="EH88" s="772"/>
      <c r="EI88" s="772"/>
      <c r="EJ88" s="772"/>
      <c r="EK88" s="772"/>
      <c r="EL88" s="772"/>
      <c r="EM88" s="772"/>
      <c r="EN88" s="772"/>
      <c r="EO88" s="772"/>
      <c r="EP88" s="772"/>
      <c r="EQ88" s="772"/>
      <c r="ER88" s="772"/>
      <c r="ES88" s="772"/>
      <c r="ET88" s="772"/>
      <c r="EU88" s="772"/>
      <c r="EV88" s="772"/>
      <c r="EW88" s="772"/>
      <c r="EX88" s="772"/>
      <c r="EY88" s="772"/>
      <c r="EZ88" s="772"/>
      <c r="FA88" s="772"/>
      <c r="FB88" s="772"/>
      <c r="FC88" s="772"/>
      <c r="FD88" s="772"/>
      <c r="FE88" s="772"/>
      <c r="FF88" s="772"/>
      <c r="FG88" s="772"/>
      <c r="FH88" s="772"/>
      <c r="FI88" s="772"/>
      <c r="FJ88" s="772"/>
      <c r="FK88" s="772"/>
      <c r="FL88" s="772"/>
      <c r="FM88" s="772"/>
      <c r="FN88" s="772"/>
      <c r="FO88" s="772"/>
      <c r="FP88" s="772"/>
      <c r="FQ88" s="772"/>
      <c r="FR88" s="772"/>
      <c r="FS88" s="772"/>
      <c r="FT88" s="772"/>
      <c r="FU88" s="772"/>
      <c r="FV88" s="772"/>
      <c r="FW88" s="772"/>
      <c r="FX88" s="772"/>
      <c r="FY88" s="772"/>
      <c r="FZ88" s="772"/>
      <c r="GA88" s="772"/>
      <c r="GB88" s="772"/>
      <c r="GC88" s="772"/>
      <c r="GD88" s="772"/>
      <c r="GE88" s="772"/>
      <c r="GF88" s="772"/>
      <c r="GG88" s="772"/>
      <c r="GH88" s="772"/>
      <c r="GI88" s="772"/>
      <c r="GJ88" s="772"/>
      <c r="GK88" s="772"/>
      <c r="GL88" s="772"/>
      <c r="GM88" s="772"/>
      <c r="GN88" s="772"/>
      <c r="GO88" s="772"/>
      <c r="GP88" s="772"/>
      <c r="GQ88" s="772"/>
      <c r="GR88" s="772"/>
      <c r="GS88" s="772"/>
      <c r="GT88" s="772"/>
      <c r="GU88" s="772"/>
      <c r="GV88" s="772"/>
      <c r="GW88" s="772"/>
      <c r="GX88" s="772"/>
      <c r="GY88" s="772"/>
      <c r="GZ88" s="772"/>
      <c r="HA88" s="772"/>
      <c r="HB88" s="772"/>
      <c r="HC88" s="772"/>
      <c r="HD88" s="772"/>
      <c r="HE88" s="772"/>
      <c r="HF88" s="772"/>
      <c r="HG88" s="772"/>
      <c r="HH88" s="772"/>
      <c r="HI88" s="772"/>
      <c r="HJ88" s="772"/>
      <c r="HK88" s="772"/>
      <c r="HL88" s="772"/>
      <c r="HM88" s="772"/>
      <c r="HN88" s="772"/>
      <c r="HO88" s="772"/>
      <c r="HP88" s="772"/>
      <c r="HQ88" s="772"/>
      <c r="HR88" s="772"/>
      <c r="HS88" s="772"/>
      <c r="HT88" s="772"/>
      <c r="HU88" s="772"/>
      <c r="HV88" s="772"/>
      <c r="HW88" s="772"/>
      <c r="HX88" s="772"/>
      <c r="HY88" s="772"/>
      <c r="HZ88" s="772"/>
      <c r="IA88" s="772"/>
      <c r="IB88" s="772"/>
      <c r="IC88" s="772"/>
      <c r="ID88" s="772"/>
      <c r="IE88" s="772"/>
      <c r="IF88" s="772"/>
      <c r="IG88" s="772"/>
      <c r="IH88" s="772"/>
      <c r="II88" s="772"/>
      <c r="IJ88" s="772"/>
      <c r="IK88" s="772"/>
      <c r="IL88" s="772"/>
      <c r="IM88" s="772"/>
      <c r="IN88" s="772"/>
      <c r="IO88" s="772"/>
      <c r="IP88" s="772"/>
      <c r="IQ88" s="772"/>
      <c r="IR88" s="772"/>
      <c r="IS88" s="772"/>
      <c r="IT88" s="772"/>
      <c r="IU88" s="772"/>
      <c r="IV88" s="772"/>
    </row>
    <row r="89" spans="1:256" ht="20.100000000000001" customHeight="1" x14ac:dyDescent="0.3">
      <c r="A89" s="1333">
        <v>83</v>
      </c>
      <c r="B89" s="772"/>
      <c r="C89" s="772"/>
      <c r="D89" s="762" t="s">
        <v>1370</v>
      </c>
      <c r="E89" s="774">
        <v>20</v>
      </c>
      <c r="F89" s="772"/>
      <c r="G89" s="772"/>
      <c r="H89" s="772"/>
      <c r="I89" s="772"/>
      <c r="J89" s="772"/>
      <c r="K89" s="772"/>
      <c r="L89" s="772"/>
      <c r="M89" s="772"/>
      <c r="N89" s="772"/>
      <c r="O89" s="772"/>
      <c r="P89" s="772"/>
      <c r="Q89" s="772"/>
      <c r="R89" s="772"/>
      <c r="S89" s="772"/>
      <c r="T89" s="772"/>
      <c r="U89" s="772"/>
      <c r="V89" s="772"/>
      <c r="W89" s="772"/>
      <c r="X89" s="772"/>
      <c r="Y89" s="772"/>
      <c r="Z89" s="772"/>
      <c r="AA89" s="772"/>
      <c r="AB89" s="772"/>
      <c r="AC89" s="772"/>
      <c r="AD89" s="772"/>
      <c r="AE89" s="772"/>
      <c r="AF89" s="772"/>
      <c r="AG89" s="772"/>
      <c r="AH89" s="772"/>
      <c r="AI89" s="772"/>
      <c r="AJ89" s="772"/>
      <c r="AK89" s="772"/>
      <c r="AL89" s="772"/>
      <c r="AM89" s="772"/>
      <c r="AN89" s="772"/>
      <c r="AO89" s="772"/>
      <c r="AP89" s="772"/>
      <c r="AQ89" s="772"/>
      <c r="AR89" s="772"/>
      <c r="AS89" s="772"/>
      <c r="AT89" s="772"/>
      <c r="AU89" s="772"/>
      <c r="AV89" s="772"/>
      <c r="AW89" s="772"/>
      <c r="AX89" s="772"/>
      <c r="AY89" s="772"/>
      <c r="AZ89" s="772"/>
      <c r="BA89" s="772"/>
      <c r="BB89" s="772"/>
      <c r="BC89" s="772"/>
      <c r="BD89" s="772"/>
      <c r="BE89" s="772"/>
      <c r="BF89" s="772"/>
      <c r="BG89" s="772"/>
      <c r="BH89" s="772"/>
      <c r="BI89" s="772"/>
      <c r="BJ89" s="772"/>
      <c r="BK89" s="772"/>
      <c r="BL89" s="772"/>
      <c r="BM89" s="772"/>
      <c r="BN89" s="772"/>
      <c r="BO89" s="772"/>
      <c r="BP89" s="772"/>
      <c r="BQ89" s="772"/>
      <c r="BR89" s="772"/>
      <c r="BS89" s="772"/>
      <c r="BT89" s="772"/>
      <c r="BU89" s="772"/>
      <c r="BV89" s="772"/>
      <c r="BW89" s="772"/>
      <c r="BX89" s="772"/>
      <c r="BY89" s="772"/>
      <c r="BZ89" s="772"/>
      <c r="CA89" s="772"/>
      <c r="CB89" s="772"/>
      <c r="CC89" s="772"/>
      <c r="CD89" s="772"/>
      <c r="CE89" s="772"/>
      <c r="CF89" s="772"/>
      <c r="CG89" s="772"/>
      <c r="CH89" s="772"/>
      <c r="CI89" s="772"/>
      <c r="CJ89" s="772"/>
      <c r="CK89" s="772"/>
      <c r="CL89" s="772"/>
      <c r="CM89" s="772"/>
      <c r="CN89" s="772"/>
      <c r="CO89" s="772"/>
      <c r="CP89" s="772"/>
      <c r="CQ89" s="772"/>
      <c r="CR89" s="772"/>
      <c r="CS89" s="772"/>
      <c r="CT89" s="772"/>
      <c r="CU89" s="772"/>
      <c r="CV89" s="772"/>
      <c r="CW89" s="772"/>
      <c r="CX89" s="772"/>
      <c r="CY89" s="772"/>
      <c r="CZ89" s="772"/>
      <c r="DA89" s="772"/>
      <c r="DB89" s="772"/>
      <c r="DC89" s="772"/>
      <c r="DD89" s="772"/>
      <c r="DE89" s="772"/>
      <c r="DF89" s="772"/>
      <c r="DG89" s="772"/>
      <c r="DH89" s="772"/>
      <c r="DI89" s="772"/>
      <c r="DJ89" s="772"/>
      <c r="DK89" s="772"/>
      <c r="DL89" s="772"/>
      <c r="DM89" s="772"/>
      <c r="DN89" s="772"/>
      <c r="DO89" s="772"/>
      <c r="DP89" s="772"/>
      <c r="DQ89" s="772"/>
      <c r="DR89" s="772"/>
      <c r="DS89" s="772"/>
      <c r="DT89" s="772"/>
      <c r="DU89" s="772"/>
      <c r="DV89" s="772"/>
      <c r="DW89" s="772"/>
      <c r="DX89" s="772"/>
      <c r="DY89" s="772"/>
      <c r="DZ89" s="772"/>
      <c r="EA89" s="772"/>
      <c r="EB89" s="772"/>
      <c r="EC89" s="772"/>
      <c r="ED89" s="772"/>
      <c r="EE89" s="772"/>
      <c r="EF89" s="772"/>
      <c r="EG89" s="772"/>
      <c r="EH89" s="772"/>
      <c r="EI89" s="772"/>
      <c r="EJ89" s="772"/>
      <c r="EK89" s="772"/>
      <c r="EL89" s="772"/>
      <c r="EM89" s="772"/>
      <c r="EN89" s="772"/>
      <c r="EO89" s="772"/>
      <c r="EP89" s="772"/>
      <c r="EQ89" s="772"/>
      <c r="ER89" s="772"/>
      <c r="ES89" s="772"/>
      <c r="ET89" s="772"/>
      <c r="EU89" s="772"/>
      <c r="EV89" s="772"/>
      <c r="EW89" s="772"/>
      <c r="EX89" s="772"/>
      <c r="EY89" s="772"/>
      <c r="EZ89" s="772"/>
      <c r="FA89" s="772"/>
      <c r="FB89" s="772"/>
      <c r="FC89" s="772"/>
      <c r="FD89" s="772"/>
      <c r="FE89" s="772"/>
      <c r="FF89" s="772"/>
      <c r="FG89" s="772"/>
      <c r="FH89" s="772"/>
      <c r="FI89" s="772"/>
      <c r="FJ89" s="772"/>
      <c r="FK89" s="772"/>
      <c r="FL89" s="772"/>
      <c r="FM89" s="772"/>
      <c r="FN89" s="772"/>
      <c r="FO89" s="772"/>
      <c r="FP89" s="772"/>
      <c r="FQ89" s="772"/>
      <c r="FR89" s="772"/>
      <c r="FS89" s="772"/>
      <c r="FT89" s="772"/>
      <c r="FU89" s="772"/>
      <c r="FV89" s="772"/>
      <c r="FW89" s="772"/>
      <c r="FX89" s="772"/>
      <c r="FY89" s="772"/>
      <c r="FZ89" s="772"/>
      <c r="GA89" s="772"/>
      <c r="GB89" s="772"/>
      <c r="GC89" s="772"/>
      <c r="GD89" s="772"/>
      <c r="GE89" s="772"/>
      <c r="GF89" s="772"/>
      <c r="GG89" s="772"/>
      <c r="GH89" s="772"/>
      <c r="GI89" s="772"/>
      <c r="GJ89" s="772"/>
      <c r="GK89" s="772"/>
      <c r="GL89" s="772"/>
      <c r="GM89" s="772"/>
      <c r="GN89" s="772"/>
      <c r="GO89" s="772"/>
      <c r="GP89" s="772"/>
      <c r="GQ89" s="772"/>
      <c r="GR89" s="772"/>
      <c r="GS89" s="772"/>
      <c r="GT89" s="772"/>
      <c r="GU89" s="772"/>
      <c r="GV89" s="772"/>
      <c r="GW89" s="772"/>
      <c r="GX89" s="772"/>
      <c r="GY89" s="772"/>
      <c r="GZ89" s="772"/>
      <c r="HA89" s="772"/>
      <c r="HB89" s="772"/>
      <c r="HC89" s="772"/>
      <c r="HD89" s="772"/>
      <c r="HE89" s="772"/>
      <c r="HF89" s="772"/>
      <c r="HG89" s="772"/>
      <c r="HH89" s="772"/>
      <c r="HI89" s="772"/>
      <c r="HJ89" s="772"/>
      <c r="HK89" s="772"/>
      <c r="HL89" s="772"/>
      <c r="HM89" s="772"/>
      <c r="HN89" s="772"/>
      <c r="HO89" s="772"/>
      <c r="HP89" s="772"/>
      <c r="HQ89" s="772"/>
      <c r="HR89" s="772"/>
      <c r="HS89" s="772"/>
      <c r="HT89" s="772"/>
      <c r="HU89" s="772"/>
      <c r="HV89" s="772"/>
      <c r="HW89" s="772"/>
      <c r="HX89" s="772"/>
      <c r="HY89" s="772"/>
      <c r="HZ89" s="772"/>
      <c r="IA89" s="772"/>
      <c r="IB89" s="772"/>
      <c r="IC89" s="772"/>
      <c r="ID89" s="772"/>
      <c r="IE89" s="772"/>
      <c r="IF89" s="772"/>
      <c r="IG89" s="772"/>
      <c r="IH89" s="772"/>
      <c r="II89" s="772"/>
      <c r="IJ89" s="772"/>
      <c r="IK89" s="772"/>
      <c r="IL89" s="772"/>
      <c r="IM89" s="772"/>
      <c r="IN89" s="772"/>
      <c r="IO89" s="772"/>
      <c r="IP89" s="772"/>
      <c r="IQ89" s="772"/>
      <c r="IR89" s="772"/>
      <c r="IS89" s="772"/>
      <c r="IT89" s="772"/>
      <c r="IU89" s="772"/>
      <c r="IV89" s="772"/>
    </row>
    <row r="90" spans="1:256" ht="20.100000000000001" customHeight="1" x14ac:dyDescent="0.35">
      <c r="A90" s="1333">
        <v>84</v>
      </c>
      <c r="B90" s="772"/>
      <c r="C90" s="772"/>
      <c r="D90" s="1448" t="s">
        <v>1371</v>
      </c>
      <c r="E90" s="774"/>
      <c r="F90" s="772"/>
      <c r="G90" s="772"/>
      <c r="H90" s="772"/>
      <c r="I90" s="772"/>
      <c r="J90" s="772"/>
      <c r="K90" s="772"/>
      <c r="L90" s="772"/>
      <c r="M90" s="772"/>
      <c r="N90" s="772"/>
      <c r="O90" s="772"/>
      <c r="P90" s="772"/>
      <c r="Q90" s="772"/>
      <c r="R90" s="772"/>
      <c r="S90" s="772"/>
      <c r="T90" s="772"/>
      <c r="U90" s="772"/>
      <c r="V90" s="772"/>
      <c r="W90" s="772"/>
      <c r="X90" s="772"/>
      <c r="Y90" s="772"/>
      <c r="Z90" s="772"/>
      <c r="AA90" s="772"/>
      <c r="AB90" s="772"/>
      <c r="AC90" s="772"/>
      <c r="AD90" s="772"/>
      <c r="AE90" s="772"/>
      <c r="AF90" s="772"/>
      <c r="AG90" s="772"/>
      <c r="AH90" s="772"/>
      <c r="AI90" s="772"/>
      <c r="AJ90" s="772"/>
      <c r="AK90" s="772"/>
      <c r="AL90" s="772"/>
      <c r="AM90" s="772"/>
      <c r="AN90" s="772"/>
      <c r="AO90" s="772"/>
      <c r="AP90" s="772"/>
      <c r="AQ90" s="772"/>
      <c r="AR90" s="772"/>
      <c r="AS90" s="772"/>
      <c r="AT90" s="772"/>
      <c r="AU90" s="772"/>
      <c r="AV90" s="772"/>
      <c r="AW90" s="772"/>
      <c r="AX90" s="772"/>
      <c r="AY90" s="772"/>
      <c r="AZ90" s="772"/>
      <c r="BA90" s="772"/>
      <c r="BB90" s="772"/>
      <c r="BC90" s="772"/>
      <c r="BD90" s="772"/>
      <c r="BE90" s="772"/>
      <c r="BF90" s="772"/>
      <c r="BG90" s="772"/>
      <c r="BH90" s="772"/>
      <c r="BI90" s="772"/>
      <c r="BJ90" s="772"/>
      <c r="BK90" s="772"/>
      <c r="BL90" s="772"/>
      <c r="BM90" s="772"/>
      <c r="BN90" s="772"/>
      <c r="BO90" s="772"/>
      <c r="BP90" s="772"/>
      <c r="BQ90" s="772"/>
      <c r="BR90" s="772"/>
      <c r="BS90" s="772"/>
      <c r="BT90" s="772"/>
      <c r="BU90" s="772"/>
      <c r="BV90" s="772"/>
      <c r="BW90" s="772"/>
      <c r="BX90" s="772"/>
      <c r="BY90" s="772"/>
      <c r="BZ90" s="772"/>
      <c r="CA90" s="772"/>
      <c r="CB90" s="772"/>
      <c r="CC90" s="772"/>
      <c r="CD90" s="772"/>
      <c r="CE90" s="772"/>
      <c r="CF90" s="772"/>
      <c r="CG90" s="772"/>
      <c r="CH90" s="772"/>
      <c r="CI90" s="772"/>
      <c r="CJ90" s="772"/>
      <c r="CK90" s="772"/>
      <c r="CL90" s="772"/>
      <c r="CM90" s="772"/>
      <c r="CN90" s="772"/>
      <c r="CO90" s="772"/>
      <c r="CP90" s="772"/>
      <c r="CQ90" s="772"/>
      <c r="CR90" s="772"/>
      <c r="CS90" s="772"/>
      <c r="CT90" s="772"/>
      <c r="CU90" s="772"/>
      <c r="CV90" s="772"/>
      <c r="CW90" s="772"/>
      <c r="CX90" s="772"/>
      <c r="CY90" s="772"/>
      <c r="CZ90" s="772"/>
      <c r="DA90" s="772"/>
      <c r="DB90" s="772"/>
      <c r="DC90" s="772"/>
      <c r="DD90" s="772"/>
      <c r="DE90" s="772"/>
      <c r="DF90" s="772"/>
      <c r="DG90" s="772"/>
      <c r="DH90" s="772"/>
      <c r="DI90" s="772"/>
      <c r="DJ90" s="772"/>
      <c r="DK90" s="772"/>
      <c r="DL90" s="772"/>
      <c r="DM90" s="772"/>
      <c r="DN90" s="772"/>
      <c r="DO90" s="772"/>
      <c r="DP90" s="772"/>
      <c r="DQ90" s="772"/>
      <c r="DR90" s="772"/>
      <c r="DS90" s="772"/>
      <c r="DT90" s="772"/>
      <c r="DU90" s="772"/>
      <c r="DV90" s="772"/>
      <c r="DW90" s="772"/>
      <c r="DX90" s="772"/>
      <c r="DY90" s="772"/>
      <c r="DZ90" s="772"/>
      <c r="EA90" s="772"/>
      <c r="EB90" s="772"/>
      <c r="EC90" s="772"/>
      <c r="ED90" s="772"/>
      <c r="EE90" s="772"/>
      <c r="EF90" s="772"/>
      <c r="EG90" s="772"/>
      <c r="EH90" s="772"/>
      <c r="EI90" s="772"/>
      <c r="EJ90" s="772"/>
      <c r="EK90" s="772"/>
      <c r="EL90" s="772"/>
      <c r="EM90" s="772"/>
      <c r="EN90" s="772"/>
      <c r="EO90" s="772"/>
      <c r="EP90" s="772"/>
      <c r="EQ90" s="772"/>
      <c r="ER90" s="772"/>
      <c r="ES90" s="772"/>
      <c r="ET90" s="772"/>
      <c r="EU90" s="772"/>
      <c r="EV90" s="772"/>
      <c r="EW90" s="772"/>
      <c r="EX90" s="772"/>
      <c r="EY90" s="772"/>
      <c r="EZ90" s="772"/>
      <c r="FA90" s="772"/>
      <c r="FB90" s="772"/>
      <c r="FC90" s="772"/>
      <c r="FD90" s="772"/>
      <c r="FE90" s="772"/>
      <c r="FF90" s="772"/>
      <c r="FG90" s="772"/>
      <c r="FH90" s="772"/>
      <c r="FI90" s="772"/>
      <c r="FJ90" s="772"/>
      <c r="FK90" s="772"/>
      <c r="FL90" s="772"/>
      <c r="FM90" s="772"/>
      <c r="FN90" s="772"/>
      <c r="FO90" s="772"/>
      <c r="FP90" s="772"/>
      <c r="FQ90" s="772"/>
      <c r="FR90" s="772"/>
      <c r="FS90" s="772"/>
      <c r="FT90" s="772"/>
      <c r="FU90" s="772"/>
      <c r="FV90" s="772"/>
      <c r="FW90" s="772"/>
      <c r="FX90" s="772"/>
      <c r="FY90" s="772"/>
      <c r="FZ90" s="772"/>
      <c r="GA90" s="772"/>
      <c r="GB90" s="772"/>
      <c r="GC90" s="772"/>
      <c r="GD90" s="772"/>
      <c r="GE90" s="772"/>
      <c r="GF90" s="772"/>
      <c r="GG90" s="772"/>
      <c r="GH90" s="772"/>
      <c r="GI90" s="772"/>
      <c r="GJ90" s="772"/>
      <c r="GK90" s="772"/>
      <c r="GL90" s="772"/>
      <c r="GM90" s="772"/>
      <c r="GN90" s="772"/>
      <c r="GO90" s="772"/>
      <c r="GP90" s="772"/>
      <c r="GQ90" s="772"/>
      <c r="GR90" s="772"/>
      <c r="GS90" s="772"/>
      <c r="GT90" s="772"/>
      <c r="GU90" s="772"/>
      <c r="GV90" s="772"/>
      <c r="GW90" s="772"/>
      <c r="GX90" s="772"/>
      <c r="GY90" s="772"/>
      <c r="GZ90" s="772"/>
      <c r="HA90" s="772"/>
      <c r="HB90" s="772"/>
      <c r="HC90" s="772"/>
      <c r="HD90" s="772"/>
      <c r="HE90" s="772"/>
      <c r="HF90" s="772"/>
      <c r="HG90" s="772"/>
      <c r="HH90" s="772"/>
      <c r="HI90" s="772"/>
      <c r="HJ90" s="772"/>
      <c r="HK90" s="772"/>
      <c r="HL90" s="772"/>
      <c r="HM90" s="772"/>
      <c r="HN90" s="772"/>
      <c r="HO90" s="772"/>
      <c r="HP90" s="772"/>
      <c r="HQ90" s="772"/>
      <c r="HR90" s="772"/>
      <c r="HS90" s="772"/>
      <c r="HT90" s="772"/>
      <c r="HU90" s="772"/>
      <c r="HV90" s="772"/>
      <c r="HW90" s="772"/>
      <c r="HX90" s="772"/>
      <c r="HY90" s="772"/>
      <c r="HZ90" s="772"/>
      <c r="IA90" s="772"/>
      <c r="IB90" s="772"/>
      <c r="IC90" s="772"/>
      <c r="ID90" s="772"/>
      <c r="IE90" s="772"/>
      <c r="IF90" s="772"/>
      <c r="IG90" s="772"/>
      <c r="IH90" s="772"/>
      <c r="II90" s="772"/>
      <c r="IJ90" s="772"/>
      <c r="IK90" s="772"/>
      <c r="IL90" s="772"/>
      <c r="IM90" s="772"/>
      <c r="IN90" s="772"/>
      <c r="IO90" s="772"/>
      <c r="IP90" s="772"/>
      <c r="IQ90" s="772"/>
      <c r="IR90" s="772"/>
      <c r="IS90" s="772"/>
      <c r="IT90" s="772"/>
      <c r="IU90" s="772"/>
      <c r="IV90" s="772"/>
    </row>
    <row r="91" spans="1:256" ht="20.100000000000001" customHeight="1" x14ac:dyDescent="0.3">
      <c r="A91" s="1333">
        <v>85</v>
      </c>
      <c r="B91" s="772"/>
      <c r="C91" s="772"/>
      <c r="D91" s="762" t="s">
        <v>1372</v>
      </c>
      <c r="E91" s="774">
        <v>100</v>
      </c>
      <c r="F91" s="772"/>
      <c r="G91" s="772"/>
      <c r="H91" s="772"/>
      <c r="I91" s="772"/>
      <c r="J91" s="772"/>
      <c r="K91" s="772"/>
      <c r="L91" s="772"/>
      <c r="M91" s="772"/>
      <c r="N91" s="772"/>
      <c r="O91" s="772"/>
      <c r="P91" s="772"/>
      <c r="Q91" s="772"/>
      <c r="R91" s="772"/>
      <c r="S91" s="772"/>
      <c r="T91" s="772"/>
      <c r="U91" s="772"/>
      <c r="V91" s="772"/>
      <c r="W91" s="772"/>
      <c r="X91" s="772"/>
      <c r="Y91" s="772"/>
      <c r="Z91" s="772"/>
      <c r="AA91" s="772"/>
      <c r="AB91" s="772"/>
      <c r="AC91" s="772"/>
      <c r="AD91" s="772"/>
      <c r="AE91" s="772"/>
      <c r="AF91" s="772"/>
      <c r="AG91" s="772"/>
      <c r="AH91" s="772"/>
      <c r="AI91" s="772"/>
      <c r="AJ91" s="772"/>
      <c r="AK91" s="772"/>
      <c r="AL91" s="772"/>
      <c r="AM91" s="772"/>
      <c r="AN91" s="772"/>
      <c r="AO91" s="772"/>
      <c r="AP91" s="772"/>
      <c r="AQ91" s="772"/>
      <c r="AR91" s="772"/>
      <c r="AS91" s="772"/>
      <c r="AT91" s="772"/>
      <c r="AU91" s="772"/>
      <c r="AV91" s="772"/>
      <c r="AW91" s="772"/>
      <c r="AX91" s="772"/>
      <c r="AY91" s="772"/>
      <c r="AZ91" s="772"/>
      <c r="BA91" s="772"/>
      <c r="BB91" s="772"/>
      <c r="BC91" s="772"/>
      <c r="BD91" s="772"/>
      <c r="BE91" s="772"/>
      <c r="BF91" s="772"/>
      <c r="BG91" s="772"/>
      <c r="BH91" s="772"/>
      <c r="BI91" s="772"/>
      <c r="BJ91" s="772"/>
      <c r="BK91" s="772"/>
      <c r="BL91" s="772"/>
      <c r="BM91" s="772"/>
      <c r="BN91" s="772"/>
      <c r="BO91" s="772"/>
      <c r="BP91" s="772"/>
      <c r="BQ91" s="772"/>
      <c r="BR91" s="772"/>
      <c r="BS91" s="772"/>
      <c r="BT91" s="772"/>
      <c r="BU91" s="772"/>
      <c r="BV91" s="772"/>
      <c r="BW91" s="772"/>
      <c r="BX91" s="772"/>
      <c r="BY91" s="772"/>
      <c r="BZ91" s="772"/>
      <c r="CA91" s="772"/>
      <c r="CB91" s="772"/>
      <c r="CC91" s="772"/>
      <c r="CD91" s="772"/>
      <c r="CE91" s="772"/>
      <c r="CF91" s="772"/>
      <c r="CG91" s="772"/>
      <c r="CH91" s="772"/>
      <c r="CI91" s="772"/>
      <c r="CJ91" s="772"/>
      <c r="CK91" s="772"/>
      <c r="CL91" s="772"/>
      <c r="CM91" s="772"/>
      <c r="CN91" s="772"/>
      <c r="CO91" s="772"/>
      <c r="CP91" s="772"/>
      <c r="CQ91" s="772"/>
      <c r="CR91" s="772"/>
      <c r="CS91" s="772"/>
      <c r="CT91" s="772"/>
      <c r="CU91" s="772"/>
      <c r="CV91" s="772"/>
      <c r="CW91" s="772"/>
      <c r="CX91" s="772"/>
      <c r="CY91" s="772"/>
      <c r="CZ91" s="772"/>
      <c r="DA91" s="772"/>
      <c r="DB91" s="772"/>
      <c r="DC91" s="772"/>
      <c r="DD91" s="772"/>
      <c r="DE91" s="772"/>
      <c r="DF91" s="772"/>
      <c r="DG91" s="772"/>
      <c r="DH91" s="772"/>
      <c r="DI91" s="772"/>
      <c r="DJ91" s="772"/>
      <c r="DK91" s="772"/>
      <c r="DL91" s="772"/>
      <c r="DM91" s="772"/>
      <c r="DN91" s="772"/>
      <c r="DO91" s="772"/>
      <c r="DP91" s="772"/>
      <c r="DQ91" s="772"/>
      <c r="DR91" s="772"/>
      <c r="DS91" s="772"/>
      <c r="DT91" s="772"/>
      <c r="DU91" s="772"/>
      <c r="DV91" s="772"/>
      <c r="DW91" s="772"/>
      <c r="DX91" s="772"/>
      <c r="DY91" s="772"/>
      <c r="DZ91" s="772"/>
      <c r="EA91" s="772"/>
      <c r="EB91" s="772"/>
      <c r="EC91" s="772"/>
      <c r="ED91" s="772"/>
      <c r="EE91" s="772"/>
      <c r="EF91" s="772"/>
      <c r="EG91" s="772"/>
      <c r="EH91" s="772"/>
      <c r="EI91" s="772"/>
      <c r="EJ91" s="772"/>
      <c r="EK91" s="772"/>
      <c r="EL91" s="772"/>
      <c r="EM91" s="772"/>
      <c r="EN91" s="772"/>
      <c r="EO91" s="772"/>
      <c r="EP91" s="772"/>
      <c r="EQ91" s="772"/>
      <c r="ER91" s="772"/>
      <c r="ES91" s="772"/>
      <c r="ET91" s="772"/>
      <c r="EU91" s="772"/>
      <c r="EV91" s="772"/>
      <c r="EW91" s="772"/>
      <c r="EX91" s="772"/>
      <c r="EY91" s="772"/>
      <c r="EZ91" s="772"/>
      <c r="FA91" s="772"/>
      <c r="FB91" s="772"/>
      <c r="FC91" s="772"/>
      <c r="FD91" s="772"/>
      <c r="FE91" s="772"/>
      <c r="FF91" s="772"/>
      <c r="FG91" s="772"/>
      <c r="FH91" s="772"/>
      <c r="FI91" s="772"/>
      <c r="FJ91" s="772"/>
      <c r="FK91" s="772"/>
      <c r="FL91" s="772"/>
      <c r="FM91" s="772"/>
      <c r="FN91" s="772"/>
      <c r="FO91" s="772"/>
      <c r="FP91" s="772"/>
      <c r="FQ91" s="772"/>
      <c r="FR91" s="772"/>
      <c r="FS91" s="772"/>
      <c r="FT91" s="772"/>
      <c r="FU91" s="772"/>
      <c r="FV91" s="772"/>
      <c r="FW91" s="772"/>
      <c r="FX91" s="772"/>
      <c r="FY91" s="772"/>
      <c r="FZ91" s="772"/>
      <c r="GA91" s="772"/>
      <c r="GB91" s="772"/>
      <c r="GC91" s="772"/>
      <c r="GD91" s="772"/>
      <c r="GE91" s="772"/>
      <c r="GF91" s="772"/>
      <c r="GG91" s="772"/>
      <c r="GH91" s="772"/>
      <c r="GI91" s="772"/>
      <c r="GJ91" s="772"/>
      <c r="GK91" s="772"/>
      <c r="GL91" s="772"/>
      <c r="GM91" s="772"/>
      <c r="GN91" s="772"/>
      <c r="GO91" s="772"/>
      <c r="GP91" s="772"/>
      <c r="GQ91" s="772"/>
      <c r="GR91" s="772"/>
      <c r="GS91" s="772"/>
      <c r="GT91" s="772"/>
      <c r="GU91" s="772"/>
      <c r="GV91" s="772"/>
      <c r="GW91" s="772"/>
      <c r="GX91" s="772"/>
      <c r="GY91" s="772"/>
      <c r="GZ91" s="772"/>
      <c r="HA91" s="772"/>
      <c r="HB91" s="772"/>
      <c r="HC91" s="772"/>
      <c r="HD91" s="772"/>
      <c r="HE91" s="772"/>
      <c r="HF91" s="772"/>
      <c r="HG91" s="772"/>
      <c r="HH91" s="772"/>
      <c r="HI91" s="772"/>
      <c r="HJ91" s="772"/>
      <c r="HK91" s="772"/>
      <c r="HL91" s="772"/>
      <c r="HM91" s="772"/>
      <c r="HN91" s="772"/>
      <c r="HO91" s="772"/>
      <c r="HP91" s="772"/>
      <c r="HQ91" s="772"/>
      <c r="HR91" s="772"/>
      <c r="HS91" s="772"/>
      <c r="HT91" s="772"/>
      <c r="HU91" s="772"/>
      <c r="HV91" s="772"/>
      <c r="HW91" s="772"/>
      <c r="HX91" s="772"/>
      <c r="HY91" s="772"/>
      <c r="HZ91" s="772"/>
      <c r="IA91" s="772"/>
      <c r="IB91" s="772"/>
      <c r="IC91" s="772"/>
      <c r="ID91" s="772"/>
      <c r="IE91" s="772"/>
      <c r="IF91" s="772"/>
      <c r="IG91" s="772"/>
      <c r="IH91" s="772"/>
      <c r="II91" s="772"/>
      <c r="IJ91" s="772"/>
      <c r="IK91" s="772"/>
      <c r="IL91" s="772"/>
      <c r="IM91" s="772"/>
      <c r="IN91" s="772"/>
      <c r="IO91" s="772"/>
      <c r="IP91" s="772"/>
      <c r="IQ91" s="772"/>
      <c r="IR91" s="772"/>
      <c r="IS91" s="772"/>
      <c r="IT91" s="772"/>
      <c r="IU91" s="772"/>
      <c r="IV91" s="772"/>
    </row>
    <row r="92" spans="1:256" ht="20.100000000000001" customHeight="1" x14ac:dyDescent="0.35">
      <c r="A92" s="1333">
        <v>86</v>
      </c>
      <c r="B92" s="772"/>
      <c r="C92" s="772"/>
      <c r="D92" s="1448" t="s">
        <v>1373</v>
      </c>
      <c r="E92" s="774"/>
      <c r="F92" s="772"/>
      <c r="G92" s="772"/>
      <c r="H92" s="772"/>
      <c r="I92" s="772"/>
      <c r="J92" s="772"/>
      <c r="K92" s="772"/>
      <c r="L92" s="772"/>
      <c r="M92" s="772"/>
      <c r="N92" s="772"/>
      <c r="O92" s="772"/>
      <c r="P92" s="772"/>
      <c r="Q92" s="772"/>
      <c r="R92" s="772"/>
      <c r="S92" s="772"/>
      <c r="T92" s="772"/>
      <c r="U92" s="772"/>
      <c r="V92" s="772"/>
      <c r="W92" s="772"/>
      <c r="X92" s="772"/>
      <c r="Y92" s="772"/>
      <c r="Z92" s="772"/>
      <c r="AA92" s="772"/>
      <c r="AB92" s="772"/>
      <c r="AC92" s="772"/>
      <c r="AD92" s="772"/>
      <c r="AE92" s="772"/>
      <c r="AF92" s="772"/>
      <c r="AG92" s="772"/>
      <c r="AH92" s="772"/>
      <c r="AI92" s="772"/>
      <c r="AJ92" s="772"/>
      <c r="AK92" s="772"/>
      <c r="AL92" s="772"/>
      <c r="AM92" s="772"/>
      <c r="AN92" s="772"/>
      <c r="AO92" s="772"/>
      <c r="AP92" s="772"/>
      <c r="AQ92" s="772"/>
      <c r="AR92" s="772"/>
      <c r="AS92" s="772"/>
      <c r="AT92" s="772"/>
      <c r="AU92" s="772"/>
      <c r="AV92" s="772"/>
      <c r="AW92" s="772"/>
      <c r="AX92" s="772"/>
      <c r="AY92" s="772"/>
      <c r="AZ92" s="772"/>
      <c r="BA92" s="772"/>
      <c r="BB92" s="772"/>
      <c r="BC92" s="772"/>
      <c r="BD92" s="772"/>
      <c r="BE92" s="772"/>
      <c r="BF92" s="772"/>
      <c r="BG92" s="772"/>
      <c r="BH92" s="772"/>
      <c r="BI92" s="772"/>
      <c r="BJ92" s="772"/>
      <c r="BK92" s="772"/>
      <c r="BL92" s="772"/>
      <c r="BM92" s="772"/>
      <c r="BN92" s="772"/>
      <c r="BO92" s="772"/>
      <c r="BP92" s="772"/>
      <c r="BQ92" s="772"/>
      <c r="BR92" s="772"/>
      <c r="BS92" s="772"/>
      <c r="BT92" s="772"/>
      <c r="BU92" s="772"/>
      <c r="BV92" s="772"/>
      <c r="BW92" s="772"/>
      <c r="BX92" s="772"/>
      <c r="BY92" s="772"/>
      <c r="BZ92" s="772"/>
      <c r="CA92" s="772"/>
      <c r="CB92" s="772"/>
      <c r="CC92" s="772"/>
      <c r="CD92" s="772"/>
      <c r="CE92" s="772"/>
      <c r="CF92" s="772"/>
      <c r="CG92" s="772"/>
      <c r="CH92" s="772"/>
      <c r="CI92" s="772"/>
      <c r="CJ92" s="772"/>
      <c r="CK92" s="772"/>
      <c r="CL92" s="772"/>
      <c r="CM92" s="772"/>
      <c r="CN92" s="772"/>
      <c r="CO92" s="772"/>
      <c r="CP92" s="772"/>
      <c r="CQ92" s="772"/>
      <c r="CR92" s="772"/>
      <c r="CS92" s="772"/>
      <c r="CT92" s="772"/>
      <c r="CU92" s="772"/>
      <c r="CV92" s="772"/>
      <c r="CW92" s="772"/>
      <c r="CX92" s="772"/>
      <c r="CY92" s="772"/>
      <c r="CZ92" s="772"/>
      <c r="DA92" s="772"/>
      <c r="DB92" s="772"/>
      <c r="DC92" s="772"/>
      <c r="DD92" s="772"/>
      <c r="DE92" s="772"/>
      <c r="DF92" s="772"/>
      <c r="DG92" s="772"/>
      <c r="DH92" s="772"/>
      <c r="DI92" s="772"/>
      <c r="DJ92" s="772"/>
      <c r="DK92" s="772"/>
      <c r="DL92" s="772"/>
      <c r="DM92" s="772"/>
      <c r="DN92" s="772"/>
      <c r="DO92" s="772"/>
      <c r="DP92" s="772"/>
      <c r="DQ92" s="772"/>
      <c r="DR92" s="772"/>
      <c r="DS92" s="772"/>
      <c r="DT92" s="772"/>
      <c r="DU92" s="772"/>
      <c r="DV92" s="772"/>
      <c r="DW92" s="772"/>
      <c r="DX92" s="772"/>
      <c r="DY92" s="772"/>
      <c r="DZ92" s="772"/>
      <c r="EA92" s="772"/>
      <c r="EB92" s="772"/>
      <c r="EC92" s="772"/>
      <c r="ED92" s="772"/>
      <c r="EE92" s="772"/>
      <c r="EF92" s="772"/>
      <c r="EG92" s="772"/>
      <c r="EH92" s="772"/>
      <c r="EI92" s="772"/>
      <c r="EJ92" s="772"/>
      <c r="EK92" s="772"/>
      <c r="EL92" s="772"/>
      <c r="EM92" s="772"/>
      <c r="EN92" s="772"/>
      <c r="EO92" s="772"/>
      <c r="EP92" s="772"/>
      <c r="EQ92" s="772"/>
      <c r="ER92" s="772"/>
      <c r="ES92" s="772"/>
      <c r="ET92" s="772"/>
      <c r="EU92" s="772"/>
      <c r="EV92" s="772"/>
      <c r="EW92" s="772"/>
      <c r="EX92" s="772"/>
      <c r="EY92" s="772"/>
      <c r="EZ92" s="772"/>
      <c r="FA92" s="772"/>
      <c r="FB92" s="772"/>
      <c r="FC92" s="772"/>
      <c r="FD92" s="772"/>
      <c r="FE92" s="772"/>
      <c r="FF92" s="772"/>
      <c r="FG92" s="772"/>
      <c r="FH92" s="772"/>
      <c r="FI92" s="772"/>
      <c r="FJ92" s="772"/>
      <c r="FK92" s="772"/>
      <c r="FL92" s="772"/>
      <c r="FM92" s="772"/>
      <c r="FN92" s="772"/>
      <c r="FO92" s="772"/>
      <c r="FP92" s="772"/>
      <c r="FQ92" s="772"/>
      <c r="FR92" s="772"/>
      <c r="FS92" s="772"/>
      <c r="FT92" s="772"/>
      <c r="FU92" s="772"/>
      <c r="FV92" s="772"/>
      <c r="FW92" s="772"/>
      <c r="FX92" s="772"/>
      <c r="FY92" s="772"/>
      <c r="FZ92" s="772"/>
      <c r="GA92" s="772"/>
      <c r="GB92" s="772"/>
      <c r="GC92" s="772"/>
      <c r="GD92" s="772"/>
      <c r="GE92" s="772"/>
      <c r="GF92" s="772"/>
      <c r="GG92" s="772"/>
      <c r="GH92" s="772"/>
      <c r="GI92" s="772"/>
      <c r="GJ92" s="772"/>
      <c r="GK92" s="772"/>
      <c r="GL92" s="772"/>
      <c r="GM92" s="772"/>
      <c r="GN92" s="772"/>
      <c r="GO92" s="772"/>
      <c r="GP92" s="772"/>
      <c r="GQ92" s="772"/>
      <c r="GR92" s="772"/>
      <c r="GS92" s="772"/>
      <c r="GT92" s="772"/>
      <c r="GU92" s="772"/>
      <c r="GV92" s="772"/>
      <c r="GW92" s="772"/>
      <c r="GX92" s="772"/>
      <c r="GY92" s="772"/>
      <c r="GZ92" s="772"/>
      <c r="HA92" s="772"/>
      <c r="HB92" s="772"/>
      <c r="HC92" s="772"/>
      <c r="HD92" s="772"/>
      <c r="HE92" s="772"/>
      <c r="HF92" s="772"/>
      <c r="HG92" s="772"/>
      <c r="HH92" s="772"/>
      <c r="HI92" s="772"/>
      <c r="HJ92" s="772"/>
      <c r="HK92" s="772"/>
      <c r="HL92" s="772"/>
      <c r="HM92" s="772"/>
      <c r="HN92" s="772"/>
      <c r="HO92" s="772"/>
      <c r="HP92" s="772"/>
      <c r="HQ92" s="772"/>
      <c r="HR92" s="772"/>
      <c r="HS92" s="772"/>
      <c r="HT92" s="772"/>
      <c r="HU92" s="772"/>
      <c r="HV92" s="772"/>
      <c r="HW92" s="772"/>
      <c r="HX92" s="772"/>
      <c r="HY92" s="772"/>
      <c r="HZ92" s="772"/>
      <c r="IA92" s="772"/>
      <c r="IB92" s="772"/>
      <c r="IC92" s="772"/>
      <c r="ID92" s="772"/>
      <c r="IE92" s="772"/>
      <c r="IF92" s="772"/>
      <c r="IG92" s="772"/>
      <c r="IH92" s="772"/>
      <c r="II92" s="772"/>
      <c r="IJ92" s="772"/>
      <c r="IK92" s="772"/>
      <c r="IL92" s="772"/>
      <c r="IM92" s="772"/>
      <c r="IN92" s="772"/>
      <c r="IO92" s="772"/>
      <c r="IP92" s="772"/>
      <c r="IQ92" s="772"/>
      <c r="IR92" s="772"/>
      <c r="IS92" s="772"/>
      <c r="IT92" s="772"/>
      <c r="IU92" s="772"/>
      <c r="IV92" s="772"/>
    </row>
    <row r="93" spans="1:256" ht="32.25" customHeight="1" x14ac:dyDescent="0.3">
      <c r="A93" s="1333">
        <v>87</v>
      </c>
      <c r="B93" s="772"/>
      <c r="C93" s="772"/>
      <c r="D93" s="762" t="s">
        <v>1374</v>
      </c>
      <c r="E93" s="783">
        <v>50</v>
      </c>
      <c r="F93" s="772"/>
      <c r="G93" s="772"/>
      <c r="H93" s="772"/>
      <c r="I93" s="772"/>
      <c r="J93" s="772"/>
      <c r="K93" s="772"/>
      <c r="L93" s="772"/>
      <c r="M93" s="772"/>
      <c r="N93" s="772"/>
      <c r="O93" s="772"/>
      <c r="P93" s="772"/>
      <c r="Q93" s="772"/>
      <c r="R93" s="772"/>
      <c r="S93" s="772"/>
      <c r="T93" s="772"/>
      <c r="U93" s="772"/>
      <c r="V93" s="772"/>
      <c r="W93" s="772"/>
      <c r="X93" s="772"/>
      <c r="Y93" s="772"/>
      <c r="Z93" s="772"/>
      <c r="AA93" s="772"/>
      <c r="AB93" s="772"/>
      <c r="AC93" s="772"/>
      <c r="AD93" s="772"/>
      <c r="AE93" s="772"/>
      <c r="AF93" s="772"/>
      <c r="AG93" s="772"/>
      <c r="AH93" s="772"/>
      <c r="AI93" s="772"/>
      <c r="AJ93" s="772"/>
      <c r="AK93" s="772"/>
      <c r="AL93" s="772"/>
      <c r="AM93" s="772"/>
      <c r="AN93" s="772"/>
      <c r="AO93" s="772"/>
      <c r="AP93" s="772"/>
      <c r="AQ93" s="772"/>
      <c r="AR93" s="772"/>
      <c r="AS93" s="772"/>
      <c r="AT93" s="772"/>
      <c r="AU93" s="772"/>
      <c r="AV93" s="772"/>
      <c r="AW93" s="772"/>
      <c r="AX93" s="772"/>
      <c r="AY93" s="772"/>
      <c r="AZ93" s="772"/>
      <c r="BA93" s="772"/>
      <c r="BB93" s="772"/>
      <c r="BC93" s="772"/>
      <c r="BD93" s="772"/>
      <c r="BE93" s="772"/>
      <c r="BF93" s="772"/>
      <c r="BG93" s="772"/>
      <c r="BH93" s="772"/>
      <c r="BI93" s="772"/>
      <c r="BJ93" s="772"/>
      <c r="BK93" s="772"/>
      <c r="BL93" s="772"/>
      <c r="BM93" s="772"/>
      <c r="BN93" s="772"/>
      <c r="BO93" s="772"/>
      <c r="BP93" s="772"/>
      <c r="BQ93" s="772"/>
      <c r="BR93" s="772"/>
      <c r="BS93" s="772"/>
      <c r="BT93" s="772"/>
      <c r="BU93" s="772"/>
      <c r="BV93" s="772"/>
      <c r="BW93" s="772"/>
      <c r="BX93" s="772"/>
      <c r="BY93" s="772"/>
      <c r="BZ93" s="772"/>
      <c r="CA93" s="772"/>
      <c r="CB93" s="772"/>
      <c r="CC93" s="772"/>
      <c r="CD93" s="772"/>
      <c r="CE93" s="772"/>
      <c r="CF93" s="772"/>
      <c r="CG93" s="772"/>
      <c r="CH93" s="772"/>
      <c r="CI93" s="772"/>
      <c r="CJ93" s="772"/>
      <c r="CK93" s="772"/>
      <c r="CL93" s="772"/>
      <c r="CM93" s="772"/>
      <c r="CN93" s="772"/>
      <c r="CO93" s="772"/>
      <c r="CP93" s="772"/>
      <c r="CQ93" s="772"/>
      <c r="CR93" s="772"/>
      <c r="CS93" s="772"/>
      <c r="CT93" s="772"/>
      <c r="CU93" s="772"/>
      <c r="CV93" s="772"/>
      <c r="CW93" s="772"/>
      <c r="CX93" s="772"/>
      <c r="CY93" s="772"/>
      <c r="CZ93" s="772"/>
      <c r="DA93" s="772"/>
      <c r="DB93" s="772"/>
      <c r="DC93" s="772"/>
      <c r="DD93" s="772"/>
      <c r="DE93" s="772"/>
      <c r="DF93" s="772"/>
      <c r="DG93" s="772"/>
      <c r="DH93" s="772"/>
      <c r="DI93" s="772"/>
      <c r="DJ93" s="772"/>
      <c r="DK93" s="772"/>
      <c r="DL93" s="772"/>
      <c r="DM93" s="772"/>
      <c r="DN93" s="772"/>
      <c r="DO93" s="772"/>
      <c r="DP93" s="772"/>
      <c r="DQ93" s="772"/>
      <c r="DR93" s="772"/>
      <c r="DS93" s="772"/>
      <c r="DT93" s="772"/>
      <c r="DU93" s="772"/>
      <c r="DV93" s="772"/>
      <c r="DW93" s="772"/>
      <c r="DX93" s="772"/>
      <c r="DY93" s="772"/>
      <c r="DZ93" s="772"/>
      <c r="EA93" s="772"/>
      <c r="EB93" s="772"/>
      <c r="EC93" s="772"/>
      <c r="ED93" s="772"/>
      <c r="EE93" s="772"/>
      <c r="EF93" s="772"/>
      <c r="EG93" s="772"/>
      <c r="EH93" s="772"/>
      <c r="EI93" s="772"/>
      <c r="EJ93" s="772"/>
      <c r="EK93" s="772"/>
      <c r="EL93" s="772"/>
      <c r="EM93" s="772"/>
      <c r="EN93" s="772"/>
      <c r="EO93" s="772"/>
      <c r="EP93" s="772"/>
      <c r="EQ93" s="772"/>
      <c r="ER93" s="772"/>
      <c r="ES93" s="772"/>
      <c r="ET93" s="772"/>
      <c r="EU93" s="772"/>
      <c r="EV93" s="772"/>
      <c r="EW93" s="772"/>
      <c r="EX93" s="772"/>
      <c r="EY93" s="772"/>
      <c r="EZ93" s="772"/>
      <c r="FA93" s="772"/>
      <c r="FB93" s="772"/>
      <c r="FC93" s="772"/>
      <c r="FD93" s="772"/>
      <c r="FE93" s="772"/>
      <c r="FF93" s="772"/>
      <c r="FG93" s="772"/>
      <c r="FH93" s="772"/>
      <c r="FI93" s="772"/>
      <c r="FJ93" s="772"/>
      <c r="FK93" s="772"/>
      <c r="FL93" s="772"/>
      <c r="FM93" s="772"/>
      <c r="FN93" s="772"/>
      <c r="FO93" s="772"/>
      <c r="FP93" s="772"/>
      <c r="FQ93" s="772"/>
      <c r="FR93" s="772"/>
      <c r="FS93" s="772"/>
      <c r="FT93" s="772"/>
      <c r="FU93" s="772"/>
      <c r="FV93" s="772"/>
      <c r="FW93" s="772"/>
      <c r="FX93" s="772"/>
      <c r="FY93" s="772"/>
      <c r="FZ93" s="772"/>
      <c r="GA93" s="772"/>
      <c r="GB93" s="772"/>
      <c r="GC93" s="772"/>
      <c r="GD93" s="772"/>
      <c r="GE93" s="772"/>
      <c r="GF93" s="772"/>
      <c r="GG93" s="772"/>
      <c r="GH93" s="772"/>
      <c r="GI93" s="772"/>
      <c r="GJ93" s="772"/>
      <c r="GK93" s="772"/>
      <c r="GL93" s="772"/>
      <c r="GM93" s="772"/>
      <c r="GN93" s="772"/>
      <c r="GO93" s="772"/>
      <c r="GP93" s="772"/>
      <c r="GQ93" s="772"/>
      <c r="GR93" s="772"/>
      <c r="GS93" s="772"/>
      <c r="GT93" s="772"/>
      <c r="GU93" s="772"/>
      <c r="GV93" s="772"/>
      <c r="GW93" s="772"/>
      <c r="GX93" s="772"/>
      <c r="GY93" s="772"/>
      <c r="GZ93" s="772"/>
      <c r="HA93" s="772"/>
      <c r="HB93" s="772"/>
      <c r="HC93" s="772"/>
      <c r="HD93" s="772"/>
      <c r="HE93" s="772"/>
      <c r="HF93" s="772"/>
      <c r="HG93" s="772"/>
      <c r="HH93" s="772"/>
      <c r="HI93" s="772"/>
      <c r="HJ93" s="772"/>
      <c r="HK93" s="772"/>
      <c r="HL93" s="772"/>
      <c r="HM93" s="772"/>
      <c r="HN93" s="772"/>
      <c r="HO93" s="772"/>
      <c r="HP93" s="772"/>
      <c r="HQ93" s="772"/>
      <c r="HR93" s="772"/>
      <c r="HS93" s="772"/>
      <c r="HT93" s="772"/>
      <c r="HU93" s="772"/>
      <c r="HV93" s="772"/>
      <c r="HW93" s="772"/>
      <c r="HX93" s="772"/>
      <c r="HY93" s="772"/>
      <c r="HZ93" s="772"/>
      <c r="IA93" s="772"/>
      <c r="IB93" s="772"/>
      <c r="IC93" s="772"/>
      <c r="ID93" s="772"/>
      <c r="IE93" s="772"/>
      <c r="IF93" s="772"/>
      <c r="IG93" s="772"/>
      <c r="IH93" s="772"/>
      <c r="II93" s="772"/>
      <c r="IJ93" s="772"/>
      <c r="IK93" s="772"/>
      <c r="IL93" s="772"/>
      <c r="IM93" s="772"/>
      <c r="IN93" s="772"/>
      <c r="IO93" s="772"/>
      <c r="IP93" s="772"/>
      <c r="IQ93" s="772"/>
      <c r="IR93" s="772"/>
      <c r="IS93" s="772"/>
      <c r="IT93" s="772"/>
      <c r="IU93" s="772"/>
      <c r="IV93" s="772"/>
    </row>
    <row r="94" spans="1:256" ht="18" customHeight="1" x14ac:dyDescent="0.3">
      <c r="A94" s="1333">
        <v>88</v>
      </c>
      <c r="B94" s="772"/>
      <c r="C94" s="772"/>
      <c r="D94" s="1322" t="s">
        <v>147</v>
      </c>
      <c r="E94" s="766">
        <f>SUM(E77:E93)</f>
        <v>830</v>
      </c>
      <c r="F94" s="772"/>
      <c r="G94" s="772"/>
      <c r="H94" s="772"/>
      <c r="I94" s="772"/>
      <c r="J94" s="772"/>
      <c r="K94" s="772"/>
      <c r="L94" s="772"/>
      <c r="M94" s="772"/>
      <c r="N94" s="772"/>
      <c r="O94" s="772"/>
      <c r="P94" s="772"/>
      <c r="Q94" s="772"/>
      <c r="R94" s="772"/>
      <c r="S94" s="772"/>
      <c r="T94" s="772"/>
      <c r="U94" s="772"/>
      <c r="V94" s="772"/>
      <c r="W94" s="772"/>
      <c r="X94" s="772"/>
      <c r="Y94" s="772"/>
      <c r="Z94" s="772"/>
      <c r="AA94" s="772"/>
      <c r="AB94" s="772"/>
      <c r="AC94" s="772"/>
      <c r="AD94" s="772"/>
      <c r="AE94" s="772"/>
      <c r="AF94" s="772"/>
      <c r="AG94" s="772"/>
      <c r="AH94" s="772"/>
      <c r="AI94" s="772"/>
      <c r="AJ94" s="772"/>
      <c r="AK94" s="772"/>
      <c r="AL94" s="772"/>
      <c r="AM94" s="772"/>
      <c r="AN94" s="772"/>
      <c r="AO94" s="772"/>
      <c r="AP94" s="772"/>
      <c r="AQ94" s="772"/>
      <c r="AR94" s="772"/>
      <c r="AS94" s="772"/>
      <c r="AT94" s="772"/>
      <c r="AU94" s="772"/>
      <c r="AV94" s="772"/>
      <c r="AW94" s="772"/>
      <c r="AX94" s="772"/>
      <c r="AY94" s="772"/>
      <c r="AZ94" s="772"/>
      <c r="BA94" s="772"/>
      <c r="BB94" s="772"/>
      <c r="BC94" s="772"/>
      <c r="BD94" s="772"/>
      <c r="BE94" s="772"/>
      <c r="BF94" s="772"/>
      <c r="BG94" s="772"/>
      <c r="BH94" s="772"/>
      <c r="BI94" s="772"/>
      <c r="BJ94" s="772"/>
      <c r="BK94" s="772"/>
      <c r="BL94" s="772"/>
      <c r="BM94" s="772"/>
      <c r="BN94" s="772"/>
      <c r="BO94" s="772"/>
      <c r="BP94" s="772"/>
      <c r="BQ94" s="772"/>
      <c r="BR94" s="772"/>
      <c r="BS94" s="772"/>
      <c r="BT94" s="772"/>
      <c r="BU94" s="772"/>
      <c r="BV94" s="772"/>
      <c r="BW94" s="772"/>
      <c r="BX94" s="772"/>
      <c r="BY94" s="772"/>
      <c r="BZ94" s="772"/>
      <c r="CA94" s="772"/>
      <c r="CB94" s="772"/>
      <c r="CC94" s="772"/>
      <c r="CD94" s="772"/>
      <c r="CE94" s="772"/>
      <c r="CF94" s="772"/>
      <c r="CG94" s="772"/>
      <c r="CH94" s="772"/>
      <c r="CI94" s="772"/>
      <c r="CJ94" s="772"/>
      <c r="CK94" s="772"/>
      <c r="CL94" s="772"/>
      <c r="CM94" s="772"/>
      <c r="CN94" s="772"/>
      <c r="CO94" s="772"/>
      <c r="CP94" s="772"/>
      <c r="CQ94" s="772"/>
      <c r="CR94" s="772"/>
      <c r="CS94" s="772"/>
      <c r="CT94" s="772"/>
      <c r="CU94" s="772"/>
      <c r="CV94" s="772"/>
      <c r="CW94" s="772"/>
      <c r="CX94" s="772"/>
      <c r="CY94" s="772"/>
      <c r="CZ94" s="772"/>
      <c r="DA94" s="772"/>
      <c r="DB94" s="772"/>
      <c r="DC94" s="772"/>
      <c r="DD94" s="772"/>
      <c r="DE94" s="772"/>
      <c r="DF94" s="772"/>
      <c r="DG94" s="772"/>
      <c r="DH94" s="772"/>
      <c r="DI94" s="772"/>
      <c r="DJ94" s="772"/>
      <c r="DK94" s="772"/>
      <c r="DL94" s="772"/>
      <c r="DM94" s="772"/>
      <c r="DN94" s="772"/>
      <c r="DO94" s="772"/>
      <c r="DP94" s="772"/>
      <c r="DQ94" s="772"/>
      <c r="DR94" s="772"/>
      <c r="DS94" s="772"/>
      <c r="DT94" s="772"/>
      <c r="DU94" s="772"/>
      <c r="DV94" s="772"/>
      <c r="DW94" s="772"/>
      <c r="DX94" s="772"/>
      <c r="DY94" s="772"/>
      <c r="DZ94" s="772"/>
      <c r="EA94" s="772"/>
      <c r="EB94" s="772"/>
      <c r="EC94" s="772"/>
      <c r="ED94" s="772"/>
      <c r="EE94" s="772"/>
      <c r="EF94" s="772"/>
      <c r="EG94" s="772"/>
      <c r="EH94" s="772"/>
      <c r="EI94" s="772"/>
      <c r="EJ94" s="772"/>
      <c r="EK94" s="772"/>
      <c r="EL94" s="772"/>
      <c r="EM94" s="772"/>
      <c r="EN94" s="772"/>
      <c r="EO94" s="772"/>
      <c r="EP94" s="772"/>
      <c r="EQ94" s="772"/>
      <c r="ER94" s="772"/>
      <c r="ES94" s="772"/>
      <c r="ET94" s="772"/>
      <c r="EU94" s="772"/>
      <c r="EV94" s="772"/>
      <c r="EW94" s="772"/>
      <c r="EX94" s="772"/>
      <c r="EY94" s="772"/>
      <c r="EZ94" s="772"/>
      <c r="FA94" s="772"/>
      <c r="FB94" s="772"/>
      <c r="FC94" s="772"/>
      <c r="FD94" s="772"/>
      <c r="FE94" s="772"/>
      <c r="FF94" s="772"/>
      <c r="FG94" s="772"/>
      <c r="FH94" s="772"/>
      <c r="FI94" s="772"/>
      <c r="FJ94" s="772"/>
      <c r="FK94" s="772"/>
      <c r="FL94" s="772"/>
      <c r="FM94" s="772"/>
      <c r="FN94" s="772"/>
      <c r="FO94" s="772"/>
      <c r="FP94" s="772"/>
      <c r="FQ94" s="772"/>
      <c r="FR94" s="772"/>
      <c r="FS94" s="772"/>
      <c r="FT94" s="772"/>
      <c r="FU94" s="772"/>
      <c r="FV94" s="772"/>
      <c r="FW94" s="772"/>
      <c r="FX94" s="772"/>
      <c r="FY94" s="772"/>
      <c r="FZ94" s="772"/>
      <c r="GA94" s="772"/>
      <c r="GB94" s="772"/>
      <c r="GC94" s="772"/>
      <c r="GD94" s="772"/>
      <c r="GE94" s="772"/>
      <c r="GF94" s="772"/>
      <c r="GG94" s="772"/>
      <c r="GH94" s="772"/>
      <c r="GI94" s="772"/>
      <c r="GJ94" s="772"/>
      <c r="GK94" s="772"/>
      <c r="GL94" s="772"/>
      <c r="GM94" s="772"/>
      <c r="GN94" s="772"/>
      <c r="GO94" s="772"/>
      <c r="GP94" s="772"/>
      <c r="GQ94" s="772"/>
      <c r="GR94" s="772"/>
      <c r="GS94" s="772"/>
      <c r="GT94" s="772"/>
      <c r="GU94" s="772"/>
      <c r="GV94" s="772"/>
      <c r="GW94" s="772"/>
      <c r="GX94" s="772"/>
      <c r="GY94" s="772"/>
      <c r="GZ94" s="772"/>
      <c r="HA94" s="772"/>
      <c r="HB94" s="772"/>
      <c r="HC94" s="772"/>
      <c r="HD94" s="772"/>
      <c r="HE94" s="772"/>
      <c r="HF94" s="772"/>
      <c r="HG94" s="772"/>
      <c r="HH94" s="772"/>
      <c r="HI94" s="772"/>
      <c r="HJ94" s="772"/>
      <c r="HK94" s="772"/>
      <c r="HL94" s="772"/>
      <c r="HM94" s="772"/>
      <c r="HN94" s="772"/>
      <c r="HO94" s="772"/>
      <c r="HP94" s="772"/>
      <c r="HQ94" s="772"/>
      <c r="HR94" s="772"/>
      <c r="HS94" s="772"/>
      <c r="HT94" s="772"/>
      <c r="HU94" s="772"/>
      <c r="HV94" s="772"/>
      <c r="HW94" s="772"/>
      <c r="HX94" s="772"/>
      <c r="HY94" s="772"/>
      <c r="HZ94" s="772"/>
      <c r="IA94" s="772"/>
      <c r="IB94" s="772"/>
      <c r="IC94" s="772"/>
      <c r="ID94" s="772"/>
      <c r="IE94" s="772"/>
      <c r="IF94" s="772"/>
      <c r="IG94" s="772"/>
      <c r="IH94" s="772"/>
      <c r="II94" s="772"/>
      <c r="IJ94" s="772"/>
      <c r="IK94" s="772"/>
      <c r="IL94" s="772"/>
      <c r="IM94" s="772"/>
      <c r="IN94" s="772"/>
      <c r="IO94" s="772"/>
      <c r="IP94" s="772"/>
      <c r="IQ94" s="772"/>
      <c r="IR94" s="772"/>
      <c r="IS94" s="772"/>
      <c r="IT94" s="772"/>
      <c r="IU94" s="772"/>
      <c r="IV94" s="772"/>
    </row>
    <row r="95" spans="1:256" ht="18" customHeight="1" x14ac:dyDescent="0.35">
      <c r="A95" s="1333">
        <v>89</v>
      </c>
      <c r="C95" s="772"/>
      <c r="D95" s="782" t="s">
        <v>8</v>
      </c>
    </row>
    <row r="96" spans="1:256" ht="18" customHeight="1" x14ac:dyDescent="0.3">
      <c r="A96" s="1333">
        <v>90</v>
      </c>
      <c r="C96" s="772"/>
      <c r="D96" s="762" t="s">
        <v>1390</v>
      </c>
      <c r="E96" s="48">
        <v>30</v>
      </c>
    </row>
    <row r="97" spans="1:256" ht="18" customHeight="1" x14ac:dyDescent="0.3">
      <c r="A97" s="1333">
        <v>91</v>
      </c>
      <c r="C97" s="772"/>
      <c r="D97" s="762" t="s">
        <v>1378</v>
      </c>
      <c r="E97" s="2">
        <v>30</v>
      </c>
    </row>
    <row r="98" spans="1:256" ht="18" customHeight="1" x14ac:dyDescent="0.3">
      <c r="A98" s="1333">
        <v>92</v>
      </c>
      <c r="C98" s="772"/>
      <c r="D98" s="762" t="s">
        <v>1379</v>
      </c>
      <c r="E98" s="47">
        <v>30</v>
      </c>
    </row>
    <row r="99" spans="1:256" ht="18" customHeight="1" x14ac:dyDescent="0.3">
      <c r="A99" s="1333">
        <v>93</v>
      </c>
      <c r="B99" s="772"/>
      <c r="C99" s="772"/>
      <c r="D99" s="1322" t="s">
        <v>147</v>
      </c>
      <c r="E99" s="766">
        <f>SUM(E96:E98)</f>
        <v>90</v>
      </c>
      <c r="F99" s="772"/>
      <c r="G99" s="772"/>
      <c r="H99" s="772"/>
      <c r="I99" s="772"/>
      <c r="J99" s="772"/>
      <c r="K99" s="772"/>
      <c r="L99" s="772"/>
      <c r="M99" s="772"/>
      <c r="N99" s="772"/>
      <c r="O99" s="772"/>
      <c r="P99" s="772"/>
      <c r="Q99" s="772"/>
      <c r="R99" s="772"/>
      <c r="S99" s="772"/>
      <c r="T99" s="772"/>
      <c r="U99" s="772"/>
      <c r="V99" s="772"/>
      <c r="W99" s="772"/>
      <c r="X99" s="772"/>
      <c r="Y99" s="772"/>
      <c r="Z99" s="772"/>
      <c r="AA99" s="772"/>
      <c r="AB99" s="772"/>
      <c r="AC99" s="772"/>
      <c r="AD99" s="772"/>
      <c r="AE99" s="772"/>
      <c r="AF99" s="772"/>
      <c r="AG99" s="772"/>
      <c r="AH99" s="772"/>
      <c r="AI99" s="772"/>
      <c r="AJ99" s="772"/>
      <c r="AK99" s="772"/>
      <c r="AL99" s="772"/>
      <c r="AM99" s="772"/>
      <c r="AN99" s="772"/>
      <c r="AO99" s="772"/>
      <c r="AP99" s="772"/>
      <c r="AQ99" s="772"/>
      <c r="AR99" s="772"/>
      <c r="AS99" s="772"/>
      <c r="AT99" s="772"/>
      <c r="AU99" s="772"/>
      <c r="AV99" s="772"/>
      <c r="AW99" s="772"/>
      <c r="AX99" s="772"/>
      <c r="AY99" s="772"/>
      <c r="AZ99" s="772"/>
      <c r="BA99" s="772"/>
      <c r="BB99" s="772"/>
      <c r="BC99" s="772"/>
      <c r="BD99" s="772"/>
      <c r="BE99" s="772"/>
      <c r="BF99" s="772"/>
      <c r="BG99" s="772"/>
      <c r="BH99" s="772"/>
      <c r="BI99" s="772"/>
      <c r="BJ99" s="772"/>
      <c r="BK99" s="772"/>
      <c r="BL99" s="772"/>
      <c r="BM99" s="772"/>
      <c r="BN99" s="772"/>
      <c r="BO99" s="772"/>
      <c r="BP99" s="772"/>
      <c r="BQ99" s="772"/>
      <c r="BR99" s="772"/>
      <c r="BS99" s="772"/>
      <c r="BT99" s="772"/>
      <c r="BU99" s="772"/>
      <c r="BV99" s="772"/>
      <c r="BW99" s="772"/>
      <c r="BX99" s="772"/>
      <c r="BY99" s="772"/>
      <c r="BZ99" s="772"/>
      <c r="CA99" s="772"/>
      <c r="CB99" s="772"/>
      <c r="CC99" s="772"/>
      <c r="CD99" s="772"/>
      <c r="CE99" s="772"/>
      <c r="CF99" s="772"/>
      <c r="CG99" s="772"/>
      <c r="CH99" s="772"/>
      <c r="CI99" s="772"/>
      <c r="CJ99" s="772"/>
      <c r="CK99" s="772"/>
      <c r="CL99" s="772"/>
      <c r="CM99" s="772"/>
      <c r="CN99" s="772"/>
      <c r="CO99" s="772"/>
      <c r="CP99" s="772"/>
      <c r="CQ99" s="772"/>
      <c r="CR99" s="772"/>
      <c r="CS99" s="772"/>
      <c r="CT99" s="772"/>
      <c r="CU99" s="772"/>
      <c r="CV99" s="772"/>
      <c r="CW99" s="772"/>
      <c r="CX99" s="772"/>
      <c r="CY99" s="772"/>
      <c r="CZ99" s="772"/>
      <c r="DA99" s="772"/>
      <c r="DB99" s="772"/>
      <c r="DC99" s="772"/>
      <c r="DD99" s="772"/>
      <c r="DE99" s="772"/>
      <c r="DF99" s="772"/>
      <c r="DG99" s="772"/>
      <c r="DH99" s="772"/>
      <c r="DI99" s="772"/>
      <c r="DJ99" s="772"/>
      <c r="DK99" s="772"/>
      <c r="DL99" s="772"/>
      <c r="DM99" s="772"/>
      <c r="DN99" s="772"/>
      <c r="DO99" s="772"/>
      <c r="DP99" s="772"/>
      <c r="DQ99" s="772"/>
      <c r="DR99" s="772"/>
      <c r="DS99" s="772"/>
      <c r="DT99" s="772"/>
      <c r="DU99" s="772"/>
      <c r="DV99" s="772"/>
      <c r="DW99" s="772"/>
      <c r="DX99" s="772"/>
      <c r="DY99" s="772"/>
      <c r="DZ99" s="772"/>
      <c r="EA99" s="772"/>
      <c r="EB99" s="772"/>
      <c r="EC99" s="772"/>
      <c r="ED99" s="772"/>
      <c r="EE99" s="772"/>
      <c r="EF99" s="772"/>
      <c r="EG99" s="772"/>
      <c r="EH99" s="772"/>
      <c r="EI99" s="772"/>
      <c r="EJ99" s="772"/>
      <c r="EK99" s="772"/>
      <c r="EL99" s="772"/>
      <c r="EM99" s="772"/>
      <c r="EN99" s="772"/>
      <c r="EO99" s="772"/>
      <c r="EP99" s="772"/>
      <c r="EQ99" s="772"/>
      <c r="ER99" s="772"/>
      <c r="ES99" s="772"/>
      <c r="ET99" s="772"/>
      <c r="EU99" s="772"/>
      <c r="EV99" s="772"/>
      <c r="EW99" s="772"/>
      <c r="EX99" s="772"/>
      <c r="EY99" s="772"/>
      <c r="EZ99" s="772"/>
      <c r="FA99" s="772"/>
      <c r="FB99" s="772"/>
      <c r="FC99" s="772"/>
      <c r="FD99" s="772"/>
      <c r="FE99" s="772"/>
      <c r="FF99" s="772"/>
      <c r="FG99" s="772"/>
      <c r="FH99" s="772"/>
      <c r="FI99" s="772"/>
      <c r="FJ99" s="772"/>
      <c r="FK99" s="772"/>
      <c r="FL99" s="772"/>
      <c r="FM99" s="772"/>
      <c r="FN99" s="772"/>
      <c r="FO99" s="772"/>
      <c r="FP99" s="772"/>
      <c r="FQ99" s="772"/>
      <c r="FR99" s="772"/>
      <c r="FS99" s="772"/>
      <c r="FT99" s="772"/>
      <c r="FU99" s="772"/>
      <c r="FV99" s="772"/>
      <c r="FW99" s="772"/>
      <c r="FX99" s="772"/>
      <c r="FY99" s="772"/>
      <c r="FZ99" s="772"/>
      <c r="GA99" s="772"/>
      <c r="GB99" s="772"/>
      <c r="GC99" s="772"/>
      <c r="GD99" s="772"/>
      <c r="GE99" s="772"/>
      <c r="GF99" s="772"/>
      <c r="GG99" s="772"/>
      <c r="GH99" s="772"/>
      <c r="GI99" s="772"/>
      <c r="GJ99" s="772"/>
      <c r="GK99" s="772"/>
      <c r="GL99" s="772"/>
      <c r="GM99" s="772"/>
      <c r="GN99" s="772"/>
      <c r="GO99" s="772"/>
      <c r="GP99" s="772"/>
      <c r="GQ99" s="772"/>
      <c r="GR99" s="772"/>
      <c r="GS99" s="772"/>
      <c r="GT99" s="772"/>
      <c r="GU99" s="772"/>
      <c r="GV99" s="772"/>
      <c r="GW99" s="772"/>
      <c r="GX99" s="772"/>
      <c r="GY99" s="772"/>
      <c r="GZ99" s="772"/>
      <c r="HA99" s="772"/>
      <c r="HB99" s="772"/>
      <c r="HC99" s="772"/>
      <c r="HD99" s="772"/>
      <c r="HE99" s="772"/>
      <c r="HF99" s="772"/>
      <c r="HG99" s="772"/>
      <c r="HH99" s="772"/>
      <c r="HI99" s="772"/>
      <c r="HJ99" s="772"/>
      <c r="HK99" s="772"/>
      <c r="HL99" s="772"/>
      <c r="HM99" s="772"/>
      <c r="HN99" s="772"/>
      <c r="HO99" s="772"/>
      <c r="HP99" s="772"/>
      <c r="HQ99" s="772"/>
      <c r="HR99" s="772"/>
      <c r="HS99" s="772"/>
      <c r="HT99" s="772"/>
      <c r="HU99" s="772"/>
      <c r="HV99" s="772"/>
      <c r="HW99" s="772"/>
      <c r="HX99" s="772"/>
      <c r="HY99" s="772"/>
      <c r="HZ99" s="772"/>
      <c r="IA99" s="772"/>
      <c r="IB99" s="772"/>
      <c r="IC99" s="772"/>
      <c r="ID99" s="772"/>
      <c r="IE99" s="772"/>
      <c r="IF99" s="772"/>
      <c r="IG99" s="772"/>
      <c r="IH99" s="772"/>
      <c r="II99" s="772"/>
      <c r="IJ99" s="772"/>
      <c r="IK99" s="772"/>
      <c r="IL99" s="772"/>
      <c r="IM99" s="772"/>
      <c r="IN99" s="772"/>
      <c r="IO99" s="772"/>
      <c r="IP99" s="772"/>
      <c r="IQ99" s="772"/>
      <c r="IR99" s="772"/>
      <c r="IS99" s="772"/>
      <c r="IT99" s="772"/>
      <c r="IU99" s="772"/>
      <c r="IV99" s="772"/>
    </row>
    <row r="100" spans="1:256" ht="18" customHeight="1" x14ac:dyDescent="0.35">
      <c r="A100" s="1333">
        <v>94</v>
      </c>
      <c r="C100" s="772"/>
      <c r="D100" s="782" t="s">
        <v>659</v>
      </c>
    </row>
    <row r="101" spans="1:256" ht="18" customHeight="1" x14ac:dyDescent="0.3">
      <c r="A101" s="1333">
        <v>95</v>
      </c>
      <c r="C101" s="772"/>
      <c r="D101" s="762" t="s">
        <v>1380</v>
      </c>
      <c r="E101" s="48">
        <v>-40</v>
      </c>
    </row>
    <row r="102" spans="1:256" ht="18" customHeight="1" x14ac:dyDescent="0.3">
      <c r="A102" s="1333">
        <v>96</v>
      </c>
      <c r="C102" s="772"/>
      <c r="D102" s="762" t="s">
        <v>1381</v>
      </c>
      <c r="E102" s="47">
        <v>20</v>
      </c>
    </row>
    <row r="103" spans="1:256" ht="18" customHeight="1" x14ac:dyDescent="0.3">
      <c r="A103" s="1333">
        <v>97</v>
      </c>
      <c r="C103" s="772"/>
      <c r="D103" s="1322" t="s">
        <v>147</v>
      </c>
      <c r="E103" s="48">
        <f>SUM(E101:E102)</f>
        <v>-20</v>
      </c>
    </row>
    <row r="104" spans="1:256" ht="20.100000000000001" customHeight="1" thickBot="1" x14ac:dyDescent="0.35">
      <c r="A104" s="1333">
        <v>98</v>
      </c>
      <c r="B104" s="617"/>
      <c r="C104" s="785"/>
      <c r="D104" s="1317" t="s">
        <v>660</v>
      </c>
      <c r="E104" s="409">
        <f>E99+E76+E94+E103</f>
        <v>900</v>
      </c>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c r="GS104" s="21"/>
      <c r="GT104" s="21"/>
      <c r="GU104" s="21"/>
      <c r="GV104" s="21"/>
      <c r="GW104" s="21"/>
      <c r="GX104" s="21"/>
      <c r="GY104" s="21"/>
      <c r="GZ104" s="21"/>
      <c r="HA104" s="21"/>
      <c r="HB104" s="21"/>
      <c r="HC104" s="21"/>
      <c r="HD104" s="21"/>
      <c r="HE104" s="21"/>
      <c r="HF104" s="21"/>
      <c r="HG104" s="21"/>
      <c r="HH104" s="21"/>
      <c r="HI104" s="21"/>
      <c r="HJ104" s="21"/>
      <c r="HK104" s="21"/>
      <c r="HL104" s="21"/>
      <c r="HM104" s="21"/>
      <c r="HN104" s="21"/>
      <c r="HO104" s="21"/>
      <c r="HP104" s="21"/>
      <c r="HQ104" s="21"/>
      <c r="HR104" s="21"/>
      <c r="HS104" s="21"/>
      <c r="HT104" s="21"/>
      <c r="HU104" s="21"/>
      <c r="HV104" s="21"/>
      <c r="HW104" s="21"/>
      <c r="HX104" s="21"/>
      <c r="HY104" s="21"/>
      <c r="HZ104" s="21"/>
      <c r="IA104" s="21"/>
      <c r="IB104" s="21"/>
      <c r="IC104" s="21"/>
      <c r="ID104" s="21"/>
      <c r="IE104" s="21"/>
      <c r="IF104" s="21"/>
      <c r="IG104" s="21"/>
      <c r="IH104" s="21"/>
      <c r="II104" s="21"/>
      <c r="IJ104" s="21"/>
      <c r="IK104" s="21"/>
      <c r="IL104" s="21"/>
      <c r="IM104" s="21"/>
      <c r="IN104" s="21"/>
      <c r="IO104" s="21"/>
      <c r="IP104" s="21"/>
      <c r="IQ104" s="21"/>
      <c r="IR104" s="21"/>
      <c r="IS104" s="21"/>
      <c r="IT104" s="21"/>
      <c r="IU104" s="21"/>
      <c r="IV104" s="21"/>
    </row>
    <row r="105" spans="1:256" ht="20.100000000000001" customHeight="1" thickTop="1" thickBot="1" x14ac:dyDescent="0.35">
      <c r="A105" s="1333">
        <v>99</v>
      </c>
      <c r="B105" s="785"/>
      <c r="C105" s="785"/>
      <c r="D105" s="786" t="s">
        <v>661</v>
      </c>
      <c r="E105" s="787">
        <f>E104+E74</f>
        <v>47899</v>
      </c>
      <c r="F105" s="788"/>
      <c r="G105" s="788"/>
      <c r="H105" s="788"/>
      <c r="I105" s="788"/>
      <c r="J105" s="788"/>
      <c r="K105" s="788"/>
      <c r="L105" s="788"/>
      <c r="M105" s="788"/>
      <c r="N105" s="788"/>
      <c r="O105" s="788"/>
      <c r="P105" s="788"/>
      <c r="Q105" s="788"/>
      <c r="R105" s="788"/>
      <c r="S105" s="788"/>
      <c r="T105" s="788"/>
      <c r="U105" s="788"/>
      <c r="V105" s="788"/>
      <c r="W105" s="788"/>
      <c r="X105" s="788"/>
      <c r="Y105" s="788"/>
      <c r="Z105" s="788"/>
      <c r="AA105" s="788"/>
      <c r="AB105" s="788"/>
      <c r="AC105" s="788"/>
      <c r="AD105" s="788"/>
      <c r="AE105" s="788"/>
      <c r="AF105" s="788"/>
      <c r="AG105" s="788"/>
      <c r="AH105" s="788"/>
      <c r="AI105" s="788"/>
      <c r="AJ105" s="788"/>
      <c r="AK105" s="788"/>
      <c r="AL105" s="788"/>
      <c r="AM105" s="788"/>
      <c r="AN105" s="788"/>
      <c r="AO105" s="788"/>
      <c r="AP105" s="788"/>
      <c r="AQ105" s="788"/>
      <c r="AR105" s="788"/>
      <c r="AS105" s="788"/>
      <c r="AT105" s="788"/>
      <c r="AU105" s="788"/>
      <c r="AV105" s="788"/>
      <c r="AW105" s="788"/>
      <c r="AX105" s="788"/>
      <c r="AY105" s="788"/>
      <c r="AZ105" s="788"/>
      <c r="BA105" s="788"/>
      <c r="BB105" s="788"/>
      <c r="BC105" s="788"/>
      <c r="BD105" s="788"/>
      <c r="BE105" s="788"/>
      <c r="BF105" s="788"/>
      <c r="BG105" s="788"/>
      <c r="BH105" s="788"/>
      <c r="BI105" s="788"/>
      <c r="BJ105" s="788"/>
      <c r="BK105" s="788"/>
      <c r="BL105" s="788"/>
      <c r="BM105" s="788"/>
      <c r="BN105" s="788"/>
      <c r="BO105" s="788"/>
      <c r="BP105" s="788"/>
      <c r="BQ105" s="788"/>
      <c r="BR105" s="788"/>
      <c r="BS105" s="788"/>
      <c r="BT105" s="788"/>
      <c r="BU105" s="788"/>
      <c r="BV105" s="788"/>
      <c r="BW105" s="788"/>
      <c r="BX105" s="788"/>
      <c r="BY105" s="788"/>
      <c r="BZ105" s="788"/>
      <c r="CA105" s="788"/>
      <c r="CB105" s="788"/>
      <c r="CC105" s="788"/>
      <c r="CD105" s="788"/>
      <c r="CE105" s="788"/>
      <c r="CF105" s="788"/>
      <c r="CG105" s="788"/>
      <c r="CH105" s="788"/>
      <c r="CI105" s="788"/>
      <c r="CJ105" s="788"/>
      <c r="CK105" s="788"/>
      <c r="CL105" s="788"/>
      <c r="CM105" s="788"/>
      <c r="CN105" s="788"/>
      <c r="CO105" s="788"/>
      <c r="CP105" s="788"/>
      <c r="CQ105" s="788"/>
      <c r="CR105" s="788"/>
      <c r="CS105" s="788"/>
      <c r="CT105" s="788"/>
      <c r="CU105" s="788"/>
      <c r="CV105" s="788"/>
      <c r="CW105" s="788"/>
      <c r="CX105" s="788"/>
      <c r="CY105" s="788"/>
      <c r="CZ105" s="788"/>
      <c r="DA105" s="788"/>
      <c r="DB105" s="788"/>
      <c r="DC105" s="788"/>
      <c r="DD105" s="788"/>
      <c r="DE105" s="788"/>
      <c r="DF105" s="788"/>
      <c r="DG105" s="788"/>
      <c r="DH105" s="788"/>
      <c r="DI105" s="788"/>
      <c r="DJ105" s="788"/>
      <c r="DK105" s="788"/>
      <c r="DL105" s="788"/>
      <c r="DM105" s="788"/>
      <c r="DN105" s="788"/>
      <c r="DO105" s="788"/>
      <c r="DP105" s="788"/>
      <c r="DQ105" s="788"/>
      <c r="DR105" s="788"/>
      <c r="DS105" s="788"/>
      <c r="DT105" s="788"/>
      <c r="DU105" s="788"/>
      <c r="DV105" s="788"/>
      <c r="DW105" s="788"/>
      <c r="DX105" s="788"/>
      <c r="DY105" s="788"/>
      <c r="DZ105" s="788"/>
      <c r="EA105" s="788"/>
      <c r="EB105" s="788"/>
      <c r="EC105" s="788"/>
      <c r="ED105" s="788"/>
      <c r="EE105" s="788"/>
      <c r="EF105" s="788"/>
      <c r="EG105" s="788"/>
      <c r="EH105" s="788"/>
      <c r="EI105" s="788"/>
      <c r="EJ105" s="788"/>
      <c r="EK105" s="788"/>
      <c r="EL105" s="788"/>
      <c r="EM105" s="788"/>
      <c r="EN105" s="788"/>
      <c r="EO105" s="788"/>
      <c r="EP105" s="788"/>
      <c r="EQ105" s="788"/>
      <c r="ER105" s="788"/>
      <c r="ES105" s="788"/>
      <c r="ET105" s="788"/>
      <c r="EU105" s="788"/>
      <c r="EV105" s="788"/>
      <c r="EW105" s="788"/>
      <c r="EX105" s="788"/>
      <c r="EY105" s="788"/>
      <c r="EZ105" s="788"/>
      <c r="FA105" s="788"/>
      <c r="FB105" s="788"/>
      <c r="FC105" s="788"/>
      <c r="FD105" s="788"/>
      <c r="FE105" s="788"/>
      <c r="FF105" s="788"/>
      <c r="FG105" s="788"/>
      <c r="FH105" s="788"/>
      <c r="FI105" s="788"/>
      <c r="FJ105" s="788"/>
      <c r="FK105" s="788"/>
      <c r="FL105" s="788"/>
      <c r="FM105" s="788"/>
      <c r="FN105" s="788"/>
      <c r="FO105" s="788"/>
      <c r="FP105" s="788"/>
      <c r="FQ105" s="788"/>
      <c r="FR105" s="788"/>
      <c r="FS105" s="788"/>
      <c r="FT105" s="788"/>
      <c r="FU105" s="788"/>
      <c r="FV105" s="788"/>
      <c r="FW105" s="788"/>
      <c r="FX105" s="788"/>
      <c r="FY105" s="788"/>
      <c r="FZ105" s="788"/>
      <c r="GA105" s="788"/>
      <c r="GB105" s="788"/>
      <c r="GC105" s="788"/>
      <c r="GD105" s="788"/>
      <c r="GE105" s="788"/>
      <c r="GF105" s="788"/>
      <c r="GG105" s="788"/>
      <c r="GH105" s="788"/>
      <c r="GI105" s="788"/>
      <c r="GJ105" s="788"/>
      <c r="GK105" s="788"/>
      <c r="GL105" s="788"/>
      <c r="GM105" s="788"/>
      <c r="GN105" s="788"/>
      <c r="GO105" s="788"/>
      <c r="GP105" s="788"/>
      <c r="GQ105" s="788"/>
      <c r="GR105" s="788"/>
      <c r="GS105" s="788"/>
      <c r="GT105" s="788"/>
      <c r="GU105" s="788"/>
      <c r="GV105" s="788"/>
      <c r="GW105" s="788"/>
      <c r="GX105" s="788"/>
      <c r="GY105" s="788"/>
      <c r="GZ105" s="788"/>
      <c r="HA105" s="788"/>
      <c r="HB105" s="788"/>
      <c r="HC105" s="788"/>
      <c r="HD105" s="788"/>
      <c r="HE105" s="788"/>
      <c r="HF105" s="788"/>
      <c r="HG105" s="788"/>
      <c r="HH105" s="788"/>
      <c r="HI105" s="788"/>
      <c r="HJ105" s="788"/>
      <c r="HK105" s="788"/>
      <c r="HL105" s="788"/>
      <c r="HM105" s="788"/>
      <c r="HN105" s="788"/>
      <c r="HO105" s="788"/>
      <c r="HP105" s="788"/>
      <c r="HQ105" s="788"/>
      <c r="HR105" s="788"/>
      <c r="HS105" s="788"/>
      <c r="HT105" s="788"/>
      <c r="HU105" s="788"/>
      <c r="HV105" s="788"/>
      <c r="HW105" s="788"/>
      <c r="HX105" s="788"/>
      <c r="HY105" s="788"/>
      <c r="HZ105" s="788"/>
      <c r="IA105" s="788"/>
      <c r="IB105" s="788"/>
      <c r="IC105" s="788"/>
      <c r="ID105" s="788"/>
      <c r="IE105" s="788"/>
      <c r="IF105" s="788"/>
      <c r="IG105" s="788"/>
      <c r="IH105" s="788"/>
      <c r="II105" s="788"/>
      <c r="IJ105" s="788"/>
      <c r="IK105" s="788"/>
      <c r="IL105" s="788"/>
      <c r="IM105" s="788"/>
      <c r="IN105" s="788"/>
      <c r="IO105" s="788"/>
      <c r="IP105" s="788"/>
      <c r="IQ105" s="788"/>
      <c r="IR105" s="788"/>
      <c r="IS105" s="788"/>
      <c r="IT105" s="788"/>
      <c r="IU105" s="788"/>
      <c r="IV105" s="788"/>
    </row>
    <row r="106" spans="1:256" ht="24.95" customHeight="1" thickTop="1" x14ac:dyDescent="0.35">
      <c r="A106" s="1333">
        <v>100</v>
      </c>
      <c r="B106" s="231"/>
      <c r="C106" s="759" t="s">
        <v>155</v>
      </c>
      <c r="D106" s="1319" t="s">
        <v>662</v>
      </c>
    </row>
    <row r="107" spans="1:256" ht="20.100000000000001" customHeight="1" x14ac:dyDescent="0.35">
      <c r="A107" s="1333">
        <v>101</v>
      </c>
      <c r="C107" s="789"/>
      <c r="D107" s="778" t="s">
        <v>663</v>
      </c>
    </row>
    <row r="108" spans="1:256" ht="20.100000000000001" customHeight="1" x14ac:dyDescent="0.35">
      <c r="A108" s="1333">
        <v>102</v>
      </c>
      <c r="C108" s="789"/>
      <c r="D108" s="749" t="s">
        <v>873</v>
      </c>
      <c r="E108" s="1706">
        <v>-375</v>
      </c>
    </row>
    <row r="109" spans="1:256" ht="20.100000000000001" customHeight="1" x14ac:dyDescent="0.35">
      <c r="A109" s="1333">
        <v>103</v>
      </c>
      <c r="C109" s="789"/>
      <c r="D109" s="749" t="s">
        <v>910</v>
      </c>
      <c r="E109" s="790">
        <f>-762-630</f>
        <v>-1392</v>
      </c>
    </row>
    <row r="110" spans="1:256" ht="18" customHeight="1" x14ac:dyDescent="0.35">
      <c r="A110" s="1333">
        <v>104</v>
      </c>
      <c r="C110" s="789"/>
      <c r="D110" s="749" t="s">
        <v>1340</v>
      </c>
      <c r="E110" s="1327">
        <v>762</v>
      </c>
    </row>
    <row r="111" spans="1:256" ht="20.100000000000001" customHeight="1" x14ac:dyDescent="0.35">
      <c r="A111" s="1333">
        <v>105</v>
      </c>
      <c r="C111" s="789"/>
      <c r="D111" s="749" t="s">
        <v>545</v>
      </c>
      <c r="E111" s="790">
        <v>10</v>
      </c>
    </row>
    <row r="112" spans="1:256" x14ac:dyDescent="0.3">
      <c r="A112" s="1333">
        <v>106</v>
      </c>
      <c r="D112" s="749" t="s">
        <v>964</v>
      </c>
      <c r="E112" s="48">
        <v>1270</v>
      </c>
    </row>
    <row r="113" spans="1:256" x14ac:dyDescent="0.3">
      <c r="A113" s="1333">
        <v>107</v>
      </c>
      <c r="D113" s="749" t="s">
        <v>571</v>
      </c>
      <c r="E113" s="48">
        <v>330</v>
      </c>
    </row>
    <row r="114" spans="1:256" x14ac:dyDescent="0.3">
      <c r="A114" s="1333">
        <v>108</v>
      </c>
      <c r="D114" s="749" t="s">
        <v>902</v>
      </c>
      <c r="E114" s="48">
        <f>-330-235</f>
        <v>-565</v>
      </c>
    </row>
    <row r="115" spans="1:256" x14ac:dyDescent="0.3">
      <c r="A115" s="1333">
        <v>109</v>
      </c>
      <c r="D115" s="1733" t="s">
        <v>1348</v>
      </c>
      <c r="E115" s="48">
        <v>433000</v>
      </c>
    </row>
    <row r="116" spans="1:256" x14ac:dyDescent="0.3">
      <c r="A116" s="1333">
        <v>110</v>
      </c>
      <c r="D116" s="749" t="s">
        <v>552</v>
      </c>
      <c r="E116" s="48">
        <v>-5059</v>
      </c>
    </row>
    <row r="117" spans="1:256" x14ac:dyDescent="0.3">
      <c r="A117" s="1333">
        <v>111</v>
      </c>
      <c r="D117" s="1733" t="s">
        <v>701</v>
      </c>
      <c r="E117" s="48">
        <v>-6513</v>
      </c>
    </row>
    <row r="118" spans="1:256" x14ac:dyDescent="0.3">
      <c r="A118" s="1333">
        <v>112</v>
      </c>
      <c r="D118" s="1733" t="s">
        <v>1139</v>
      </c>
      <c r="E118" s="2">
        <v>-750</v>
      </c>
    </row>
    <row r="119" spans="1:256" x14ac:dyDescent="0.3">
      <c r="A119" s="1333">
        <v>113</v>
      </c>
      <c r="D119" s="1733" t="s">
        <v>628</v>
      </c>
      <c r="E119" s="2">
        <f>6513+630+750</f>
        <v>7893</v>
      </c>
    </row>
    <row r="120" spans="1:256" ht="20.100000000000001" customHeight="1" x14ac:dyDescent="0.35">
      <c r="A120" s="1333">
        <v>114</v>
      </c>
      <c r="C120" s="789"/>
      <c r="D120" s="1733" t="s">
        <v>1351</v>
      </c>
      <c r="E120" s="790">
        <v>63938</v>
      </c>
    </row>
    <row r="121" spans="1:256" ht="20.100000000000001" customHeight="1" x14ac:dyDescent="0.35">
      <c r="A121" s="1333">
        <v>115</v>
      </c>
      <c r="C121" s="789"/>
      <c r="D121" s="1733" t="s">
        <v>1140</v>
      </c>
      <c r="E121" s="791">
        <v>-1540</v>
      </c>
    </row>
    <row r="122" spans="1:256" ht="20.100000000000001" customHeight="1" x14ac:dyDescent="0.35">
      <c r="A122" s="1333">
        <v>116</v>
      </c>
      <c r="C122" s="789"/>
      <c r="D122" s="1733" t="s">
        <v>573</v>
      </c>
      <c r="E122" s="791">
        <v>-68300</v>
      </c>
    </row>
    <row r="123" spans="1:256" ht="20.100000000000001" customHeight="1" x14ac:dyDescent="0.35">
      <c r="C123" s="789"/>
      <c r="D123" s="1733" t="s">
        <v>1419</v>
      </c>
      <c r="E123" s="791">
        <v>10</v>
      </c>
    </row>
    <row r="124" spans="1:256" ht="20.100000000000001" customHeight="1" x14ac:dyDescent="0.35">
      <c r="A124" s="1333">
        <v>117</v>
      </c>
      <c r="C124" s="789"/>
      <c r="D124" s="1733" t="s">
        <v>1418</v>
      </c>
      <c r="E124" s="1723">
        <v>85000</v>
      </c>
    </row>
    <row r="125" spans="1:256" ht="20.100000000000001" customHeight="1" x14ac:dyDescent="0.35">
      <c r="A125" s="1333">
        <v>118</v>
      </c>
      <c r="C125" s="789"/>
      <c r="D125" s="1322" t="s">
        <v>395</v>
      </c>
      <c r="E125" s="1318">
        <f>SUM(E108:E124)</f>
        <v>507719</v>
      </c>
    </row>
    <row r="126" spans="1:256" ht="18" customHeight="1" x14ac:dyDescent="0.35">
      <c r="A126" s="1333">
        <v>119</v>
      </c>
      <c r="C126" s="789"/>
      <c r="D126" s="1741" t="s">
        <v>359</v>
      </c>
      <c r="E126" s="1741"/>
    </row>
    <row r="127" spans="1:256" ht="36.75" customHeight="1" x14ac:dyDescent="0.35">
      <c r="A127" s="1333">
        <v>120</v>
      </c>
      <c r="C127" s="789"/>
      <c r="D127" s="749" t="s">
        <v>1192</v>
      </c>
      <c r="E127" s="1732">
        <v>200</v>
      </c>
    </row>
    <row r="128" spans="1:256" ht="20.100000000000001" customHeight="1" thickBot="1" x14ac:dyDescent="0.35">
      <c r="A128" s="1333">
        <v>121</v>
      </c>
      <c r="B128" s="785"/>
      <c r="C128" s="785"/>
      <c r="D128" s="794" t="s">
        <v>1109</v>
      </c>
      <c r="E128" s="795">
        <f>E125+E127</f>
        <v>507919</v>
      </c>
      <c r="F128" s="788"/>
      <c r="G128" s="788"/>
      <c r="H128" s="788"/>
      <c r="I128" s="788"/>
      <c r="J128" s="788"/>
      <c r="K128" s="788"/>
      <c r="L128" s="796"/>
      <c r="M128" s="788"/>
      <c r="N128" s="788"/>
      <c r="O128" s="788"/>
      <c r="P128" s="788"/>
      <c r="Q128" s="788"/>
      <c r="R128" s="788"/>
      <c r="S128" s="788"/>
      <c r="T128" s="788"/>
      <c r="U128" s="788"/>
      <c r="V128" s="788"/>
      <c r="W128" s="788"/>
      <c r="X128" s="788"/>
      <c r="Y128" s="788"/>
      <c r="Z128" s="788"/>
      <c r="AA128" s="788"/>
      <c r="AB128" s="788"/>
      <c r="AC128" s="788"/>
      <c r="AD128" s="788"/>
      <c r="AE128" s="788"/>
      <c r="AF128" s="788"/>
      <c r="AG128" s="788"/>
      <c r="AH128" s="788"/>
      <c r="AI128" s="788"/>
      <c r="AJ128" s="788"/>
      <c r="AK128" s="788"/>
      <c r="AL128" s="788"/>
      <c r="AM128" s="788"/>
      <c r="AN128" s="788"/>
      <c r="AO128" s="788"/>
      <c r="AP128" s="788"/>
      <c r="AQ128" s="788"/>
      <c r="AR128" s="788"/>
      <c r="AS128" s="788"/>
      <c r="AT128" s="788"/>
      <c r="AU128" s="788"/>
      <c r="AV128" s="788"/>
      <c r="AW128" s="788"/>
      <c r="AX128" s="788"/>
      <c r="AY128" s="788"/>
      <c r="AZ128" s="788"/>
      <c r="BA128" s="788"/>
      <c r="BB128" s="788"/>
      <c r="BC128" s="788"/>
      <c r="BD128" s="788"/>
      <c r="BE128" s="788"/>
      <c r="BF128" s="788"/>
      <c r="BG128" s="788"/>
      <c r="BH128" s="788"/>
      <c r="BI128" s="788"/>
      <c r="BJ128" s="788"/>
      <c r="BK128" s="788"/>
      <c r="BL128" s="788"/>
      <c r="BM128" s="788"/>
      <c r="BN128" s="788"/>
      <c r="BO128" s="788"/>
      <c r="BP128" s="788"/>
      <c r="BQ128" s="788"/>
      <c r="BR128" s="788"/>
      <c r="BS128" s="788"/>
      <c r="BT128" s="788"/>
      <c r="BU128" s="788"/>
      <c r="BV128" s="788"/>
      <c r="BW128" s="788"/>
      <c r="BX128" s="788"/>
      <c r="BY128" s="788"/>
      <c r="BZ128" s="788"/>
      <c r="CA128" s="788"/>
      <c r="CB128" s="788"/>
      <c r="CC128" s="788"/>
      <c r="CD128" s="788"/>
      <c r="CE128" s="788"/>
      <c r="CF128" s="788"/>
      <c r="CG128" s="788"/>
      <c r="CH128" s="788"/>
      <c r="CI128" s="788"/>
      <c r="CJ128" s="788"/>
      <c r="CK128" s="788"/>
      <c r="CL128" s="788"/>
      <c r="CM128" s="788"/>
      <c r="CN128" s="788"/>
      <c r="CO128" s="788"/>
      <c r="CP128" s="788"/>
      <c r="CQ128" s="788"/>
      <c r="CR128" s="788"/>
      <c r="CS128" s="788"/>
      <c r="CT128" s="788"/>
      <c r="CU128" s="788"/>
      <c r="CV128" s="788"/>
      <c r="CW128" s="788"/>
      <c r="CX128" s="788"/>
      <c r="CY128" s="788"/>
      <c r="CZ128" s="788"/>
      <c r="DA128" s="788"/>
      <c r="DB128" s="788"/>
      <c r="DC128" s="788"/>
      <c r="DD128" s="788"/>
      <c r="DE128" s="788"/>
      <c r="DF128" s="788"/>
      <c r="DG128" s="788"/>
      <c r="DH128" s="788"/>
      <c r="DI128" s="788"/>
      <c r="DJ128" s="788"/>
      <c r="DK128" s="788"/>
      <c r="DL128" s="788"/>
      <c r="DM128" s="788"/>
      <c r="DN128" s="788"/>
      <c r="DO128" s="788"/>
      <c r="DP128" s="788"/>
      <c r="DQ128" s="788"/>
      <c r="DR128" s="788"/>
      <c r="DS128" s="788"/>
      <c r="DT128" s="788"/>
      <c r="DU128" s="788"/>
      <c r="DV128" s="788"/>
      <c r="DW128" s="788"/>
      <c r="DX128" s="788"/>
      <c r="DY128" s="788"/>
      <c r="DZ128" s="788"/>
      <c r="EA128" s="788"/>
      <c r="EB128" s="788"/>
      <c r="EC128" s="788"/>
      <c r="ED128" s="788"/>
      <c r="EE128" s="788"/>
      <c r="EF128" s="788"/>
      <c r="EG128" s="788"/>
      <c r="EH128" s="788"/>
      <c r="EI128" s="788"/>
      <c r="EJ128" s="788"/>
      <c r="EK128" s="788"/>
      <c r="EL128" s="788"/>
      <c r="EM128" s="788"/>
      <c r="EN128" s="788"/>
      <c r="EO128" s="788"/>
      <c r="EP128" s="788"/>
      <c r="EQ128" s="788"/>
      <c r="ER128" s="788"/>
      <c r="ES128" s="788"/>
      <c r="ET128" s="788"/>
      <c r="EU128" s="788"/>
      <c r="EV128" s="788"/>
      <c r="EW128" s="788"/>
      <c r="EX128" s="788"/>
      <c r="EY128" s="788"/>
      <c r="EZ128" s="788"/>
      <c r="FA128" s="788"/>
      <c r="FB128" s="788"/>
      <c r="FC128" s="788"/>
      <c r="FD128" s="788"/>
      <c r="FE128" s="788"/>
      <c r="FF128" s="788"/>
      <c r="FG128" s="788"/>
      <c r="FH128" s="788"/>
      <c r="FI128" s="788"/>
      <c r="FJ128" s="788"/>
      <c r="FK128" s="788"/>
      <c r="FL128" s="788"/>
      <c r="FM128" s="788"/>
      <c r="FN128" s="788"/>
      <c r="FO128" s="788"/>
      <c r="FP128" s="788"/>
      <c r="FQ128" s="788"/>
      <c r="FR128" s="788"/>
      <c r="FS128" s="788"/>
      <c r="FT128" s="788"/>
      <c r="FU128" s="788"/>
      <c r="FV128" s="788"/>
      <c r="FW128" s="788"/>
      <c r="FX128" s="788"/>
      <c r="FY128" s="788"/>
      <c r="FZ128" s="788"/>
      <c r="GA128" s="788"/>
      <c r="GB128" s="788"/>
      <c r="GC128" s="788"/>
      <c r="GD128" s="788"/>
      <c r="GE128" s="788"/>
      <c r="GF128" s="788"/>
      <c r="GG128" s="788"/>
      <c r="GH128" s="788"/>
      <c r="GI128" s="788"/>
      <c r="GJ128" s="788"/>
      <c r="GK128" s="788"/>
      <c r="GL128" s="788"/>
      <c r="GM128" s="788"/>
      <c r="GN128" s="788"/>
      <c r="GO128" s="788"/>
      <c r="GP128" s="788"/>
      <c r="GQ128" s="788"/>
      <c r="GR128" s="788"/>
      <c r="GS128" s="788"/>
      <c r="GT128" s="788"/>
      <c r="GU128" s="788"/>
      <c r="GV128" s="788"/>
      <c r="GW128" s="788"/>
      <c r="GX128" s="788"/>
      <c r="GY128" s="788"/>
      <c r="GZ128" s="788"/>
      <c r="HA128" s="788"/>
      <c r="HB128" s="788"/>
      <c r="HC128" s="788"/>
      <c r="HD128" s="788"/>
      <c r="HE128" s="788"/>
      <c r="HF128" s="788"/>
      <c r="HG128" s="788"/>
      <c r="HH128" s="788"/>
      <c r="HI128" s="788"/>
      <c r="HJ128" s="788"/>
      <c r="HK128" s="788"/>
      <c r="HL128" s="788"/>
      <c r="HM128" s="788"/>
      <c r="HN128" s="788"/>
      <c r="HO128" s="788"/>
      <c r="HP128" s="788"/>
      <c r="HQ128" s="788"/>
      <c r="HR128" s="788"/>
      <c r="HS128" s="788"/>
      <c r="HT128" s="788"/>
      <c r="HU128" s="788"/>
      <c r="HV128" s="788"/>
      <c r="HW128" s="788"/>
      <c r="HX128" s="788"/>
      <c r="HY128" s="788"/>
      <c r="HZ128" s="788"/>
      <c r="IA128" s="788"/>
      <c r="IB128" s="788"/>
      <c r="IC128" s="788"/>
      <c r="ID128" s="788"/>
      <c r="IE128" s="788"/>
      <c r="IF128" s="788"/>
      <c r="IG128" s="788"/>
      <c r="IH128" s="788"/>
      <c r="II128" s="788"/>
      <c r="IJ128" s="788"/>
      <c r="IK128" s="788"/>
      <c r="IL128" s="788"/>
      <c r="IM128" s="788"/>
      <c r="IN128" s="788"/>
      <c r="IO128" s="788"/>
      <c r="IP128" s="788"/>
      <c r="IQ128" s="788"/>
      <c r="IR128" s="788"/>
      <c r="IS128" s="788"/>
      <c r="IT128" s="788"/>
      <c r="IU128" s="788"/>
      <c r="IV128" s="788"/>
    </row>
    <row r="129" spans="1:256" ht="20.100000000000001" customHeight="1" thickTop="1" x14ac:dyDescent="0.35">
      <c r="A129" s="1333">
        <v>122</v>
      </c>
      <c r="C129" s="789"/>
      <c r="D129" s="792" t="s">
        <v>265</v>
      </c>
    </row>
    <row r="130" spans="1:256" ht="20.100000000000001" customHeight="1" x14ac:dyDescent="0.35">
      <c r="A130" s="1333">
        <v>123</v>
      </c>
      <c r="C130" s="789"/>
      <c r="D130" s="749" t="s">
        <v>1396</v>
      </c>
      <c r="E130" s="48">
        <v>2100</v>
      </c>
    </row>
    <row r="131" spans="1:256" ht="35.25" customHeight="1" x14ac:dyDescent="0.35">
      <c r="A131" s="1333">
        <v>124</v>
      </c>
      <c r="C131" s="789"/>
      <c r="D131" s="749" t="s">
        <v>936</v>
      </c>
      <c r="E131" s="1327">
        <v>-800</v>
      </c>
    </row>
    <row r="132" spans="1:256" ht="20.100000000000001" customHeight="1" x14ac:dyDescent="0.35">
      <c r="A132" s="1333">
        <v>125</v>
      </c>
      <c r="C132" s="789"/>
      <c r="D132" s="749" t="s">
        <v>591</v>
      </c>
      <c r="E132" s="790">
        <v>-350</v>
      </c>
    </row>
    <row r="133" spans="1:256" ht="18" customHeight="1" thickBot="1" x14ac:dyDescent="0.35">
      <c r="A133" s="1333">
        <v>126</v>
      </c>
      <c r="B133" s="785"/>
      <c r="C133" s="785"/>
      <c r="D133" s="794" t="s">
        <v>1399</v>
      </c>
      <c r="E133" s="795">
        <f>SUM(E130:E132)</f>
        <v>950</v>
      </c>
      <c r="F133" s="788"/>
      <c r="G133" s="788"/>
      <c r="H133" s="788"/>
      <c r="I133" s="788"/>
      <c r="J133" s="788"/>
      <c r="K133" s="788"/>
      <c r="L133" s="788"/>
      <c r="M133" s="788"/>
      <c r="N133" s="788"/>
      <c r="O133" s="788"/>
      <c r="P133" s="788"/>
      <c r="Q133" s="788"/>
      <c r="R133" s="788"/>
      <c r="S133" s="788"/>
      <c r="T133" s="788"/>
      <c r="U133" s="788"/>
      <c r="V133" s="788"/>
      <c r="W133" s="788"/>
      <c r="X133" s="788"/>
      <c r="Y133" s="788"/>
      <c r="Z133" s="788"/>
      <c r="AA133" s="788"/>
      <c r="AB133" s="788"/>
      <c r="AC133" s="788"/>
      <c r="AD133" s="788"/>
      <c r="AE133" s="788"/>
      <c r="AF133" s="788"/>
      <c r="AG133" s="788"/>
      <c r="AH133" s="788"/>
      <c r="AI133" s="788"/>
      <c r="AJ133" s="788"/>
      <c r="AK133" s="788"/>
      <c r="AL133" s="788"/>
      <c r="AM133" s="788"/>
      <c r="AN133" s="788"/>
      <c r="AO133" s="788"/>
      <c r="AP133" s="788"/>
      <c r="AQ133" s="788"/>
      <c r="AR133" s="788"/>
      <c r="AS133" s="788"/>
      <c r="AT133" s="788"/>
      <c r="AU133" s="788"/>
      <c r="AV133" s="788"/>
      <c r="AW133" s="788"/>
      <c r="AX133" s="788"/>
      <c r="AY133" s="788"/>
      <c r="AZ133" s="788"/>
      <c r="BA133" s="788"/>
      <c r="BB133" s="788"/>
      <c r="BC133" s="788"/>
      <c r="BD133" s="788"/>
      <c r="BE133" s="788"/>
      <c r="BF133" s="788"/>
      <c r="BG133" s="788"/>
      <c r="BH133" s="788"/>
      <c r="BI133" s="788"/>
      <c r="BJ133" s="788"/>
      <c r="BK133" s="788"/>
      <c r="BL133" s="788"/>
      <c r="BM133" s="788"/>
      <c r="BN133" s="788"/>
      <c r="BO133" s="788"/>
      <c r="BP133" s="788"/>
      <c r="BQ133" s="788"/>
      <c r="BR133" s="788"/>
      <c r="BS133" s="788"/>
      <c r="BT133" s="788"/>
      <c r="BU133" s="788"/>
      <c r="BV133" s="788"/>
      <c r="BW133" s="788"/>
      <c r="BX133" s="788"/>
      <c r="BY133" s="788"/>
      <c r="BZ133" s="788"/>
      <c r="CA133" s="788"/>
      <c r="CB133" s="788"/>
      <c r="CC133" s="788"/>
      <c r="CD133" s="788"/>
      <c r="CE133" s="788"/>
      <c r="CF133" s="788"/>
      <c r="CG133" s="788"/>
      <c r="CH133" s="788"/>
      <c r="CI133" s="788"/>
      <c r="CJ133" s="788"/>
      <c r="CK133" s="788"/>
      <c r="CL133" s="788"/>
      <c r="CM133" s="788"/>
      <c r="CN133" s="788"/>
      <c r="CO133" s="788"/>
      <c r="CP133" s="788"/>
      <c r="CQ133" s="788"/>
      <c r="CR133" s="788"/>
      <c r="CS133" s="788"/>
      <c r="CT133" s="788"/>
      <c r="CU133" s="788"/>
      <c r="CV133" s="788"/>
      <c r="CW133" s="788"/>
      <c r="CX133" s="788"/>
      <c r="CY133" s="788"/>
      <c r="CZ133" s="788"/>
      <c r="DA133" s="788"/>
      <c r="DB133" s="788"/>
      <c r="DC133" s="788"/>
      <c r="DD133" s="788"/>
      <c r="DE133" s="788"/>
      <c r="DF133" s="788"/>
      <c r="DG133" s="788"/>
      <c r="DH133" s="788"/>
      <c r="DI133" s="788"/>
      <c r="DJ133" s="788"/>
      <c r="DK133" s="788"/>
      <c r="DL133" s="788"/>
      <c r="DM133" s="788"/>
      <c r="DN133" s="788"/>
      <c r="DO133" s="788"/>
      <c r="DP133" s="788"/>
      <c r="DQ133" s="788"/>
      <c r="DR133" s="788"/>
      <c r="DS133" s="788"/>
      <c r="DT133" s="788"/>
      <c r="DU133" s="788"/>
      <c r="DV133" s="788"/>
      <c r="DW133" s="788"/>
      <c r="DX133" s="788"/>
      <c r="DY133" s="788"/>
      <c r="DZ133" s="788"/>
      <c r="EA133" s="788"/>
      <c r="EB133" s="788"/>
      <c r="EC133" s="788"/>
      <c r="ED133" s="788"/>
      <c r="EE133" s="788"/>
      <c r="EF133" s="788"/>
      <c r="EG133" s="788"/>
      <c r="EH133" s="788"/>
      <c r="EI133" s="788"/>
      <c r="EJ133" s="788"/>
      <c r="EK133" s="788"/>
      <c r="EL133" s="788"/>
      <c r="EM133" s="788"/>
      <c r="EN133" s="788"/>
      <c r="EO133" s="788"/>
      <c r="EP133" s="788"/>
      <c r="EQ133" s="788"/>
      <c r="ER133" s="788"/>
      <c r="ES133" s="788"/>
      <c r="ET133" s="788"/>
      <c r="EU133" s="788"/>
      <c r="EV133" s="788"/>
      <c r="EW133" s="788"/>
      <c r="EX133" s="788"/>
      <c r="EY133" s="788"/>
      <c r="EZ133" s="788"/>
      <c r="FA133" s="788"/>
      <c r="FB133" s="788"/>
      <c r="FC133" s="788"/>
      <c r="FD133" s="788"/>
      <c r="FE133" s="788"/>
      <c r="FF133" s="788"/>
      <c r="FG133" s="788"/>
      <c r="FH133" s="788"/>
      <c r="FI133" s="788"/>
      <c r="FJ133" s="788"/>
      <c r="FK133" s="788"/>
      <c r="FL133" s="788"/>
      <c r="FM133" s="788"/>
      <c r="FN133" s="788"/>
      <c r="FO133" s="788"/>
      <c r="FP133" s="788"/>
      <c r="FQ133" s="788"/>
      <c r="FR133" s="788"/>
      <c r="FS133" s="788"/>
      <c r="FT133" s="788"/>
      <c r="FU133" s="788"/>
      <c r="FV133" s="788"/>
      <c r="FW133" s="788"/>
      <c r="FX133" s="788"/>
      <c r="FY133" s="788"/>
      <c r="FZ133" s="788"/>
      <c r="GA133" s="788"/>
      <c r="GB133" s="788"/>
      <c r="GC133" s="788"/>
      <c r="GD133" s="788"/>
      <c r="GE133" s="788"/>
      <c r="GF133" s="788"/>
      <c r="GG133" s="788"/>
      <c r="GH133" s="788"/>
      <c r="GI133" s="788"/>
      <c r="GJ133" s="788"/>
      <c r="GK133" s="788"/>
      <c r="GL133" s="788"/>
      <c r="GM133" s="788"/>
      <c r="GN133" s="788"/>
      <c r="GO133" s="788"/>
      <c r="GP133" s="788"/>
      <c r="GQ133" s="788"/>
      <c r="GR133" s="788"/>
      <c r="GS133" s="788"/>
      <c r="GT133" s="788"/>
      <c r="GU133" s="788"/>
      <c r="GV133" s="788"/>
      <c r="GW133" s="788"/>
      <c r="GX133" s="788"/>
      <c r="GY133" s="788"/>
      <c r="GZ133" s="788"/>
      <c r="HA133" s="788"/>
      <c r="HB133" s="788"/>
      <c r="HC133" s="788"/>
      <c r="HD133" s="788"/>
      <c r="HE133" s="788"/>
      <c r="HF133" s="788"/>
      <c r="HG133" s="788"/>
      <c r="HH133" s="788"/>
      <c r="HI133" s="788"/>
      <c r="HJ133" s="788"/>
      <c r="HK133" s="788"/>
      <c r="HL133" s="788"/>
      <c r="HM133" s="788"/>
      <c r="HN133" s="788"/>
      <c r="HO133" s="788"/>
      <c r="HP133" s="788"/>
      <c r="HQ133" s="788"/>
      <c r="HR133" s="788"/>
      <c r="HS133" s="788"/>
      <c r="HT133" s="788"/>
      <c r="HU133" s="788"/>
      <c r="HV133" s="788"/>
      <c r="HW133" s="788"/>
      <c r="HX133" s="788"/>
      <c r="HY133" s="788"/>
      <c r="HZ133" s="788"/>
      <c r="IA133" s="788"/>
      <c r="IB133" s="788"/>
      <c r="IC133" s="788"/>
      <c r="ID133" s="788"/>
      <c r="IE133" s="788"/>
      <c r="IF133" s="788"/>
      <c r="IG133" s="788"/>
      <c r="IH133" s="788"/>
      <c r="II133" s="788"/>
      <c r="IJ133" s="788"/>
      <c r="IK133" s="788"/>
      <c r="IL133" s="788"/>
      <c r="IM133" s="788"/>
      <c r="IN133" s="788"/>
      <c r="IO133" s="788"/>
      <c r="IP133" s="788"/>
      <c r="IQ133" s="788"/>
      <c r="IR133" s="788"/>
      <c r="IS133" s="788"/>
      <c r="IT133" s="788"/>
      <c r="IU133" s="788"/>
      <c r="IV133" s="788"/>
    </row>
    <row r="134" spans="1:256" ht="20.100000000000001" customHeight="1" thickTop="1" thickBot="1" x14ac:dyDescent="0.35">
      <c r="A134" s="1333">
        <v>127</v>
      </c>
      <c r="B134" s="798"/>
      <c r="C134" s="798"/>
      <c r="D134" s="799" t="s">
        <v>664</v>
      </c>
      <c r="E134" s="800">
        <f>E133+E128</f>
        <v>508869</v>
      </c>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c r="GS134" s="21"/>
      <c r="GT134" s="21"/>
      <c r="GU134" s="21"/>
      <c r="GV134" s="21"/>
      <c r="GW134" s="21"/>
      <c r="GX134" s="21"/>
      <c r="GY134" s="21"/>
      <c r="GZ134" s="21"/>
      <c r="HA134" s="21"/>
      <c r="HB134" s="21"/>
      <c r="HC134" s="21"/>
      <c r="HD134" s="21"/>
      <c r="HE134" s="21"/>
      <c r="HF134" s="21"/>
      <c r="HG134" s="21"/>
      <c r="HH134" s="21"/>
      <c r="HI134" s="21"/>
      <c r="HJ134" s="21"/>
      <c r="HK134" s="21"/>
      <c r="HL134" s="21"/>
      <c r="HM134" s="21"/>
      <c r="HN134" s="21"/>
      <c r="HO134" s="21"/>
      <c r="HP134" s="21"/>
      <c r="HQ134" s="21"/>
      <c r="HR134" s="21"/>
      <c r="HS134" s="21"/>
      <c r="HT134" s="21"/>
      <c r="HU134" s="21"/>
      <c r="HV134" s="21"/>
      <c r="HW134" s="21"/>
      <c r="HX134" s="21"/>
      <c r="HY134" s="21"/>
      <c r="HZ134" s="21"/>
      <c r="IA134" s="21"/>
      <c r="IB134" s="21"/>
      <c r="IC134" s="21"/>
      <c r="ID134" s="21"/>
      <c r="IE134" s="21"/>
      <c r="IF134" s="21"/>
      <c r="IG134" s="21"/>
      <c r="IH134" s="21"/>
      <c r="II134" s="21"/>
      <c r="IJ134" s="21"/>
      <c r="IK134" s="21"/>
      <c r="IL134" s="21"/>
      <c r="IM134" s="21"/>
      <c r="IN134" s="21"/>
      <c r="IO134" s="21"/>
      <c r="IP134" s="21"/>
      <c r="IQ134" s="21"/>
      <c r="IR134" s="21"/>
      <c r="IS134" s="21"/>
      <c r="IT134" s="21"/>
      <c r="IU134" s="21"/>
      <c r="IV134" s="21"/>
    </row>
    <row r="135" spans="1:256" ht="24.95" customHeight="1" thickTop="1" x14ac:dyDescent="0.35">
      <c r="A135" s="1333">
        <v>128</v>
      </c>
      <c r="B135" s="118"/>
      <c r="C135" s="793" t="s">
        <v>156</v>
      </c>
      <c r="D135" s="801" t="s">
        <v>665</v>
      </c>
      <c r="E135" s="44"/>
      <c r="F135" s="118"/>
      <c r="G135" s="118"/>
      <c r="H135" s="118"/>
      <c r="I135" s="118"/>
      <c r="J135" s="11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c r="AT135" s="118"/>
      <c r="AU135" s="118"/>
      <c r="AV135" s="118"/>
      <c r="AW135" s="118"/>
      <c r="AX135" s="118"/>
      <c r="AY135" s="118"/>
      <c r="AZ135" s="118"/>
      <c r="BA135" s="118"/>
      <c r="BB135" s="118"/>
      <c r="BC135" s="118"/>
      <c r="BD135" s="118"/>
      <c r="BE135" s="118"/>
      <c r="BF135" s="118"/>
      <c r="BG135" s="118"/>
      <c r="BH135" s="118"/>
      <c r="BI135" s="118"/>
      <c r="BJ135" s="118"/>
      <c r="BK135" s="118"/>
      <c r="BL135" s="118"/>
      <c r="BM135" s="118"/>
      <c r="BN135" s="118"/>
      <c r="BO135" s="118"/>
      <c r="BP135" s="118"/>
      <c r="BQ135" s="118"/>
      <c r="BR135" s="118"/>
      <c r="BS135" s="118"/>
      <c r="BT135" s="118"/>
      <c r="BU135" s="118"/>
      <c r="BV135" s="118"/>
      <c r="BW135" s="118"/>
      <c r="BX135" s="118"/>
      <c r="BY135" s="118"/>
      <c r="BZ135" s="118"/>
      <c r="CA135" s="118"/>
      <c r="CB135" s="118"/>
      <c r="CC135" s="118"/>
      <c r="CD135" s="118"/>
      <c r="CE135" s="118"/>
      <c r="CF135" s="118"/>
      <c r="CG135" s="118"/>
      <c r="CH135" s="118"/>
      <c r="CI135" s="118"/>
      <c r="CJ135" s="118"/>
      <c r="CK135" s="118"/>
      <c r="CL135" s="118"/>
      <c r="CM135" s="118"/>
      <c r="CN135" s="118"/>
      <c r="CO135" s="118"/>
      <c r="CP135" s="118"/>
      <c r="CQ135" s="118"/>
      <c r="CR135" s="118"/>
      <c r="CS135" s="118"/>
      <c r="CT135" s="118"/>
      <c r="CU135" s="118"/>
      <c r="CV135" s="118"/>
      <c r="CW135" s="118"/>
      <c r="CX135" s="118"/>
      <c r="CY135" s="118"/>
      <c r="CZ135" s="118"/>
      <c r="DA135" s="118"/>
      <c r="DB135" s="118"/>
      <c r="DC135" s="118"/>
      <c r="DD135" s="118"/>
      <c r="DE135" s="118"/>
      <c r="DF135" s="118"/>
      <c r="DG135" s="118"/>
      <c r="DH135" s="118"/>
      <c r="DI135" s="118"/>
      <c r="DJ135" s="118"/>
      <c r="DK135" s="118"/>
      <c r="DL135" s="118"/>
      <c r="DM135" s="118"/>
      <c r="DN135" s="118"/>
      <c r="DO135" s="118"/>
      <c r="DP135" s="118"/>
      <c r="DQ135" s="118"/>
      <c r="DR135" s="118"/>
      <c r="DS135" s="118"/>
      <c r="DT135" s="118"/>
      <c r="DU135" s="118"/>
      <c r="DV135" s="118"/>
      <c r="DW135" s="118"/>
      <c r="DX135" s="118"/>
      <c r="DY135" s="118"/>
      <c r="DZ135" s="118"/>
      <c r="EA135" s="118"/>
      <c r="EB135" s="118"/>
      <c r="EC135" s="118"/>
      <c r="ED135" s="118"/>
      <c r="EE135" s="118"/>
      <c r="EF135" s="118"/>
      <c r="EG135" s="118"/>
      <c r="EH135" s="118"/>
      <c r="EI135" s="118"/>
      <c r="EJ135" s="118"/>
      <c r="EK135" s="118"/>
      <c r="EL135" s="118"/>
      <c r="EM135" s="118"/>
      <c r="EN135" s="118"/>
      <c r="EO135" s="118"/>
      <c r="EP135" s="118"/>
      <c r="EQ135" s="118"/>
      <c r="ER135" s="118"/>
      <c r="ES135" s="118"/>
      <c r="ET135" s="118"/>
      <c r="EU135" s="118"/>
      <c r="EV135" s="118"/>
      <c r="EW135" s="118"/>
      <c r="EX135" s="118"/>
      <c r="EY135" s="118"/>
      <c r="EZ135" s="118"/>
      <c r="FA135" s="118"/>
      <c r="FB135" s="118"/>
      <c r="FC135" s="118"/>
      <c r="FD135" s="118"/>
      <c r="FE135" s="118"/>
      <c r="FF135" s="118"/>
      <c r="FG135" s="118"/>
      <c r="FH135" s="118"/>
      <c r="FI135" s="118"/>
      <c r="FJ135" s="118"/>
      <c r="FK135" s="118"/>
      <c r="FL135" s="118"/>
      <c r="FM135" s="118"/>
      <c r="FN135" s="118"/>
      <c r="FO135" s="118"/>
      <c r="FP135" s="118"/>
      <c r="FQ135" s="118"/>
      <c r="FR135" s="118"/>
      <c r="FS135" s="118"/>
      <c r="FT135" s="118"/>
      <c r="FU135" s="118"/>
      <c r="FV135" s="118"/>
      <c r="FW135" s="118"/>
      <c r="FX135" s="118"/>
      <c r="FY135" s="118"/>
      <c r="FZ135" s="118"/>
      <c r="GA135" s="118"/>
      <c r="GB135" s="118"/>
      <c r="GC135" s="118"/>
      <c r="GD135" s="118"/>
      <c r="GE135" s="118"/>
      <c r="GF135" s="118"/>
      <c r="GG135" s="118"/>
      <c r="GH135" s="118"/>
      <c r="GI135" s="118"/>
      <c r="GJ135" s="118"/>
      <c r="GK135" s="118"/>
      <c r="GL135" s="118"/>
      <c r="GM135" s="118"/>
      <c r="GN135" s="118"/>
      <c r="GO135" s="118"/>
      <c r="GP135" s="118"/>
      <c r="GQ135" s="118"/>
      <c r="GR135" s="118"/>
      <c r="GS135" s="118"/>
      <c r="GT135" s="118"/>
      <c r="GU135" s="118"/>
      <c r="GV135" s="118"/>
      <c r="GW135" s="118"/>
      <c r="GX135" s="118"/>
      <c r="GY135" s="118"/>
      <c r="GZ135" s="118"/>
      <c r="HA135" s="118"/>
      <c r="HB135" s="118"/>
      <c r="HC135" s="118"/>
      <c r="HD135" s="118"/>
      <c r="HE135" s="118"/>
      <c r="HF135" s="118"/>
      <c r="HG135" s="118"/>
      <c r="HH135" s="118"/>
      <c r="HI135" s="118"/>
      <c r="HJ135" s="118"/>
      <c r="HK135" s="118"/>
      <c r="HL135" s="118"/>
      <c r="HM135" s="118"/>
      <c r="HN135" s="118"/>
      <c r="HO135" s="118"/>
      <c r="HP135" s="118"/>
      <c r="HQ135" s="118"/>
      <c r="HR135" s="118"/>
      <c r="HS135" s="118"/>
      <c r="HT135" s="118"/>
      <c r="HU135" s="118"/>
      <c r="HV135" s="118"/>
      <c r="HW135" s="118"/>
      <c r="HX135" s="118"/>
      <c r="HY135" s="118"/>
      <c r="HZ135" s="118"/>
      <c r="IA135" s="118"/>
      <c r="IB135" s="118"/>
      <c r="IC135" s="118"/>
      <c r="ID135" s="118"/>
      <c r="IE135" s="118"/>
      <c r="IF135" s="118"/>
      <c r="IG135" s="118"/>
      <c r="IH135" s="118"/>
      <c r="II135" s="118"/>
      <c r="IJ135" s="118"/>
      <c r="IK135" s="118"/>
      <c r="IL135" s="118"/>
      <c r="IM135" s="118"/>
      <c r="IN135" s="118"/>
      <c r="IO135" s="118"/>
      <c r="IP135" s="118"/>
      <c r="IQ135" s="118"/>
      <c r="IR135" s="118"/>
      <c r="IS135" s="118"/>
      <c r="IT135" s="118"/>
      <c r="IU135" s="118"/>
      <c r="IV135" s="118"/>
    </row>
    <row r="136" spans="1:256" ht="20.100000000000001" customHeight="1" x14ac:dyDescent="0.35">
      <c r="A136" s="1333">
        <v>129</v>
      </c>
      <c r="B136" s="118"/>
      <c r="C136" s="802"/>
      <c r="D136" s="801" t="s">
        <v>47</v>
      </c>
      <c r="E136" s="44"/>
      <c r="F136" s="118"/>
      <c r="G136" s="118"/>
      <c r="H136" s="118"/>
      <c r="I136" s="118"/>
      <c r="J136" s="118"/>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c r="AH136" s="118"/>
      <c r="AI136" s="118"/>
      <c r="AJ136" s="118"/>
      <c r="AK136" s="118"/>
      <c r="AL136" s="118"/>
      <c r="AM136" s="118"/>
      <c r="AN136" s="118"/>
      <c r="AO136" s="118"/>
      <c r="AP136" s="118"/>
      <c r="AQ136" s="118"/>
      <c r="AR136" s="118"/>
      <c r="AS136" s="118"/>
      <c r="AT136" s="118"/>
      <c r="AU136" s="118"/>
      <c r="AV136" s="118"/>
      <c r="AW136" s="118"/>
      <c r="AX136" s="118"/>
      <c r="AY136" s="118"/>
      <c r="AZ136" s="118"/>
      <c r="BA136" s="118"/>
      <c r="BB136" s="118"/>
      <c r="BC136" s="118"/>
      <c r="BD136" s="118"/>
      <c r="BE136" s="118"/>
      <c r="BF136" s="118"/>
      <c r="BG136" s="118"/>
      <c r="BH136" s="118"/>
      <c r="BI136" s="118"/>
      <c r="BJ136" s="118"/>
      <c r="BK136" s="118"/>
      <c r="BL136" s="118"/>
      <c r="BM136" s="118"/>
      <c r="BN136" s="118"/>
      <c r="BO136" s="118"/>
      <c r="BP136" s="118"/>
      <c r="BQ136" s="118"/>
      <c r="BR136" s="118"/>
      <c r="BS136" s="118"/>
      <c r="BT136" s="118"/>
      <c r="BU136" s="118"/>
      <c r="BV136" s="118"/>
      <c r="BW136" s="118"/>
      <c r="BX136" s="118"/>
      <c r="BY136" s="118"/>
      <c r="BZ136" s="118"/>
      <c r="CA136" s="118"/>
      <c r="CB136" s="118"/>
      <c r="CC136" s="118"/>
      <c r="CD136" s="118"/>
      <c r="CE136" s="118"/>
      <c r="CF136" s="118"/>
      <c r="CG136" s="118"/>
      <c r="CH136" s="118"/>
      <c r="CI136" s="118"/>
      <c r="CJ136" s="118"/>
      <c r="CK136" s="118"/>
      <c r="CL136" s="118"/>
      <c r="CM136" s="118"/>
      <c r="CN136" s="118"/>
      <c r="CO136" s="118"/>
      <c r="CP136" s="118"/>
      <c r="CQ136" s="118"/>
      <c r="CR136" s="118"/>
      <c r="CS136" s="118"/>
      <c r="CT136" s="118"/>
      <c r="CU136" s="118"/>
      <c r="CV136" s="118"/>
      <c r="CW136" s="118"/>
      <c r="CX136" s="118"/>
      <c r="CY136" s="118"/>
      <c r="CZ136" s="118"/>
      <c r="DA136" s="118"/>
      <c r="DB136" s="118"/>
      <c r="DC136" s="118"/>
      <c r="DD136" s="118"/>
      <c r="DE136" s="118"/>
      <c r="DF136" s="118"/>
      <c r="DG136" s="118"/>
      <c r="DH136" s="118"/>
      <c r="DI136" s="118"/>
      <c r="DJ136" s="118"/>
      <c r="DK136" s="118"/>
      <c r="DL136" s="118"/>
      <c r="DM136" s="118"/>
      <c r="DN136" s="118"/>
      <c r="DO136" s="118"/>
      <c r="DP136" s="118"/>
      <c r="DQ136" s="118"/>
      <c r="DR136" s="118"/>
      <c r="DS136" s="118"/>
      <c r="DT136" s="118"/>
      <c r="DU136" s="118"/>
      <c r="DV136" s="118"/>
      <c r="DW136" s="118"/>
      <c r="DX136" s="118"/>
      <c r="DY136" s="118"/>
      <c r="DZ136" s="118"/>
      <c r="EA136" s="118"/>
      <c r="EB136" s="118"/>
      <c r="EC136" s="118"/>
      <c r="ED136" s="118"/>
      <c r="EE136" s="118"/>
      <c r="EF136" s="118"/>
      <c r="EG136" s="118"/>
      <c r="EH136" s="118"/>
      <c r="EI136" s="118"/>
      <c r="EJ136" s="118"/>
      <c r="EK136" s="118"/>
      <c r="EL136" s="118"/>
      <c r="EM136" s="118"/>
      <c r="EN136" s="118"/>
      <c r="EO136" s="118"/>
      <c r="EP136" s="118"/>
      <c r="EQ136" s="118"/>
      <c r="ER136" s="118"/>
      <c r="ES136" s="118"/>
      <c r="ET136" s="118"/>
      <c r="EU136" s="118"/>
      <c r="EV136" s="118"/>
      <c r="EW136" s="118"/>
      <c r="EX136" s="118"/>
      <c r="EY136" s="118"/>
      <c r="EZ136" s="118"/>
      <c r="FA136" s="118"/>
      <c r="FB136" s="118"/>
      <c r="FC136" s="118"/>
      <c r="FD136" s="118"/>
      <c r="FE136" s="118"/>
      <c r="FF136" s="118"/>
      <c r="FG136" s="118"/>
      <c r="FH136" s="118"/>
      <c r="FI136" s="118"/>
      <c r="FJ136" s="118"/>
      <c r="FK136" s="118"/>
      <c r="FL136" s="118"/>
      <c r="FM136" s="118"/>
      <c r="FN136" s="118"/>
      <c r="FO136" s="118"/>
      <c r="FP136" s="118"/>
      <c r="FQ136" s="118"/>
      <c r="FR136" s="118"/>
      <c r="FS136" s="118"/>
      <c r="FT136" s="118"/>
      <c r="FU136" s="118"/>
      <c r="FV136" s="118"/>
      <c r="FW136" s="118"/>
      <c r="FX136" s="118"/>
      <c r="FY136" s="118"/>
      <c r="FZ136" s="118"/>
      <c r="GA136" s="118"/>
      <c r="GB136" s="118"/>
      <c r="GC136" s="118"/>
      <c r="GD136" s="118"/>
      <c r="GE136" s="118"/>
      <c r="GF136" s="118"/>
      <c r="GG136" s="118"/>
      <c r="GH136" s="118"/>
      <c r="GI136" s="118"/>
      <c r="GJ136" s="118"/>
      <c r="GK136" s="118"/>
      <c r="GL136" s="118"/>
      <c r="GM136" s="118"/>
      <c r="GN136" s="118"/>
      <c r="GO136" s="118"/>
      <c r="GP136" s="118"/>
      <c r="GQ136" s="118"/>
      <c r="GR136" s="118"/>
      <c r="GS136" s="118"/>
      <c r="GT136" s="118"/>
      <c r="GU136" s="118"/>
      <c r="GV136" s="118"/>
      <c r="GW136" s="118"/>
      <c r="GX136" s="118"/>
      <c r="GY136" s="118"/>
      <c r="GZ136" s="118"/>
      <c r="HA136" s="118"/>
      <c r="HB136" s="118"/>
      <c r="HC136" s="118"/>
      <c r="HD136" s="118"/>
      <c r="HE136" s="118"/>
      <c r="HF136" s="118"/>
      <c r="HG136" s="118"/>
      <c r="HH136" s="118"/>
      <c r="HI136" s="118"/>
      <c r="HJ136" s="118"/>
      <c r="HK136" s="118"/>
      <c r="HL136" s="118"/>
      <c r="HM136" s="118"/>
      <c r="HN136" s="118"/>
      <c r="HO136" s="118"/>
      <c r="HP136" s="118"/>
      <c r="HQ136" s="118"/>
      <c r="HR136" s="118"/>
      <c r="HS136" s="118"/>
      <c r="HT136" s="118"/>
      <c r="HU136" s="118"/>
      <c r="HV136" s="118"/>
      <c r="HW136" s="118"/>
      <c r="HX136" s="118"/>
      <c r="HY136" s="118"/>
      <c r="HZ136" s="118"/>
      <c r="IA136" s="118"/>
      <c r="IB136" s="118"/>
      <c r="IC136" s="118"/>
      <c r="ID136" s="118"/>
      <c r="IE136" s="118"/>
      <c r="IF136" s="118"/>
      <c r="IG136" s="118"/>
      <c r="IH136" s="118"/>
      <c r="II136" s="118"/>
      <c r="IJ136" s="118"/>
      <c r="IK136" s="118"/>
      <c r="IL136" s="118"/>
      <c r="IM136" s="118"/>
      <c r="IN136" s="118"/>
      <c r="IO136" s="118"/>
      <c r="IP136" s="118"/>
      <c r="IQ136" s="118"/>
      <c r="IR136" s="118"/>
      <c r="IS136" s="118"/>
      <c r="IT136" s="118"/>
      <c r="IU136" s="118"/>
      <c r="IV136" s="118"/>
    </row>
    <row r="137" spans="1:256" ht="22.5" customHeight="1" x14ac:dyDescent="0.35">
      <c r="A137" s="1333">
        <v>130</v>
      </c>
      <c r="C137" s="797"/>
      <c r="D137" s="758" t="s">
        <v>363</v>
      </c>
      <c r="E137" s="2"/>
    </row>
    <row r="138" spans="1:256" ht="18" customHeight="1" x14ac:dyDescent="0.3">
      <c r="A138" s="1333">
        <v>131</v>
      </c>
      <c r="C138" s="797"/>
      <c r="D138" s="762" t="s">
        <v>1227</v>
      </c>
      <c r="E138" s="2">
        <v>19</v>
      </c>
    </row>
    <row r="139" spans="1:256" ht="18" customHeight="1" x14ac:dyDescent="0.3">
      <c r="A139" s="1333">
        <v>132</v>
      </c>
      <c r="C139" s="797"/>
      <c r="D139" s="762" t="s">
        <v>1336</v>
      </c>
      <c r="E139" s="2">
        <v>6082</v>
      </c>
    </row>
    <row r="140" spans="1:256" ht="22.5" customHeight="1" x14ac:dyDescent="0.35">
      <c r="A140" s="1333">
        <v>133</v>
      </c>
      <c r="C140" s="797"/>
      <c r="D140" s="758" t="s">
        <v>362</v>
      </c>
      <c r="E140" s="2"/>
    </row>
    <row r="141" spans="1:256" ht="18" customHeight="1" x14ac:dyDescent="0.3">
      <c r="A141" s="1333">
        <v>134</v>
      </c>
      <c r="C141" s="797"/>
      <c r="D141" s="762" t="s">
        <v>1227</v>
      </c>
      <c r="E141" s="2">
        <v>25</v>
      </c>
    </row>
    <row r="142" spans="1:256" ht="18" customHeight="1" x14ac:dyDescent="0.3">
      <c r="A142" s="1333">
        <v>135</v>
      </c>
      <c r="C142" s="797"/>
      <c r="D142" s="762" t="s">
        <v>1336</v>
      </c>
      <c r="E142" s="2">
        <v>7904</v>
      </c>
    </row>
    <row r="143" spans="1:256" ht="22.5" customHeight="1" x14ac:dyDescent="0.35">
      <c r="A143" s="1333">
        <v>136</v>
      </c>
      <c r="C143" s="797"/>
      <c r="D143" s="758" t="s">
        <v>300</v>
      </c>
      <c r="E143" s="2"/>
    </row>
    <row r="144" spans="1:256" ht="18" customHeight="1" x14ac:dyDescent="0.3">
      <c r="A144" s="1333">
        <v>137</v>
      </c>
      <c r="C144" s="797"/>
      <c r="D144" s="762" t="s">
        <v>1227</v>
      </c>
      <c r="E144" s="2">
        <v>7</v>
      </c>
    </row>
    <row r="145" spans="1:5" ht="18" customHeight="1" x14ac:dyDescent="0.3">
      <c r="A145" s="1333">
        <v>138</v>
      </c>
      <c r="C145" s="797"/>
      <c r="D145" s="762" t="s">
        <v>1275</v>
      </c>
      <c r="E145" s="2">
        <v>-2000</v>
      </c>
    </row>
    <row r="146" spans="1:5" ht="18" customHeight="1" x14ac:dyDescent="0.3">
      <c r="A146" s="1333">
        <v>139</v>
      </c>
      <c r="C146" s="797"/>
      <c r="D146" s="762" t="s">
        <v>1336</v>
      </c>
      <c r="E146" s="2">
        <v>12452</v>
      </c>
    </row>
    <row r="147" spans="1:5" ht="22.5" customHeight="1" x14ac:dyDescent="0.35">
      <c r="A147" s="1333">
        <v>140</v>
      </c>
      <c r="C147" s="797"/>
      <c r="D147" s="758" t="s">
        <v>302</v>
      </c>
      <c r="E147" s="2"/>
    </row>
    <row r="148" spans="1:5" ht="18" customHeight="1" x14ac:dyDescent="0.3">
      <c r="A148" s="1333">
        <v>141</v>
      </c>
      <c r="C148" s="797"/>
      <c r="D148" s="762" t="s">
        <v>1227</v>
      </c>
      <c r="E148" s="2">
        <v>14</v>
      </c>
    </row>
    <row r="149" spans="1:5" ht="18" customHeight="1" x14ac:dyDescent="0.3">
      <c r="A149" s="1333">
        <v>142</v>
      </c>
      <c r="C149" s="797"/>
      <c r="D149" s="762" t="s">
        <v>1275</v>
      </c>
      <c r="E149" s="2">
        <v>-310</v>
      </c>
    </row>
    <row r="150" spans="1:5" ht="18" customHeight="1" x14ac:dyDescent="0.3">
      <c r="A150" s="1333">
        <v>143</v>
      </c>
      <c r="C150" s="797"/>
      <c r="D150" s="762" t="s">
        <v>1336</v>
      </c>
      <c r="E150" s="2">
        <v>5732</v>
      </c>
    </row>
    <row r="151" spans="1:5" ht="22.5" customHeight="1" x14ac:dyDescent="0.35">
      <c r="A151" s="1333">
        <v>144</v>
      </c>
      <c r="C151" s="797"/>
      <c r="D151" s="758" t="s">
        <v>301</v>
      </c>
      <c r="E151" s="2"/>
    </row>
    <row r="152" spans="1:5" ht="18" customHeight="1" x14ac:dyDescent="0.3">
      <c r="A152" s="1333">
        <v>145</v>
      </c>
      <c r="C152" s="797"/>
      <c r="D152" s="762" t="s">
        <v>1227</v>
      </c>
      <c r="E152" s="2">
        <v>17</v>
      </c>
    </row>
    <row r="153" spans="1:5" ht="18" customHeight="1" x14ac:dyDescent="0.3">
      <c r="A153" s="1333">
        <v>146</v>
      </c>
      <c r="C153" s="797"/>
      <c r="D153" s="762" t="s">
        <v>1275</v>
      </c>
      <c r="E153" s="2">
        <v>-500</v>
      </c>
    </row>
    <row r="154" spans="1:5" ht="18" customHeight="1" x14ac:dyDescent="0.3">
      <c r="A154" s="1333">
        <v>147</v>
      </c>
      <c r="C154" s="797"/>
      <c r="D154" s="762" t="s">
        <v>1336</v>
      </c>
      <c r="E154" s="2">
        <v>3954</v>
      </c>
    </row>
    <row r="155" spans="1:5" ht="33.75" customHeight="1" x14ac:dyDescent="0.3">
      <c r="A155" s="1333">
        <v>148</v>
      </c>
      <c r="C155" s="797"/>
      <c r="D155" s="762" t="s">
        <v>1387</v>
      </c>
      <c r="E155" s="1602">
        <v>100</v>
      </c>
    </row>
    <row r="156" spans="1:5" ht="18" customHeight="1" x14ac:dyDescent="0.35">
      <c r="A156" s="1333">
        <v>149</v>
      </c>
      <c r="C156" s="797"/>
      <c r="D156" s="758" t="s">
        <v>303</v>
      </c>
      <c r="E156" s="2"/>
    </row>
    <row r="157" spans="1:5" ht="18" customHeight="1" x14ac:dyDescent="0.3">
      <c r="A157" s="1333">
        <v>150</v>
      </c>
      <c r="C157" s="797"/>
      <c r="D157" s="762" t="s">
        <v>1275</v>
      </c>
      <c r="E157" s="2">
        <v>-565</v>
      </c>
    </row>
    <row r="158" spans="1:5" ht="18" customHeight="1" x14ac:dyDescent="0.3">
      <c r="A158" s="1333">
        <v>151</v>
      </c>
      <c r="C158" s="797"/>
      <c r="D158" s="762" t="s">
        <v>1337</v>
      </c>
      <c r="E158" s="2">
        <v>2183</v>
      </c>
    </row>
    <row r="159" spans="1:5" ht="22.5" customHeight="1" x14ac:dyDescent="0.35">
      <c r="A159" s="1333">
        <v>152</v>
      </c>
      <c r="C159" s="797"/>
      <c r="D159" s="758" t="s">
        <v>388</v>
      </c>
      <c r="E159" s="2"/>
    </row>
    <row r="160" spans="1:5" ht="18" customHeight="1" x14ac:dyDescent="0.3">
      <c r="A160" s="1333">
        <v>153</v>
      </c>
      <c r="C160" s="797"/>
      <c r="D160" s="762" t="s">
        <v>1224</v>
      </c>
      <c r="E160" s="2">
        <v>908</v>
      </c>
    </row>
    <row r="161" spans="1:5" ht="18" customHeight="1" x14ac:dyDescent="0.3">
      <c r="A161" s="1333">
        <v>154</v>
      </c>
      <c r="C161" s="797"/>
      <c r="D161" s="762" t="s">
        <v>1226</v>
      </c>
      <c r="E161" s="2">
        <v>630</v>
      </c>
    </row>
    <row r="162" spans="1:5" ht="18" customHeight="1" x14ac:dyDescent="0.3">
      <c r="A162" s="1333">
        <v>155</v>
      </c>
      <c r="C162" s="797"/>
      <c r="D162" s="762" t="s">
        <v>1305</v>
      </c>
      <c r="E162" s="2">
        <v>1640</v>
      </c>
    </row>
    <row r="163" spans="1:5" ht="18" customHeight="1" x14ac:dyDescent="0.3">
      <c r="A163" s="1333">
        <v>156</v>
      </c>
      <c r="C163" s="797"/>
      <c r="D163" s="762" t="s">
        <v>1306</v>
      </c>
      <c r="E163" s="2">
        <v>-18000</v>
      </c>
    </row>
    <row r="164" spans="1:5" ht="18" customHeight="1" x14ac:dyDescent="0.3">
      <c r="A164" s="1333">
        <v>157</v>
      </c>
      <c r="C164" s="797"/>
      <c r="D164" s="779" t="s">
        <v>1307</v>
      </c>
      <c r="E164" s="2">
        <v>13550</v>
      </c>
    </row>
    <row r="165" spans="1:5" ht="18" customHeight="1" x14ac:dyDescent="0.3">
      <c r="A165" s="1333">
        <v>158</v>
      </c>
      <c r="C165" s="797"/>
      <c r="D165" s="762" t="s">
        <v>1336</v>
      </c>
      <c r="E165" s="2">
        <v>11449</v>
      </c>
    </row>
    <row r="166" spans="1:5" ht="18" customHeight="1" x14ac:dyDescent="0.3">
      <c r="A166" s="1333">
        <v>159</v>
      </c>
      <c r="C166" s="797"/>
      <c r="D166" s="779" t="s">
        <v>1388</v>
      </c>
      <c r="E166" s="1602">
        <v>80</v>
      </c>
    </row>
    <row r="167" spans="1:5" ht="22.5" customHeight="1" x14ac:dyDescent="0.35">
      <c r="A167" s="1333">
        <v>160</v>
      </c>
      <c r="C167" s="797"/>
      <c r="D167" s="758" t="s">
        <v>144</v>
      </c>
      <c r="E167" s="2"/>
    </row>
    <row r="168" spans="1:5" ht="18" customHeight="1" x14ac:dyDescent="0.3">
      <c r="A168" s="1333">
        <v>161</v>
      </c>
      <c r="C168" s="797"/>
      <c r="D168" s="762" t="s">
        <v>1224</v>
      </c>
      <c r="E168" s="2">
        <v>670</v>
      </c>
    </row>
    <row r="169" spans="1:5" ht="18" customHeight="1" x14ac:dyDescent="0.3">
      <c r="A169" s="1333">
        <v>162</v>
      </c>
      <c r="C169" s="797"/>
      <c r="D169" s="762" t="s">
        <v>1226</v>
      </c>
      <c r="E169" s="2">
        <v>46</v>
      </c>
    </row>
    <row r="170" spans="1:5" ht="22.5" customHeight="1" x14ac:dyDescent="0.35">
      <c r="A170" s="1333">
        <v>163</v>
      </c>
      <c r="C170" s="797"/>
      <c r="D170" s="758" t="s">
        <v>365</v>
      </c>
      <c r="E170" s="2"/>
    </row>
    <row r="171" spans="1:5" ht="18" customHeight="1" x14ac:dyDescent="0.3">
      <c r="A171" s="1333">
        <v>164</v>
      </c>
      <c r="C171" s="797"/>
      <c r="D171" s="762" t="s">
        <v>1223</v>
      </c>
      <c r="E171" s="2">
        <v>526</v>
      </c>
    </row>
    <row r="172" spans="1:5" ht="18" customHeight="1" x14ac:dyDescent="0.3">
      <c r="A172" s="1333">
        <v>165</v>
      </c>
      <c r="C172" s="797"/>
      <c r="D172" s="762" t="s">
        <v>1226</v>
      </c>
      <c r="E172" s="2">
        <v>12</v>
      </c>
    </row>
    <row r="173" spans="1:5" ht="18" customHeight="1" x14ac:dyDescent="0.3">
      <c r="A173" s="1333">
        <v>166</v>
      </c>
      <c r="C173" s="797"/>
      <c r="D173" s="762" t="s">
        <v>1288</v>
      </c>
      <c r="E173" s="2">
        <v>400</v>
      </c>
    </row>
    <row r="174" spans="1:5" ht="18" customHeight="1" x14ac:dyDescent="0.3">
      <c r="A174" s="1333">
        <v>167</v>
      </c>
      <c r="C174" s="797"/>
      <c r="D174" s="762" t="s">
        <v>1289</v>
      </c>
      <c r="E174" s="2">
        <v>-1303</v>
      </c>
    </row>
    <row r="175" spans="1:5" ht="18" customHeight="1" x14ac:dyDescent="0.3">
      <c r="A175" s="1333">
        <v>168</v>
      </c>
      <c r="C175" s="797"/>
      <c r="D175" s="762" t="s">
        <v>1290</v>
      </c>
      <c r="E175" s="2">
        <v>553</v>
      </c>
    </row>
    <row r="176" spans="1:5" ht="18" customHeight="1" x14ac:dyDescent="0.3">
      <c r="A176" s="1333">
        <v>169</v>
      </c>
      <c r="C176" s="797"/>
      <c r="D176" s="762" t="s">
        <v>1336</v>
      </c>
      <c r="E176" s="2">
        <v>2212</v>
      </c>
    </row>
    <row r="177" spans="1:5" ht="18" customHeight="1" x14ac:dyDescent="0.3">
      <c r="A177" s="1333">
        <v>170</v>
      </c>
      <c r="C177" s="797"/>
      <c r="D177" s="762" t="s">
        <v>1382</v>
      </c>
      <c r="E177" s="2">
        <v>50</v>
      </c>
    </row>
    <row r="178" spans="1:5" ht="22.5" customHeight="1" x14ac:dyDescent="0.35">
      <c r="A178" s="1333">
        <v>171</v>
      </c>
      <c r="C178" s="797"/>
      <c r="D178" s="758" t="s">
        <v>519</v>
      </c>
      <c r="E178" s="2"/>
    </row>
    <row r="179" spans="1:5" ht="18" customHeight="1" x14ac:dyDescent="0.3">
      <c r="A179" s="1333">
        <v>172</v>
      </c>
      <c r="C179" s="797"/>
      <c r="D179" s="762" t="s">
        <v>1223</v>
      </c>
      <c r="E179" s="2">
        <v>499</v>
      </c>
    </row>
    <row r="180" spans="1:5" ht="18" customHeight="1" x14ac:dyDescent="0.3">
      <c r="A180" s="1333">
        <v>173</v>
      </c>
      <c r="C180" s="797"/>
      <c r="D180" s="762" t="s">
        <v>1227</v>
      </c>
      <c r="E180" s="2">
        <v>17</v>
      </c>
    </row>
    <row r="181" spans="1:5" ht="33.75" customHeight="1" x14ac:dyDescent="0.3">
      <c r="A181" s="1333">
        <v>174</v>
      </c>
      <c r="C181" s="797"/>
      <c r="D181" s="762" t="s">
        <v>1282</v>
      </c>
      <c r="E181" s="1602">
        <v>2020</v>
      </c>
    </row>
    <row r="182" spans="1:5" ht="22.5" customHeight="1" x14ac:dyDescent="0.35">
      <c r="A182" s="1333">
        <v>175</v>
      </c>
      <c r="C182" s="797"/>
      <c r="D182" s="758" t="s">
        <v>27</v>
      </c>
      <c r="E182" s="2"/>
    </row>
    <row r="183" spans="1:5" ht="18" customHeight="1" x14ac:dyDescent="0.3">
      <c r="A183" s="1333">
        <v>176</v>
      </c>
      <c r="C183" s="797"/>
      <c r="D183" s="762" t="s">
        <v>1223</v>
      </c>
      <c r="E183" s="2">
        <v>1270</v>
      </c>
    </row>
    <row r="184" spans="1:5" ht="18" customHeight="1" x14ac:dyDescent="0.3">
      <c r="A184" s="1333">
        <v>177</v>
      </c>
      <c r="C184" s="797"/>
      <c r="D184" s="762" t="s">
        <v>1227</v>
      </c>
      <c r="E184" s="2">
        <v>114</v>
      </c>
    </row>
    <row r="185" spans="1:5" ht="18" customHeight="1" x14ac:dyDescent="0.3">
      <c r="A185" s="1333">
        <v>178</v>
      </c>
      <c r="C185" s="797"/>
      <c r="D185" s="762" t="s">
        <v>1324</v>
      </c>
      <c r="E185" s="2">
        <v>124</v>
      </c>
    </row>
    <row r="186" spans="1:5" ht="18" customHeight="1" x14ac:dyDescent="0.3">
      <c r="A186" s="1333">
        <v>179</v>
      </c>
      <c r="C186" s="797"/>
      <c r="D186" s="762" t="s">
        <v>1330</v>
      </c>
      <c r="E186" s="2">
        <v>1200</v>
      </c>
    </row>
    <row r="187" spans="1:5" ht="18" customHeight="1" x14ac:dyDescent="0.3">
      <c r="A187" s="1333">
        <v>180</v>
      </c>
      <c r="C187" s="797"/>
      <c r="D187" s="762" t="s">
        <v>1331</v>
      </c>
      <c r="E187" s="2">
        <v>6187</v>
      </c>
    </row>
    <row r="188" spans="1:5" ht="18" customHeight="1" x14ac:dyDescent="0.3">
      <c r="A188" s="1333">
        <v>181</v>
      </c>
      <c r="C188" s="797"/>
      <c r="D188" s="762" t="s">
        <v>1332</v>
      </c>
      <c r="E188" s="2">
        <v>-3000</v>
      </c>
    </row>
    <row r="189" spans="1:5" ht="18" customHeight="1" x14ac:dyDescent="0.3">
      <c r="A189" s="1333">
        <v>182</v>
      </c>
      <c r="C189" s="797"/>
      <c r="D189" s="762" t="s">
        <v>1326</v>
      </c>
      <c r="E189" s="2">
        <v>2098</v>
      </c>
    </row>
    <row r="190" spans="1:5" ht="18" customHeight="1" x14ac:dyDescent="0.3">
      <c r="A190" s="1333">
        <v>183</v>
      </c>
      <c r="C190" s="797"/>
      <c r="D190" s="762" t="s">
        <v>1337</v>
      </c>
      <c r="E190" s="2">
        <v>3922</v>
      </c>
    </row>
    <row r="191" spans="1:5" ht="22.5" customHeight="1" x14ac:dyDescent="0.35">
      <c r="A191" s="1333">
        <v>184</v>
      </c>
      <c r="C191" s="797"/>
      <c r="D191" s="758" t="s">
        <v>41</v>
      </c>
      <c r="E191" s="2"/>
    </row>
    <row r="192" spans="1:5" ht="18" customHeight="1" x14ac:dyDescent="0.3">
      <c r="A192" s="1333">
        <v>185</v>
      </c>
      <c r="C192" s="797"/>
      <c r="D192" s="762" t="s">
        <v>1223</v>
      </c>
      <c r="E192" s="2">
        <v>1142</v>
      </c>
    </row>
    <row r="193" spans="1:5" ht="18" customHeight="1" x14ac:dyDescent="0.3">
      <c r="A193" s="1333">
        <v>186</v>
      </c>
      <c r="C193" s="797"/>
      <c r="D193" s="762" t="s">
        <v>1226</v>
      </c>
      <c r="E193" s="2">
        <v>24</v>
      </c>
    </row>
    <row r="194" spans="1:5" ht="22.5" customHeight="1" x14ac:dyDescent="0.35">
      <c r="A194" s="1333">
        <v>187</v>
      </c>
      <c r="C194" s="797"/>
      <c r="D194" s="758" t="s">
        <v>666</v>
      </c>
      <c r="E194" s="2"/>
    </row>
    <row r="195" spans="1:5" ht="18" customHeight="1" x14ac:dyDescent="0.3">
      <c r="A195" s="1333">
        <v>188</v>
      </c>
      <c r="C195" s="797"/>
      <c r="D195" s="762" t="s">
        <v>1223</v>
      </c>
      <c r="E195" s="2">
        <v>389</v>
      </c>
    </row>
    <row r="196" spans="1:5" ht="18" customHeight="1" x14ac:dyDescent="0.3">
      <c r="A196" s="1333">
        <v>189</v>
      </c>
      <c r="C196" s="797"/>
      <c r="D196" s="762" t="s">
        <v>1337</v>
      </c>
      <c r="E196" s="2">
        <v>437</v>
      </c>
    </row>
    <row r="197" spans="1:5" ht="18" customHeight="1" x14ac:dyDescent="0.3">
      <c r="A197" s="1333">
        <v>190</v>
      </c>
      <c r="C197" s="797"/>
      <c r="D197" s="762" t="s">
        <v>1345</v>
      </c>
      <c r="E197" s="2">
        <v>670</v>
      </c>
    </row>
    <row r="198" spans="1:5" ht="22.5" customHeight="1" x14ac:dyDescent="0.35">
      <c r="A198" s="1333">
        <v>191</v>
      </c>
      <c r="C198" s="797"/>
      <c r="D198" s="758" t="s">
        <v>177</v>
      </c>
      <c r="E198" s="2"/>
    </row>
    <row r="199" spans="1:5" ht="18" customHeight="1" x14ac:dyDescent="0.3">
      <c r="A199" s="1333">
        <v>192</v>
      </c>
      <c r="C199" s="797"/>
      <c r="D199" s="762" t="s">
        <v>1223</v>
      </c>
      <c r="E199" s="2">
        <v>1502</v>
      </c>
    </row>
    <row r="200" spans="1:5" ht="18" customHeight="1" x14ac:dyDescent="0.3">
      <c r="A200" s="1333">
        <v>193</v>
      </c>
      <c r="C200" s="797"/>
      <c r="D200" s="762" t="s">
        <v>1226</v>
      </c>
      <c r="E200" s="2">
        <v>56</v>
      </c>
    </row>
    <row r="201" spans="1:5" ht="18" customHeight="1" x14ac:dyDescent="0.3">
      <c r="A201" s="1333">
        <v>194</v>
      </c>
      <c r="C201" s="797"/>
      <c r="D201" s="762" t="s">
        <v>1275</v>
      </c>
      <c r="E201" s="2">
        <v>-524</v>
      </c>
    </row>
    <row r="202" spans="1:5" ht="18" customHeight="1" x14ac:dyDescent="0.3">
      <c r="A202" s="1333">
        <v>195</v>
      </c>
      <c r="C202" s="797"/>
      <c r="D202" s="762" t="s">
        <v>1339</v>
      </c>
      <c r="E202" s="2">
        <v>1510</v>
      </c>
    </row>
    <row r="203" spans="1:5" ht="22.5" customHeight="1" x14ac:dyDescent="0.35">
      <c r="A203" s="1333">
        <v>196</v>
      </c>
      <c r="C203" s="797"/>
      <c r="D203" s="758" t="s">
        <v>304</v>
      </c>
      <c r="E203" s="2"/>
    </row>
    <row r="204" spans="1:5" ht="18" customHeight="1" x14ac:dyDescent="0.3">
      <c r="A204" s="1333">
        <v>197</v>
      </c>
      <c r="C204" s="797"/>
      <c r="D204" s="762" t="s">
        <v>1227</v>
      </c>
      <c r="E204" s="2">
        <v>25</v>
      </c>
    </row>
    <row r="205" spans="1:5" ht="18" customHeight="1" x14ac:dyDescent="0.3">
      <c r="A205" s="1333">
        <v>198</v>
      </c>
      <c r="C205" s="797"/>
      <c r="D205" s="762" t="s">
        <v>1275</v>
      </c>
      <c r="E205" s="2">
        <v>-2249</v>
      </c>
    </row>
    <row r="206" spans="1:5" ht="18" customHeight="1" x14ac:dyDescent="0.3">
      <c r="A206" s="1333">
        <v>199</v>
      </c>
      <c r="C206" s="797"/>
      <c r="D206" s="762" t="s">
        <v>1336</v>
      </c>
      <c r="E206" s="2">
        <v>1517</v>
      </c>
    </row>
    <row r="207" spans="1:5" ht="21.95" customHeight="1" x14ac:dyDescent="0.35">
      <c r="A207" s="1333">
        <v>200</v>
      </c>
      <c r="C207" s="797"/>
      <c r="D207" s="231" t="s">
        <v>667</v>
      </c>
      <c r="E207" s="790"/>
    </row>
    <row r="208" spans="1:5" ht="21.95" customHeight="1" x14ac:dyDescent="0.3">
      <c r="A208" s="1333">
        <v>201</v>
      </c>
      <c r="C208" s="797"/>
      <c r="D208" s="779" t="s">
        <v>552</v>
      </c>
      <c r="E208" s="790">
        <v>-128</v>
      </c>
    </row>
    <row r="209" spans="1:5" ht="20.100000000000001" customHeight="1" x14ac:dyDescent="0.3">
      <c r="A209" s="1333">
        <v>202</v>
      </c>
      <c r="C209" s="797"/>
      <c r="D209" s="779" t="s">
        <v>1348</v>
      </c>
      <c r="E209" s="790">
        <v>12000</v>
      </c>
    </row>
    <row r="210" spans="1:5" ht="20.100000000000001" customHeight="1" x14ac:dyDescent="0.3">
      <c r="A210" s="1333">
        <v>203</v>
      </c>
      <c r="C210" s="797"/>
      <c r="D210" s="779" t="s">
        <v>1140</v>
      </c>
      <c r="E210" s="790">
        <v>1540</v>
      </c>
    </row>
    <row r="211" spans="1:5" ht="18" customHeight="1" x14ac:dyDescent="0.3">
      <c r="A211" s="1333">
        <v>204</v>
      </c>
      <c r="C211" s="797"/>
      <c r="D211" s="762" t="s">
        <v>1397</v>
      </c>
      <c r="E211" s="790">
        <v>212</v>
      </c>
    </row>
    <row r="212" spans="1:5" ht="18" customHeight="1" x14ac:dyDescent="0.3">
      <c r="A212" s="1333">
        <v>205</v>
      </c>
      <c r="C212" s="797"/>
      <c r="D212" s="762" t="s">
        <v>1398</v>
      </c>
      <c r="E212" s="1610">
        <v>-5000</v>
      </c>
    </row>
    <row r="213" spans="1:5" ht="20.100000000000001" customHeight="1" x14ac:dyDescent="0.3">
      <c r="A213" s="1333">
        <v>206</v>
      </c>
      <c r="C213" s="797"/>
      <c r="D213" s="1322" t="s">
        <v>920</v>
      </c>
      <c r="E213" s="763">
        <f>SUM(E138:E212)</f>
        <v>76111</v>
      </c>
    </row>
    <row r="214" spans="1:5" ht="20.100000000000001" customHeight="1" x14ac:dyDescent="0.3">
      <c r="A214" s="1333">
        <v>207</v>
      </c>
      <c r="C214" s="797"/>
      <c r="D214" s="801" t="s">
        <v>1050</v>
      </c>
    </row>
    <row r="215" spans="1:5" ht="20.100000000000001" customHeight="1" x14ac:dyDescent="0.35">
      <c r="A215" s="1333">
        <v>208</v>
      </c>
      <c r="C215" s="797"/>
      <c r="D215" s="231" t="s">
        <v>300</v>
      </c>
    </row>
    <row r="216" spans="1:5" ht="36" customHeight="1" x14ac:dyDescent="0.3">
      <c r="A216" s="1333">
        <v>209</v>
      </c>
      <c r="C216" s="797"/>
      <c r="D216" s="762" t="s">
        <v>1407</v>
      </c>
      <c r="E216" s="774">
        <v>855</v>
      </c>
    </row>
    <row r="217" spans="1:5" ht="18" customHeight="1" x14ac:dyDescent="0.3">
      <c r="A217" s="1333">
        <v>210</v>
      </c>
      <c r="C217" s="797"/>
      <c r="D217" s="1703" t="s">
        <v>1300</v>
      </c>
      <c r="E217" s="774"/>
    </row>
    <row r="218" spans="1:5" ht="51" customHeight="1" x14ac:dyDescent="0.3">
      <c r="A218" s="1333">
        <v>211</v>
      </c>
      <c r="C218" s="797"/>
      <c r="D218" s="762" t="s">
        <v>1301</v>
      </c>
      <c r="E218" s="774">
        <v>1145</v>
      </c>
    </row>
    <row r="219" spans="1:5" ht="20.100000000000001" customHeight="1" x14ac:dyDescent="0.35">
      <c r="A219" s="1333">
        <v>212</v>
      </c>
      <c r="C219" s="797"/>
      <c r="D219" s="231" t="s">
        <v>371</v>
      </c>
    </row>
    <row r="220" spans="1:5" ht="18" customHeight="1" x14ac:dyDescent="0.3">
      <c r="A220" s="1333">
        <v>213</v>
      </c>
      <c r="C220" s="797"/>
      <c r="D220" s="762" t="s">
        <v>506</v>
      </c>
      <c r="E220" s="48">
        <v>160</v>
      </c>
    </row>
    <row r="221" spans="1:5" ht="18" customHeight="1" x14ac:dyDescent="0.3">
      <c r="A221" s="1333">
        <v>214</v>
      </c>
      <c r="C221" s="797"/>
      <c r="D221" s="762" t="s">
        <v>1280</v>
      </c>
      <c r="E221" s="48">
        <v>150</v>
      </c>
    </row>
    <row r="222" spans="1:5" ht="20.100000000000001" customHeight="1" x14ac:dyDescent="0.35">
      <c r="A222" s="1333">
        <v>215</v>
      </c>
      <c r="C222" s="797"/>
      <c r="D222" s="231" t="s">
        <v>303</v>
      </c>
    </row>
    <row r="223" spans="1:5" ht="18" customHeight="1" x14ac:dyDescent="0.3">
      <c r="A223" s="1333">
        <v>216</v>
      </c>
      <c r="C223" s="797"/>
      <c r="D223" s="1705" t="s">
        <v>1321</v>
      </c>
      <c r="E223" s="774">
        <v>550</v>
      </c>
    </row>
    <row r="224" spans="1:5" ht="18" customHeight="1" x14ac:dyDescent="0.3">
      <c r="A224" s="1333">
        <v>217</v>
      </c>
      <c r="C224" s="797"/>
      <c r="D224" s="1703" t="s">
        <v>1322</v>
      </c>
      <c r="E224" s="774">
        <v>15</v>
      </c>
    </row>
    <row r="225" spans="1:5" ht="20.100000000000001" customHeight="1" x14ac:dyDescent="0.35">
      <c r="A225" s="1333">
        <v>218</v>
      </c>
      <c r="C225" s="797"/>
      <c r="D225" s="231" t="s">
        <v>370</v>
      </c>
      <c r="E225" s="774"/>
    </row>
    <row r="226" spans="1:5" ht="18" customHeight="1" x14ac:dyDescent="0.3">
      <c r="A226" s="1333">
        <v>219</v>
      </c>
      <c r="C226" s="797"/>
      <c r="D226" s="762" t="s">
        <v>1279</v>
      </c>
      <c r="E226" s="774">
        <v>500</v>
      </c>
    </row>
    <row r="227" spans="1:5" ht="20.100000000000001" customHeight="1" x14ac:dyDescent="0.35">
      <c r="A227" s="1333">
        <v>220</v>
      </c>
      <c r="C227" s="797"/>
      <c r="D227" s="231" t="s">
        <v>388</v>
      </c>
    </row>
    <row r="228" spans="1:5" ht="18" customHeight="1" x14ac:dyDescent="0.3">
      <c r="A228" s="1333">
        <v>221</v>
      </c>
      <c r="C228" s="797"/>
      <c r="D228" s="1704" t="s">
        <v>845</v>
      </c>
    </row>
    <row r="229" spans="1:5" ht="18" customHeight="1" x14ac:dyDescent="0.3">
      <c r="A229" s="1333">
        <v>222</v>
      </c>
      <c r="C229" s="797"/>
      <c r="D229" s="762" t="s">
        <v>1313</v>
      </c>
      <c r="E229" s="48">
        <f>310+40</f>
        <v>350</v>
      </c>
    </row>
    <row r="230" spans="1:5" ht="18" customHeight="1" x14ac:dyDescent="0.3">
      <c r="A230" s="1333">
        <v>223</v>
      </c>
      <c r="C230" s="797"/>
      <c r="D230" s="1704" t="s">
        <v>512</v>
      </c>
    </row>
    <row r="231" spans="1:5" ht="33.75" customHeight="1" x14ac:dyDescent="0.3">
      <c r="A231" s="1333">
        <v>224</v>
      </c>
      <c r="C231" s="797"/>
      <c r="D231" s="762" t="s">
        <v>1314</v>
      </c>
      <c r="E231" s="774">
        <f>330+220</f>
        <v>550</v>
      </c>
    </row>
    <row r="232" spans="1:5" ht="18" customHeight="1" x14ac:dyDescent="0.3">
      <c r="A232" s="1333">
        <v>225</v>
      </c>
      <c r="C232" s="797"/>
      <c r="D232" s="1704" t="s">
        <v>513</v>
      </c>
    </row>
    <row r="233" spans="1:5" ht="36" customHeight="1" x14ac:dyDescent="0.3">
      <c r="A233" s="1333">
        <v>226</v>
      </c>
      <c r="C233" s="797"/>
      <c r="D233" s="762" t="s">
        <v>1315</v>
      </c>
      <c r="E233" s="48">
        <f>100+800</f>
        <v>900</v>
      </c>
    </row>
    <row r="234" spans="1:5" ht="18" customHeight="1" x14ac:dyDescent="0.3">
      <c r="A234" s="1333">
        <v>227</v>
      </c>
      <c r="C234" s="797"/>
      <c r="D234" s="1704" t="s">
        <v>516</v>
      </c>
    </row>
    <row r="235" spans="1:5" ht="33" customHeight="1" x14ac:dyDescent="0.3">
      <c r="A235" s="1333">
        <v>228</v>
      </c>
      <c r="C235" s="797"/>
      <c r="D235" s="762" t="s">
        <v>843</v>
      </c>
      <c r="E235" s="48">
        <f>650+500</f>
        <v>1150</v>
      </c>
    </row>
    <row r="236" spans="1:5" ht="18" customHeight="1" x14ac:dyDescent="0.3">
      <c r="A236" s="1333">
        <v>229</v>
      </c>
      <c r="C236" s="797"/>
      <c r="D236" s="1704" t="s">
        <v>514</v>
      </c>
    </row>
    <row r="237" spans="1:5" ht="18" customHeight="1" x14ac:dyDescent="0.3">
      <c r="A237" s="1333">
        <v>230</v>
      </c>
      <c r="C237" s="797"/>
      <c r="D237" s="762" t="s">
        <v>844</v>
      </c>
      <c r="E237" s="48">
        <v>650</v>
      </c>
    </row>
    <row r="238" spans="1:5" ht="18" customHeight="1" x14ac:dyDescent="0.3">
      <c r="A238" s="1333">
        <v>231</v>
      </c>
      <c r="C238" s="797"/>
      <c r="D238" s="1704" t="s">
        <v>1316</v>
      </c>
    </row>
    <row r="239" spans="1:5" ht="18" customHeight="1" x14ac:dyDescent="0.3">
      <c r="A239" s="1333">
        <v>232</v>
      </c>
      <c r="C239" s="797"/>
      <c r="D239" s="762" t="s">
        <v>1317</v>
      </c>
      <c r="E239" s="48">
        <f>610+240</f>
        <v>850</v>
      </c>
    </row>
    <row r="240" spans="1:5" ht="20.100000000000001" customHeight="1" x14ac:dyDescent="0.35">
      <c r="A240" s="1333">
        <v>233</v>
      </c>
      <c r="C240" s="797"/>
      <c r="D240" s="231" t="s">
        <v>365</v>
      </c>
    </row>
    <row r="241" spans="1:256" ht="18" customHeight="1" x14ac:dyDescent="0.3">
      <c r="A241" s="1333">
        <v>234</v>
      </c>
      <c r="C241" s="797"/>
      <c r="D241" s="779" t="s">
        <v>1293</v>
      </c>
      <c r="E241" s="48">
        <v>750</v>
      </c>
    </row>
    <row r="242" spans="1:256" ht="20.100000000000001" customHeight="1" x14ac:dyDescent="0.35">
      <c r="A242" s="1333">
        <v>235</v>
      </c>
      <c r="C242" s="797"/>
      <c r="D242" s="231" t="s">
        <v>666</v>
      </c>
    </row>
    <row r="243" spans="1:256" ht="18" customHeight="1" x14ac:dyDescent="0.3">
      <c r="A243" s="1333">
        <v>236</v>
      </c>
      <c r="C243" s="797"/>
      <c r="D243" s="779" t="s">
        <v>859</v>
      </c>
      <c r="E243" s="774">
        <v>-670</v>
      </c>
    </row>
    <row r="244" spans="1:256" ht="18" customHeight="1" x14ac:dyDescent="0.35">
      <c r="A244" s="1333">
        <v>237</v>
      </c>
      <c r="C244" s="797"/>
      <c r="D244" s="758" t="s">
        <v>27</v>
      </c>
      <c r="E244" s="774"/>
    </row>
    <row r="245" spans="1:256" ht="50.25" customHeight="1" x14ac:dyDescent="0.3">
      <c r="A245" s="1333">
        <v>238</v>
      </c>
      <c r="C245" s="797"/>
      <c r="D245" s="762" t="s">
        <v>933</v>
      </c>
      <c r="E245" s="774">
        <v>3000</v>
      </c>
    </row>
    <row r="246" spans="1:256" ht="18" customHeight="1" x14ac:dyDescent="0.35">
      <c r="A246" s="1333">
        <v>239</v>
      </c>
      <c r="C246" s="797"/>
      <c r="D246" s="231" t="s">
        <v>177</v>
      </c>
      <c r="E246" s="774"/>
    </row>
    <row r="247" spans="1:256" ht="51" customHeight="1" x14ac:dyDescent="0.3">
      <c r="A247" s="1333">
        <v>240</v>
      </c>
      <c r="C247" s="797"/>
      <c r="D247" s="762" t="s">
        <v>1408</v>
      </c>
      <c r="E247" s="774">
        <v>524</v>
      </c>
    </row>
    <row r="248" spans="1:256" ht="18" customHeight="1" x14ac:dyDescent="0.35">
      <c r="A248" s="1333">
        <v>241</v>
      </c>
      <c r="C248" s="797"/>
      <c r="D248" s="231" t="s">
        <v>304</v>
      </c>
      <c r="E248" s="774"/>
    </row>
    <row r="249" spans="1:256" ht="36" customHeight="1" x14ac:dyDescent="0.3">
      <c r="A249" s="1333">
        <v>242</v>
      </c>
      <c r="C249" s="797"/>
      <c r="D249" s="762" t="s">
        <v>1409</v>
      </c>
      <c r="E249" s="774">
        <v>2249</v>
      </c>
    </row>
    <row r="250" spans="1:256" ht="18" customHeight="1" x14ac:dyDescent="0.35">
      <c r="A250" s="1333">
        <v>243</v>
      </c>
      <c r="C250" s="797"/>
      <c r="D250" s="231" t="s">
        <v>667</v>
      </c>
      <c r="E250" s="774"/>
    </row>
    <row r="251" spans="1:256" ht="18" customHeight="1" x14ac:dyDescent="0.3">
      <c r="A251" s="1333">
        <v>244</v>
      </c>
      <c r="C251" s="797"/>
      <c r="D251" s="762" t="s">
        <v>1344</v>
      </c>
      <c r="E251" s="783">
        <v>5000</v>
      </c>
    </row>
    <row r="252" spans="1:256" ht="20.100000000000001" customHeight="1" x14ac:dyDescent="0.3">
      <c r="A252" s="1333">
        <v>245</v>
      </c>
      <c r="C252" s="797"/>
      <c r="D252" s="1320" t="s">
        <v>43</v>
      </c>
      <c r="E252" s="1541">
        <f>SUM(E216:E251)</f>
        <v>18678</v>
      </c>
      <c r="M252" s="779"/>
    </row>
    <row r="253" spans="1:256" ht="24.95" customHeight="1" thickBot="1" x14ac:dyDescent="0.35">
      <c r="A253" s="1333">
        <v>246</v>
      </c>
      <c r="B253" s="1226"/>
      <c r="C253" s="1226"/>
      <c r="D253" s="1323" t="s">
        <v>919</v>
      </c>
      <c r="E253" s="787">
        <f>E213+E252</f>
        <v>94789</v>
      </c>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c r="BI253" s="21"/>
      <c r="BJ253" s="21"/>
      <c r="BK253" s="21"/>
      <c r="BL253" s="21"/>
      <c r="BM253" s="21"/>
      <c r="BN253" s="21"/>
      <c r="BO253" s="21"/>
      <c r="BP253" s="21"/>
      <c r="BQ253" s="21"/>
      <c r="BR253" s="21"/>
      <c r="BS253" s="21"/>
      <c r="BT253" s="21"/>
      <c r="BU253" s="21"/>
      <c r="BV253" s="21"/>
      <c r="BW253" s="21"/>
      <c r="BX253" s="21"/>
      <c r="BY253" s="21"/>
      <c r="BZ253" s="21"/>
      <c r="CA253" s="21"/>
      <c r="CB253" s="21"/>
      <c r="CC253" s="21"/>
      <c r="CD253" s="21"/>
      <c r="CE253" s="21"/>
      <c r="CF253" s="21"/>
      <c r="CG253" s="21"/>
      <c r="CH253" s="21"/>
      <c r="CI253" s="21"/>
      <c r="CJ253" s="21"/>
      <c r="CK253" s="21"/>
      <c r="CL253" s="21"/>
      <c r="CM253" s="21"/>
      <c r="CN253" s="21"/>
      <c r="CO253" s="21"/>
      <c r="CP253" s="21"/>
      <c r="CQ253" s="21"/>
      <c r="CR253" s="21"/>
      <c r="CS253" s="21"/>
      <c r="CT253" s="21"/>
      <c r="CU253" s="21"/>
      <c r="CV253" s="21"/>
      <c r="CW253" s="21"/>
      <c r="CX253" s="21"/>
      <c r="CY253" s="21"/>
      <c r="CZ253" s="21"/>
      <c r="DA253" s="21"/>
      <c r="DB253" s="21"/>
      <c r="DC253" s="21"/>
      <c r="DD253" s="21"/>
      <c r="DE253" s="21"/>
      <c r="DF253" s="21"/>
      <c r="DG253" s="21"/>
      <c r="DH253" s="21"/>
      <c r="DI253" s="21"/>
      <c r="DJ253" s="21"/>
      <c r="DK253" s="21"/>
      <c r="DL253" s="21"/>
      <c r="DM253" s="21"/>
      <c r="DN253" s="21"/>
      <c r="DO253" s="21"/>
      <c r="DP253" s="21"/>
      <c r="DQ253" s="21"/>
      <c r="DR253" s="21"/>
      <c r="DS253" s="21"/>
      <c r="DT253" s="21"/>
      <c r="DU253" s="21"/>
      <c r="DV253" s="21"/>
      <c r="DW253" s="21"/>
      <c r="DX253" s="21"/>
      <c r="DY253" s="21"/>
      <c r="DZ253" s="21"/>
      <c r="EA253" s="21"/>
      <c r="EB253" s="21"/>
      <c r="EC253" s="21"/>
      <c r="ED253" s="21"/>
      <c r="EE253" s="21"/>
      <c r="EF253" s="21"/>
      <c r="EG253" s="21"/>
      <c r="EH253" s="21"/>
      <c r="EI253" s="21"/>
      <c r="EJ253" s="21"/>
      <c r="EK253" s="21"/>
      <c r="EL253" s="21"/>
      <c r="EM253" s="21"/>
      <c r="EN253" s="21"/>
      <c r="EO253" s="21"/>
      <c r="EP253" s="21"/>
      <c r="EQ253" s="21"/>
      <c r="ER253" s="21"/>
      <c r="ES253" s="21"/>
      <c r="ET253" s="21"/>
      <c r="EU253" s="21"/>
      <c r="EV253" s="21"/>
      <c r="EW253" s="21"/>
      <c r="EX253" s="21"/>
      <c r="EY253" s="21"/>
      <c r="EZ253" s="21"/>
      <c r="FA253" s="21"/>
      <c r="FB253" s="21"/>
      <c r="FC253" s="21"/>
      <c r="FD253" s="21"/>
      <c r="FE253" s="21"/>
      <c r="FF253" s="21"/>
      <c r="FG253" s="21"/>
      <c r="FH253" s="21"/>
      <c r="FI253" s="21"/>
      <c r="FJ253" s="21"/>
      <c r="FK253" s="21"/>
      <c r="FL253" s="21"/>
      <c r="FM253" s="21"/>
      <c r="FN253" s="21"/>
      <c r="FO253" s="21"/>
      <c r="FP253" s="21"/>
      <c r="FQ253" s="21"/>
      <c r="FR253" s="21"/>
      <c r="FS253" s="21"/>
      <c r="FT253" s="21"/>
      <c r="FU253" s="21"/>
      <c r="FV253" s="21"/>
      <c r="FW253" s="21"/>
      <c r="FX253" s="21"/>
      <c r="FY253" s="21"/>
      <c r="FZ253" s="21"/>
      <c r="GA253" s="21"/>
      <c r="GB253" s="21"/>
      <c r="GC253" s="21"/>
      <c r="GD253" s="21"/>
      <c r="GE253" s="21"/>
      <c r="GF253" s="21"/>
      <c r="GG253" s="21"/>
      <c r="GH253" s="21"/>
      <c r="GI253" s="21"/>
      <c r="GJ253" s="21"/>
      <c r="GK253" s="21"/>
      <c r="GL253" s="21"/>
      <c r="GM253" s="21"/>
      <c r="GN253" s="21"/>
      <c r="GO253" s="21"/>
      <c r="GP253" s="21"/>
      <c r="GQ253" s="21"/>
      <c r="GR253" s="21"/>
      <c r="GS253" s="21"/>
      <c r="GT253" s="21"/>
      <c r="GU253" s="21"/>
      <c r="GV253" s="21"/>
      <c r="GW253" s="21"/>
      <c r="GX253" s="21"/>
      <c r="GY253" s="21"/>
      <c r="GZ253" s="21"/>
      <c r="HA253" s="21"/>
      <c r="HB253" s="21"/>
      <c r="HC253" s="21"/>
      <c r="HD253" s="21"/>
      <c r="HE253" s="21"/>
      <c r="HF253" s="21"/>
      <c r="HG253" s="21"/>
      <c r="HH253" s="21"/>
      <c r="HI253" s="21"/>
      <c r="HJ253" s="21"/>
      <c r="HK253" s="21"/>
      <c r="HL253" s="21"/>
      <c r="HM253" s="21"/>
      <c r="HN253" s="21"/>
      <c r="HO253" s="21"/>
      <c r="HP253" s="21"/>
      <c r="HQ253" s="21"/>
      <c r="HR253" s="21"/>
      <c r="HS253" s="21"/>
      <c r="HT253" s="21"/>
      <c r="HU253" s="21"/>
      <c r="HV253" s="21"/>
      <c r="HW253" s="21"/>
      <c r="HX253" s="21"/>
      <c r="HY253" s="21"/>
      <c r="HZ253" s="21"/>
      <c r="IA253" s="21"/>
      <c r="IB253" s="21"/>
      <c r="IC253" s="21"/>
      <c r="ID253" s="21"/>
      <c r="IE253" s="21"/>
      <c r="IF253" s="21"/>
      <c r="IG253" s="21"/>
      <c r="IH253" s="21"/>
      <c r="II253" s="21"/>
      <c r="IJ253" s="21"/>
      <c r="IK253" s="21"/>
      <c r="IL253" s="21"/>
      <c r="IM253" s="21"/>
      <c r="IN253" s="21"/>
      <c r="IO253" s="21"/>
      <c r="IP253" s="21"/>
      <c r="IQ253" s="21"/>
      <c r="IR253" s="21"/>
      <c r="IS253" s="21"/>
      <c r="IT253" s="21"/>
      <c r="IU253" s="21"/>
      <c r="IV253" s="21"/>
    </row>
    <row r="254" spans="1:256" ht="24.95" customHeight="1" thickTop="1" x14ac:dyDescent="0.35">
      <c r="A254" s="1333">
        <v>247</v>
      </c>
      <c r="B254" s="805"/>
      <c r="C254" s="793" t="s">
        <v>157</v>
      </c>
      <c r="D254" s="780" t="s">
        <v>235</v>
      </c>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c r="BE254" s="21"/>
      <c r="BF254" s="21"/>
      <c r="BG254" s="21"/>
      <c r="BH254" s="21"/>
      <c r="BI254" s="21"/>
      <c r="BJ254" s="21"/>
      <c r="BK254" s="21"/>
      <c r="BL254" s="21"/>
      <c r="BM254" s="21"/>
      <c r="BN254" s="21"/>
      <c r="BO254" s="21"/>
      <c r="BP254" s="21"/>
      <c r="BQ254" s="21"/>
      <c r="BR254" s="21"/>
      <c r="BS254" s="21"/>
      <c r="BT254" s="21"/>
      <c r="BU254" s="21"/>
      <c r="BV254" s="21"/>
      <c r="BW254" s="21"/>
      <c r="BX254" s="21"/>
      <c r="BY254" s="21"/>
      <c r="BZ254" s="21"/>
      <c r="CA254" s="21"/>
      <c r="CB254" s="21"/>
      <c r="CC254" s="21"/>
      <c r="CD254" s="21"/>
      <c r="CE254" s="21"/>
      <c r="CF254" s="21"/>
      <c r="CG254" s="21"/>
      <c r="CH254" s="21"/>
      <c r="CI254" s="21"/>
      <c r="CJ254" s="21"/>
      <c r="CK254" s="21"/>
      <c r="CL254" s="21"/>
      <c r="CM254" s="21"/>
      <c r="CN254" s="21"/>
      <c r="CO254" s="21"/>
      <c r="CP254" s="21"/>
      <c r="CQ254" s="21"/>
      <c r="CR254" s="21"/>
      <c r="CS254" s="21"/>
      <c r="CT254" s="21"/>
      <c r="CU254" s="21"/>
      <c r="CV254" s="21"/>
      <c r="CW254" s="21"/>
      <c r="CX254" s="21"/>
      <c r="CY254" s="21"/>
      <c r="CZ254" s="21"/>
      <c r="DA254" s="21"/>
      <c r="DB254" s="21"/>
      <c r="DC254" s="21"/>
      <c r="DD254" s="21"/>
      <c r="DE254" s="21"/>
      <c r="DF254" s="21"/>
      <c r="DG254" s="21"/>
      <c r="DH254" s="21"/>
      <c r="DI254" s="21"/>
      <c r="DJ254" s="21"/>
      <c r="DK254" s="21"/>
      <c r="DL254" s="21"/>
      <c r="DM254" s="21"/>
      <c r="DN254" s="21"/>
      <c r="DO254" s="21"/>
      <c r="DP254" s="21"/>
      <c r="DQ254" s="21"/>
      <c r="DR254" s="21"/>
      <c r="DS254" s="21"/>
      <c r="DT254" s="21"/>
      <c r="DU254" s="21"/>
      <c r="DV254" s="21"/>
      <c r="DW254" s="21"/>
      <c r="DX254" s="21"/>
      <c r="DY254" s="21"/>
      <c r="DZ254" s="21"/>
      <c r="EA254" s="21"/>
      <c r="EB254" s="21"/>
      <c r="EC254" s="21"/>
      <c r="ED254" s="21"/>
      <c r="EE254" s="21"/>
      <c r="EF254" s="21"/>
      <c r="EG254" s="21"/>
      <c r="EH254" s="21"/>
      <c r="EI254" s="21"/>
      <c r="EJ254" s="21"/>
      <c r="EK254" s="21"/>
      <c r="EL254" s="21"/>
      <c r="EM254" s="21"/>
      <c r="EN254" s="21"/>
      <c r="EO254" s="21"/>
      <c r="EP254" s="21"/>
      <c r="EQ254" s="21"/>
      <c r="ER254" s="21"/>
      <c r="ES254" s="21"/>
      <c r="ET254" s="21"/>
      <c r="EU254" s="21"/>
      <c r="EV254" s="21"/>
      <c r="EW254" s="21"/>
      <c r="EX254" s="21"/>
      <c r="EY254" s="21"/>
      <c r="EZ254" s="21"/>
      <c r="FA254" s="21"/>
      <c r="FB254" s="21"/>
      <c r="FC254" s="21"/>
      <c r="FD254" s="21"/>
      <c r="FE254" s="21"/>
      <c r="FF254" s="21"/>
      <c r="FG254" s="21"/>
      <c r="FH254" s="21"/>
      <c r="FI254" s="21"/>
      <c r="FJ254" s="21"/>
      <c r="FK254" s="21"/>
      <c r="FL254" s="21"/>
      <c r="FM254" s="21"/>
      <c r="FN254" s="21"/>
      <c r="FO254" s="21"/>
      <c r="FP254" s="21"/>
      <c r="FQ254" s="21"/>
      <c r="FR254" s="21"/>
      <c r="FS254" s="21"/>
      <c r="FT254" s="21"/>
      <c r="FU254" s="21"/>
      <c r="FV254" s="21"/>
      <c r="FW254" s="21"/>
      <c r="FX254" s="21"/>
      <c r="FY254" s="21"/>
      <c r="FZ254" s="21"/>
      <c r="GA254" s="21"/>
      <c r="GB254" s="21"/>
      <c r="GC254" s="21"/>
      <c r="GD254" s="21"/>
      <c r="GE254" s="21"/>
      <c r="GF254" s="21"/>
      <c r="GG254" s="21"/>
      <c r="GH254" s="21"/>
      <c r="GI254" s="21"/>
      <c r="GJ254" s="21"/>
      <c r="GK254" s="21"/>
      <c r="GL254" s="21"/>
      <c r="GM254" s="21"/>
      <c r="GN254" s="21"/>
      <c r="GO254" s="21"/>
      <c r="GP254" s="21"/>
      <c r="GQ254" s="21"/>
      <c r="GR254" s="21"/>
      <c r="GS254" s="21"/>
      <c r="GT254" s="21"/>
      <c r="GU254" s="21"/>
      <c r="GV254" s="21"/>
      <c r="GW254" s="21"/>
      <c r="GX254" s="21"/>
      <c r="GY254" s="21"/>
      <c r="GZ254" s="21"/>
      <c r="HA254" s="21"/>
      <c r="HB254" s="21"/>
      <c r="HC254" s="21"/>
      <c r="HD254" s="21"/>
      <c r="HE254" s="21"/>
      <c r="HF254" s="21"/>
      <c r="HG254" s="21"/>
      <c r="HH254" s="21"/>
      <c r="HI254" s="21"/>
      <c r="HJ254" s="21"/>
      <c r="HK254" s="21"/>
      <c r="HL254" s="21"/>
      <c r="HM254" s="21"/>
      <c r="HN254" s="21"/>
      <c r="HO254" s="21"/>
      <c r="HP254" s="21"/>
      <c r="HQ254" s="21"/>
      <c r="HR254" s="21"/>
      <c r="HS254" s="21"/>
      <c r="HT254" s="21"/>
      <c r="HU254" s="21"/>
      <c r="HV254" s="21"/>
      <c r="HW254" s="21"/>
      <c r="HX254" s="21"/>
      <c r="HY254" s="21"/>
      <c r="HZ254" s="21"/>
      <c r="IA254" s="21"/>
      <c r="IB254" s="21"/>
      <c r="IC254" s="21"/>
      <c r="ID254" s="21"/>
      <c r="IE254" s="21"/>
      <c r="IF254" s="21"/>
      <c r="IG254" s="21"/>
      <c r="IH254" s="21"/>
      <c r="II254" s="21"/>
      <c r="IJ254" s="21"/>
      <c r="IK254" s="21"/>
      <c r="IL254" s="21"/>
      <c r="IM254" s="21"/>
      <c r="IN254" s="21"/>
      <c r="IO254" s="21"/>
      <c r="IP254" s="21"/>
      <c r="IQ254" s="21"/>
      <c r="IR254" s="21"/>
      <c r="IS254" s="21"/>
      <c r="IT254" s="21"/>
      <c r="IU254" s="21"/>
      <c r="IV254" s="21"/>
    </row>
    <row r="255" spans="1:256" ht="20.100000000000001" customHeight="1" x14ac:dyDescent="0.35">
      <c r="A255" s="1333">
        <v>248</v>
      </c>
      <c r="B255" s="805"/>
      <c r="C255" s="805"/>
      <c r="D255" s="1268" t="s">
        <v>914</v>
      </c>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c r="BH255" s="21"/>
      <c r="BI255" s="21"/>
      <c r="BJ255" s="21"/>
      <c r="BK255" s="21"/>
      <c r="BL255" s="21"/>
      <c r="BM255" s="21"/>
      <c r="BN255" s="21"/>
      <c r="BO255" s="21"/>
      <c r="BP255" s="21"/>
      <c r="BQ255" s="21"/>
      <c r="BR255" s="21"/>
      <c r="BS255" s="21"/>
      <c r="BT255" s="21"/>
      <c r="BU255" s="21"/>
      <c r="BV255" s="21"/>
      <c r="BW255" s="21"/>
      <c r="BX255" s="21"/>
      <c r="BY255" s="21"/>
      <c r="BZ255" s="21"/>
      <c r="CA255" s="21"/>
      <c r="CB255" s="21"/>
      <c r="CC255" s="21"/>
      <c r="CD255" s="21"/>
      <c r="CE255" s="21"/>
      <c r="CF255" s="21"/>
      <c r="CG255" s="21"/>
      <c r="CH255" s="21"/>
      <c r="CI255" s="21"/>
      <c r="CJ255" s="21"/>
      <c r="CK255" s="21"/>
      <c r="CL255" s="21"/>
      <c r="CM255" s="21"/>
      <c r="CN255" s="21"/>
      <c r="CO255" s="21"/>
      <c r="CP255" s="21"/>
      <c r="CQ255" s="21"/>
      <c r="CR255" s="21"/>
      <c r="CS255" s="21"/>
      <c r="CT255" s="21"/>
      <c r="CU255" s="21"/>
      <c r="CV255" s="21"/>
      <c r="CW255" s="21"/>
      <c r="CX255" s="21"/>
      <c r="CY255" s="21"/>
      <c r="CZ255" s="21"/>
      <c r="DA255" s="21"/>
      <c r="DB255" s="21"/>
      <c r="DC255" s="21"/>
      <c r="DD255" s="21"/>
      <c r="DE255" s="21"/>
      <c r="DF255" s="21"/>
      <c r="DG255" s="21"/>
      <c r="DH255" s="21"/>
      <c r="DI255" s="21"/>
      <c r="DJ255" s="21"/>
      <c r="DK255" s="21"/>
      <c r="DL255" s="21"/>
      <c r="DM255" s="21"/>
      <c r="DN255" s="21"/>
      <c r="DO255" s="21"/>
      <c r="DP255" s="21"/>
      <c r="DQ255" s="21"/>
      <c r="DR255" s="21"/>
      <c r="DS255" s="21"/>
      <c r="DT255" s="21"/>
      <c r="DU255" s="21"/>
      <c r="DV255" s="21"/>
      <c r="DW255" s="21"/>
      <c r="DX255" s="21"/>
      <c r="DY255" s="21"/>
      <c r="DZ255" s="21"/>
      <c r="EA255" s="21"/>
      <c r="EB255" s="21"/>
      <c r="EC255" s="21"/>
      <c r="ED255" s="21"/>
      <c r="EE255" s="21"/>
      <c r="EF255" s="21"/>
      <c r="EG255" s="21"/>
      <c r="EH255" s="21"/>
      <c r="EI255" s="21"/>
      <c r="EJ255" s="21"/>
      <c r="EK255" s="21"/>
      <c r="EL255" s="21"/>
      <c r="EM255" s="21"/>
      <c r="EN255" s="21"/>
      <c r="EO255" s="21"/>
      <c r="EP255" s="21"/>
      <c r="EQ255" s="21"/>
      <c r="ER255" s="21"/>
      <c r="ES255" s="21"/>
      <c r="ET255" s="21"/>
      <c r="EU255" s="21"/>
      <c r="EV255" s="21"/>
      <c r="EW255" s="21"/>
      <c r="EX255" s="21"/>
      <c r="EY255" s="21"/>
      <c r="EZ255" s="21"/>
      <c r="FA255" s="21"/>
      <c r="FB255" s="21"/>
      <c r="FC255" s="21"/>
      <c r="FD255" s="21"/>
      <c r="FE255" s="21"/>
      <c r="FF255" s="21"/>
      <c r="FG255" s="21"/>
      <c r="FH255" s="21"/>
      <c r="FI255" s="21"/>
      <c r="FJ255" s="21"/>
      <c r="FK255" s="21"/>
      <c r="FL255" s="21"/>
      <c r="FM255" s="21"/>
      <c r="FN255" s="21"/>
      <c r="FO255" s="21"/>
      <c r="FP255" s="21"/>
      <c r="FQ255" s="21"/>
      <c r="FR255" s="21"/>
      <c r="FS255" s="21"/>
      <c r="FT255" s="21"/>
      <c r="FU255" s="21"/>
      <c r="FV255" s="21"/>
      <c r="FW255" s="21"/>
      <c r="FX255" s="21"/>
      <c r="FY255" s="21"/>
      <c r="FZ255" s="21"/>
      <c r="GA255" s="21"/>
      <c r="GB255" s="21"/>
      <c r="GC255" s="21"/>
      <c r="GD255" s="21"/>
      <c r="GE255" s="21"/>
      <c r="GF255" s="21"/>
      <c r="GG255" s="21"/>
      <c r="GH255" s="21"/>
      <c r="GI255" s="21"/>
      <c r="GJ255" s="21"/>
      <c r="GK255" s="21"/>
      <c r="GL255" s="21"/>
      <c r="GM255" s="21"/>
      <c r="GN255" s="21"/>
      <c r="GO255" s="21"/>
      <c r="GP255" s="21"/>
      <c r="GQ255" s="21"/>
      <c r="GR255" s="21"/>
      <c r="GS255" s="21"/>
      <c r="GT255" s="21"/>
      <c r="GU255" s="21"/>
      <c r="GV255" s="21"/>
      <c r="GW255" s="21"/>
      <c r="GX255" s="21"/>
      <c r="GY255" s="21"/>
      <c r="GZ255" s="21"/>
      <c r="HA255" s="21"/>
      <c r="HB255" s="21"/>
      <c r="HC255" s="21"/>
      <c r="HD255" s="21"/>
      <c r="HE255" s="21"/>
      <c r="HF255" s="21"/>
      <c r="HG255" s="21"/>
      <c r="HH255" s="21"/>
      <c r="HI255" s="21"/>
      <c r="HJ255" s="21"/>
      <c r="HK255" s="21"/>
      <c r="HL255" s="21"/>
      <c r="HM255" s="21"/>
      <c r="HN255" s="21"/>
      <c r="HO255" s="21"/>
      <c r="HP255" s="21"/>
      <c r="HQ255" s="21"/>
      <c r="HR255" s="21"/>
      <c r="HS255" s="21"/>
      <c r="HT255" s="21"/>
      <c r="HU255" s="21"/>
      <c r="HV255" s="21"/>
      <c r="HW255" s="21"/>
      <c r="HX255" s="21"/>
      <c r="HY255" s="21"/>
      <c r="HZ255" s="21"/>
      <c r="IA255" s="21"/>
      <c r="IB255" s="21"/>
      <c r="IC255" s="21"/>
      <c r="ID255" s="21"/>
      <c r="IE255" s="21"/>
      <c r="IF255" s="21"/>
      <c r="IG255" s="21"/>
      <c r="IH255" s="21"/>
      <c r="II255" s="21"/>
      <c r="IJ255" s="21"/>
      <c r="IK255" s="21"/>
      <c r="IL255" s="21"/>
      <c r="IM255" s="21"/>
      <c r="IN255" s="21"/>
      <c r="IO255" s="21"/>
      <c r="IP255" s="21"/>
      <c r="IQ255" s="21"/>
      <c r="IR255" s="21"/>
      <c r="IS255" s="21"/>
      <c r="IT255" s="21"/>
      <c r="IU255" s="21"/>
      <c r="IV255" s="21"/>
    </row>
    <row r="256" spans="1:256" ht="20.100000000000001" customHeight="1" x14ac:dyDescent="0.3">
      <c r="A256" s="1333">
        <v>249</v>
      </c>
      <c r="B256" s="805"/>
      <c r="C256" s="805"/>
      <c r="D256" s="85" t="s">
        <v>1335</v>
      </c>
      <c r="E256" s="48">
        <f>-57844-1510-2100</f>
        <v>-61454</v>
      </c>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c r="BI256" s="21"/>
      <c r="BJ256" s="21"/>
      <c r="BK256" s="21"/>
      <c r="BL256" s="21"/>
      <c r="BM256" s="21"/>
      <c r="BN256" s="21"/>
      <c r="BO256" s="21"/>
      <c r="BP256" s="21"/>
      <c r="BQ256" s="21"/>
      <c r="BR256" s="21"/>
      <c r="BS256" s="21"/>
      <c r="BT256" s="21"/>
      <c r="BU256" s="21"/>
      <c r="BV256" s="21"/>
      <c r="BW256" s="21"/>
      <c r="BX256" s="21"/>
      <c r="BY256" s="21"/>
      <c r="BZ256" s="21"/>
      <c r="CA256" s="21"/>
      <c r="CB256" s="21"/>
      <c r="CC256" s="21"/>
      <c r="CD256" s="21"/>
      <c r="CE256" s="21"/>
      <c r="CF256" s="21"/>
      <c r="CG256" s="21"/>
      <c r="CH256" s="21"/>
      <c r="CI256" s="21"/>
      <c r="CJ256" s="21"/>
      <c r="CK256" s="21"/>
      <c r="CL256" s="21"/>
      <c r="CM256" s="21"/>
      <c r="CN256" s="21"/>
      <c r="CO256" s="21"/>
      <c r="CP256" s="21"/>
      <c r="CQ256" s="21"/>
      <c r="CR256" s="21"/>
      <c r="CS256" s="21"/>
      <c r="CT256" s="21"/>
      <c r="CU256" s="21"/>
      <c r="CV256" s="21"/>
      <c r="CW256" s="21"/>
      <c r="CX256" s="21"/>
      <c r="CY256" s="21"/>
      <c r="CZ256" s="21"/>
      <c r="DA256" s="21"/>
      <c r="DB256" s="21"/>
      <c r="DC256" s="21"/>
      <c r="DD256" s="21"/>
      <c r="DE256" s="21"/>
      <c r="DF256" s="21"/>
      <c r="DG256" s="21"/>
      <c r="DH256" s="21"/>
      <c r="DI256" s="21"/>
      <c r="DJ256" s="21"/>
      <c r="DK256" s="21"/>
      <c r="DL256" s="21"/>
      <c r="DM256" s="21"/>
      <c r="DN256" s="21"/>
      <c r="DO256" s="21"/>
      <c r="DP256" s="21"/>
      <c r="DQ256" s="21"/>
      <c r="DR256" s="21"/>
      <c r="DS256" s="21"/>
      <c r="DT256" s="21"/>
      <c r="DU256" s="21"/>
      <c r="DV256" s="21"/>
      <c r="DW256" s="21"/>
      <c r="DX256" s="21"/>
      <c r="DY256" s="21"/>
      <c r="DZ256" s="21"/>
      <c r="EA256" s="21"/>
      <c r="EB256" s="21"/>
      <c r="EC256" s="21"/>
      <c r="ED256" s="21"/>
      <c r="EE256" s="21"/>
      <c r="EF256" s="21"/>
      <c r="EG256" s="21"/>
      <c r="EH256" s="21"/>
      <c r="EI256" s="21"/>
      <c r="EJ256" s="21"/>
      <c r="EK256" s="21"/>
      <c r="EL256" s="21"/>
      <c r="EM256" s="21"/>
      <c r="EN256" s="21"/>
      <c r="EO256" s="21"/>
      <c r="EP256" s="21"/>
      <c r="EQ256" s="21"/>
      <c r="ER256" s="21"/>
      <c r="ES256" s="21"/>
      <c r="ET256" s="21"/>
      <c r="EU256" s="21"/>
      <c r="EV256" s="21"/>
      <c r="EW256" s="21"/>
      <c r="EX256" s="21"/>
      <c r="EY256" s="21"/>
      <c r="EZ256" s="21"/>
      <c r="FA256" s="21"/>
      <c r="FB256" s="21"/>
      <c r="FC256" s="21"/>
      <c r="FD256" s="21"/>
      <c r="FE256" s="21"/>
      <c r="FF256" s="21"/>
      <c r="FG256" s="21"/>
      <c r="FH256" s="21"/>
      <c r="FI256" s="21"/>
      <c r="FJ256" s="21"/>
      <c r="FK256" s="21"/>
      <c r="FL256" s="21"/>
      <c r="FM256" s="21"/>
      <c r="FN256" s="21"/>
      <c r="FO256" s="21"/>
      <c r="FP256" s="21"/>
      <c r="FQ256" s="21"/>
      <c r="FR256" s="21"/>
      <c r="FS256" s="21"/>
      <c r="FT256" s="21"/>
      <c r="FU256" s="21"/>
      <c r="FV256" s="21"/>
      <c r="FW256" s="21"/>
      <c r="FX256" s="21"/>
      <c r="FY256" s="21"/>
      <c r="FZ256" s="21"/>
      <c r="GA256" s="21"/>
      <c r="GB256" s="21"/>
      <c r="GC256" s="21"/>
      <c r="GD256" s="21"/>
      <c r="GE256" s="21"/>
      <c r="GF256" s="21"/>
      <c r="GG256" s="21"/>
      <c r="GH256" s="21"/>
      <c r="GI256" s="21"/>
      <c r="GJ256" s="21"/>
      <c r="GK256" s="21"/>
      <c r="GL256" s="21"/>
      <c r="GM256" s="21"/>
      <c r="GN256" s="21"/>
      <c r="GO256" s="21"/>
      <c r="GP256" s="21"/>
      <c r="GQ256" s="21"/>
      <c r="GR256" s="21"/>
      <c r="GS256" s="21"/>
      <c r="GT256" s="21"/>
      <c r="GU256" s="21"/>
      <c r="GV256" s="21"/>
      <c r="GW256" s="21"/>
      <c r="GX256" s="21"/>
      <c r="GY256" s="21"/>
      <c r="GZ256" s="21"/>
      <c r="HA256" s="21"/>
      <c r="HB256" s="21"/>
      <c r="HC256" s="21"/>
      <c r="HD256" s="21"/>
      <c r="HE256" s="21"/>
      <c r="HF256" s="21"/>
      <c r="HG256" s="21"/>
      <c r="HH256" s="21"/>
      <c r="HI256" s="21"/>
      <c r="HJ256" s="21"/>
      <c r="HK256" s="21"/>
      <c r="HL256" s="21"/>
      <c r="HM256" s="21"/>
      <c r="HN256" s="21"/>
      <c r="HO256" s="21"/>
      <c r="HP256" s="21"/>
      <c r="HQ256" s="21"/>
      <c r="HR256" s="21"/>
      <c r="HS256" s="21"/>
      <c r="HT256" s="21"/>
      <c r="HU256" s="21"/>
      <c r="HV256" s="21"/>
      <c r="HW256" s="21"/>
      <c r="HX256" s="21"/>
      <c r="HY256" s="21"/>
      <c r="HZ256" s="21"/>
      <c r="IA256" s="21"/>
      <c r="IB256" s="21"/>
      <c r="IC256" s="21"/>
      <c r="ID256" s="21"/>
      <c r="IE256" s="21"/>
      <c r="IF256" s="21"/>
      <c r="IG256" s="21"/>
      <c r="IH256" s="21"/>
      <c r="II256" s="21"/>
      <c r="IJ256" s="21"/>
      <c r="IK256" s="21"/>
      <c r="IL256" s="21"/>
      <c r="IM256" s="21"/>
      <c r="IN256" s="21"/>
      <c r="IO256" s="21"/>
      <c r="IP256" s="21"/>
      <c r="IQ256" s="21"/>
      <c r="IR256" s="21"/>
      <c r="IS256" s="21"/>
      <c r="IT256" s="21"/>
      <c r="IU256" s="21"/>
      <c r="IV256" s="21"/>
    </row>
    <row r="257" spans="1:256" ht="20.100000000000001" customHeight="1" x14ac:dyDescent="0.3">
      <c r="A257" s="1333">
        <v>250</v>
      </c>
      <c r="B257" s="805"/>
      <c r="C257" s="805"/>
      <c r="D257" s="116" t="s">
        <v>668</v>
      </c>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c r="BE257" s="21"/>
      <c r="BF257" s="21"/>
      <c r="BG257" s="21"/>
      <c r="BH257" s="21"/>
      <c r="BI257" s="21"/>
      <c r="BJ257" s="21"/>
      <c r="BK257" s="21"/>
      <c r="BL257" s="21"/>
      <c r="BM257" s="21"/>
      <c r="BN257" s="21"/>
      <c r="BO257" s="21"/>
      <c r="BP257" s="21"/>
      <c r="BQ257" s="21"/>
      <c r="BR257" s="21"/>
      <c r="BS257" s="21"/>
      <c r="BT257" s="21"/>
      <c r="BU257" s="21"/>
      <c r="BV257" s="21"/>
      <c r="BW257" s="21"/>
      <c r="BX257" s="21"/>
      <c r="BY257" s="21"/>
      <c r="BZ257" s="21"/>
      <c r="CA257" s="21"/>
      <c r="CB257" s="21"/>
      <c r="CC257" s="21"/>
      <c r="CD257" s="21"/>
      <c r="CE257" s="21"/>
      <c r="CF257" s="21"/>
      <c r="CG257" s="21"/>
      <c r="CH257" s="21"/>
      <c r="CI257" s="21"/>
      <c r="CJ257" s="21"/>
      <c r="CK257" s="21"/>
      <c r="CL257" s="21"/>
      <c r="CM257" s="21"/>
      <c r="CN257" s="21"/>
      <c r="CO257" s="21"/>
      <c r="CP257" s="21"/>
      <c r="CQ257" s="21"/>
      <c r="CR257" s="21"/>
      <c r="CS257" s="21"/>
      <c r="CT257" s="21"/>
      <c r="CU257" s="21"/>
      <c r="CV257" s="21"/>
      <c r="CW257" s="21"/>
      <c r="CX257" s="21"/>
      <c r="CY257" s="21"/>
      <c r="CZ257" s="21"/>
      <c r="DA257" s="21"/>
      <c r="DB257" s="21"/>
      <c r="DC257" s="21"/>
      <c r="DD257" s="21"/>
      <c r="DE257" s="21"/>
      <c r="DF257" s="21"/>
      <c r="DG257" s="21"/>
      <c r="DH257" s="21"/>
      <c r="DI257" s="21"/>
      <c r="DJ257" s="21"/>
      <c r="DK257" s="21"/>
      <c r="DL257" s="21"/>
      <c r="DM257" s="21"/>
      <c r="DN257" s="21"/>
      <c r="DO257" s="21"/>
      <c r="DP257" s="21"/>
      <c r="DQ257" s="21"/>
      <c r="DR257" s="21"/>
      <c r="DS257" s="21"/>
      <c r="DT257" s="21"/>
      <c r="DU257" s="21"/>
      <c r="DV257" s="21"/>
      <c r="DW257" s="21"/>
      <c r="DX257" s="21"/>
      <c r="DY257" s="21"/>
      <c r="DZ257" s="21"/>
      <c r="EA257" s="21"/>
      <c r="EB257" s="21"/>
      <c r="EC257" s="21"/>
      <c r="ED257" s="21"/>
      <c r="EE257" s="21"/>
      <c r="EF257" s="21"/>
      <c r="EG257" s="21"/>
      <c r="EH257" s="21"/>
      <c r="EI257" s="21"/>
      <c r="EJ257" s="21"/>
      <c r="EK257" s="21"/>
      <c r="EL257" s="21"/>
      <c r="EM257" s="21"/>
      <c r="EN257" s="21"/>
      <c r="EO257" s="21"/>
      <c r="EP257" s="21"/>
      <c r="EQ257" s="21"/>
      <c r="ER257" s="21"/>
      <c r="ES257" s="21"/>
      <c r="ET257" s="21"/>
      <c r="EU257" s="21"/>
      <c r="EV257" s="21"/>
      <c r="EW257" s="21"/>
      <c r="EX257" s="21"/>
      <c r="EY257" s="21"/>
      <c r="EZ257" s="21"/>
      <c r="FA257" s="21"/>
      <c r="FB257" s="21"/>
      <c r="FC257" s="21"/>
      <c r="FD257" s="21"/>
      <c r="FE257" s="21"/>
      <c r="FF257" s="21"/>
      <c r="FG257" s="21"/>
      <c r="FH257" s="21"/>
      <c r="FI257" s="21"/>
      <c r="FJ257" s="21"/>
      <c r="FK257" s="21"/>
      <c r="FL257" s="21"/>
      <c r="FM257" s="21"/>
      <c r="FN257" s="21"/>
      <c r="FO257" s="21"/>
      <c r="FP257" s="21"/>
      <c r="FQ257" s="21"/>
      <c r="FR257" s="21"/>
      <c r="FS257" s="21"/>
      <c r="FT257" s="21"/>
      <c r="FU257" s="21"/>
      <c r="FV257" s="21"/>
      <c r="FW257" s="21"/>
      <c r="FX257" s="21"/>
      <c r="FY257" s="21"/>
      <c r="FZ257" s="21"/>
      <c r="GA257" s="21"/>
      <c r="GB257" s="21"/>
      <c r="GC257" s="21"/>
      <c r="GD257" s="21"/>
      <c r="GE257" s="21"/>
      <c r="GF257" s="21"/>
      <c r="GG257" s="21"/>
      <c r="GH257" s="21"/>
      <c r="GI257" s="21"/>
      <c r="GJ257" s="21"/>
      <c r="GK257" s="21"/>
      <c r="GL257" s="21"/>
      <c r="GM257" s="21"/>
      <c r="GN257" s="21"/>
      <c r="GO257" s="21"/>
      <c r="GP257" s="21"/>
      <c r="GQ257" s="21"/>
      <c r="GR257" s="21"/>
      <c r="GS257" s="21"/>
      <c r="GT257" s="21"/>
      <c r="GU257" s="21"/>
      <c r="GV257" s="21"/>
      <c r="GW257" s="21"/>
      <c r="GX257" s="21"/>
      <c r="GY257" s="21"/>
      <c r="GZ257" s="21"/>
      <c r="HA257" s="21"/>
      <c r="HB257" s="21"/>
      <c r="HC257" s="21"/>
      <c r="HD257" s="21"/>
      <c r="HE257" s="21"/>
      <c r="HF257" s="21"/>
      <c r="HG257" s="21"/>
      <c r="HH257" s="21"/>
      <c r="HI257" s="21"/>
      <c r="HJ257" s="21"/>
      <c r="HK257" s="21"/>
      <c r="HL257" s="21"/>
      <c r="HM257" s="21"/>
      <c r="HN257" s="21"/>
      <c r="HO257" s="21"/>
      <c r="HP257" s="21"/>
      <c r="HQ257" s="21"/>
      <c r="HR257" s="21"/>
      <c r="HS257" s="21"/>
      <c r="HT257" s="21"/>
      <c r="HU257" s="21"/>
      <c r="HV257" s="21"/>
      <c r="HW257" s="21"/>
      <c r="HX257" s="21"/>
      <c r="HY257" s="21"/>
      <c r="HZ257" s="21"/>
      <c r="IA257" s="21"/>
      <c r="IB257" s="21"/>
      <c r="IC257" s="21"/>
      <c r="ID257" s="21"/>
      <c r="IE257" s="21"/>
      <c r="IF257" s="21"/>
      <c r="IG257" s="21"/>
      <c r="IH257" s="21"/>
      <c r="II257" s="21"/>
      <c r="IJ257" s="21"/>
      <c r="IK257" s="21"/>
      <c r="IL257" s="21"/>
      <c r="IM257" s="21"/>
      <c r="IN257" s="21"/>
      <c r="IO257" s="21"/>
      <c r="IP257" s="21"/>
      <c r="IQ257" s="21"/>
      <c r="IR257" s="21"/>
      <c r="IS257" s="21"/>
      <c r="IT257" s="21"/>
      <c r="IU257" s="21"/>
      <c r="IV257" s="21"/>
    </row>
    <row r="258" spans="1:256" ht="18" customHeight="1" x14ac:dyDescent="0.35">
      <c r="A258" s="1333">
        <v>251</v>
      </c>
      <c r="B258" s="805"/>
      <c r="C258" s="805"/>
      <c r="D258" s="806" t="s">
        <v>669</v>
      </c>
      <c r="E258" s="773"/>
      <c r="F258" s="788"/>
      <c r="G258" s="788"/>
      <c r="H258" s="788"/>
      <c r="I258" s="788"/>
      <c r="J258" s="788"/>
      <c r="K258" s="788"/>
      <c r="L258" s="788"/>
      <c r="M258" s="788"/>
      <c r="N258" s="788"/>
      <c r="O258" s="788"/>
      <c r="P258" s="788"/>
      <c r="Q258" s="788"/>
      <c r="R258" s="788"/>
      <c r="S258" s="788"/>
      <c r="T258" s="788"/>
      <c r="U258" s="788"/>
      <c r="V258" s="788"/>
      <c r="W258" s="788"/>
      <c r="X258" s="788"/>
      <c r="Y258" s="788"/>
      <c r="Z258" s="788"/>
      <c r="AA258" s="788"/>
      <c r="AB258" s="788"/>
      <c r="AC258" s="788"/>
      <c r="AD258" s="788"/>
      <c r="AE258" s="788"/>
      <c r="AF258" s="788"/>
      <c r="AG258" s="788"/>
      <c r="AH258" s="788"/>
      <c r="AI258" s="788"/>
      <c r="AJ258" s="788"/>
      <c r="AK258" s="788"/>
      <c r="AL258" s="788"/>
      <c r="AM258" s="788"/>
      <c r="AN258" s="788"/>
      <c r="AO258" s="788"/>
      <c r="AP258" s="788"/>
      <c r="AQ258" s="788"/>
      <c r="AR258" s="788"/>
      <c r="AS258" s="788"/>
      <c r="AT258" s="788"/>
      <c r="AU258" s="788"/>
      <c r="AV258" s="788"/>
      <c r="AW258" s="788"/>
      <c r="AX258" s="788"/>
      <c r="AY258" s="788"/>
      <c r="AZ258" s="788"/>
      <c r="BA258" s="788"/>
      <c r="BB258" s="788"/>
      <c r="BC258" s="788"/>
      <c r="BD258" s="788"/>
      <c r="BE258" s="788"/>
      <c r="BF258" s="788"/>
      <c r="BG258" s="788"/>
      <c r="BH258" s="788"/>
      <c r="BI258" s="788"/>
      <c r="BJ258" s="788"/>
      <c r="BK258" s="788"/>
      <c r="BL258" s="788"/>
      <c r="BM258" s="788"/>
      <c r="BN258" s="788"/>
      <c r="BO258" s="788"/>
      <c r="BP258" s="788"/>
      <c r="BQ258" s="788"/>
      <c r="BR258" s="788"/>
      <c r="BS258" s="788"/>
      <c r="BT258" s="788"/>
      <c r="BU258" s="788"/>
      <c r="BV258" s="788"/>
      <c r="BW258" s="788"/>
      <c r="BX258" s="788"/>
      <c r="BY258" s="788"/>
      <c r="BZ258" s="788"/>
      <c r="CA258" s="788"/>
      <c r="CB258" s="788"/>
      <c r="CC258" s="788"/>
      <c r="CD258" s="788"/>
      <c r="CE258" s="788"/>
      <c r="CF258" s="788"/>
      <c r="CG258" s="788"/>
      <c r="CH258" s="788"/>
      <c r="CI258" s="788"/>
      <c r="CJ258" s="788"/>
      <c r="CK258" s="788"/>
      <c r="CL258" s="788"/>
      <c r="CM258" s="788"/>
      <c r="CN258" s="788"/>
      <c r="CO258" s="788"/>
      <c r="CP258" s="788"/>
      <c r="CQ258" s="788"/>
      <c r="CR258" s="788"/>
      <c r="CS258" s="788"/>
      <c r="CT258" s="788"/>
      <c r="CU258" s="788"/>
      <c r="CV258" s="788"/>
      <c r="CW258" s="788"/>
      <c r="CX258" s="788"/>
      <c r="CY258" s="788"/>
      <c r="CZ258" s="788"/>
      <c r="DA258" s="788"/>
      <c r="DB258" s="788"/>
      <c r="DC258" s="788"/>
      <c r="DD258" s="788"/>
      <c r="DE258" s="788"/>
      <c r="DF258" s="788"/>
      <c r="DG258" s="788"/>
      <c r="DH258" s="788"/>
      <c r="DI258" s="788"/>
      <c r="DJ258" s="788"/>
      <c r="DK258" s="788"/>
      <c r="DL258" s="788"/>
      <c r="DM258" s="788"/>
      <c r="DN258" s="788"/>
      <c r="DO258" s="788"/>
      <c r="DP258" s="788"/>
      <c r="DQ258" s="788"/>
      <c r="DR258" s="788"/>
      <c r="DS258" s="788"/>
      <c r="DT258" s="788"/>
      <c r="DU258" s="788"/>
      <c r="DV258" s="788"/>
      <c r="DW258" s="788"/>
      <c r="DX258" s="788"/>
      <c r="DY258" s="788"/>
      <c r="DZ258" s="788"/>
      <c r="EA258" s="788"/>
      <c r="EB258" s="788"/>
      <c r="EC258" s="788"/>
      <c r="ED258" s="788"/>
      <c r="EE258" s="788"/>
      <c r="EF258" s="788"/>
      <c r="EG258" s="788"/>
      <c r="EH258" s="788"/>
      <c r="EI258" s="788"/>
      <c r="EJ258" s="788"/>
      <c r="EK258" s="788"/>
      <c r="EL258" s="788"/>
      <c r="EM258" s="788"/>
      <c r="EN258" s="788"/>
      <c r="EO258" s="788"/>
      <c r="EP258" s="788"/>
      <c r="EQ258" s="788"/>
      <c r="ER258" s="788"/>
      <c r="ES258" s="788"/>
      <c r="ET258" s="788"/>
      <c r="EU258" s="788"/>
      <c r="EV258" s="788"/>
      <c r="EW258" s="788"/>
      <c r="EX258" s="788"/>
      <c r="EY258" s="788"/>
      <c r="EZ258" s="788"/>
      <c r="FA258" s="788"/>
      <c r="FB258" s="788"/>
      <c r="FC258" s="788"/>
      <c r="FD258" s="788"/>
      <c r="FE258" s="788"/>
      <c r="FF258" s="788"/>
      <c r="FG258" s="788"/>
      <c r="FH258" s="788"/>
      <c r="FI258" s="788"/>
      <c r="FJ258" s="788"/>
      <c r="FK258" s="788"/>
      <c r="FL258" s="788"/>
      <c r="FM258" s="788"/>
      <c r="FN258" s="788"/>
      <c r="FO258" s="788"/>
      <c r="FP258" s="788"/>
      <c r="FQ258" s="788"/>
      <c r="FR258" s="788"/>
      <c r="FS258" s="788"/>
      <c r="FT258" s="788"/>
      <c r="FU258" s="788"/>
      <c r="FV258" s="788"/>
      <c r="FW258" s="788"/>
      <c r="FX258" s="788"/>
      <c r="FY258" s="788"/>
      <c r="FZ258" s="788"/>
      <c r="GA258" s="788"/>
      <c r="GB258" s="788"/>
      <c r="GC258" s="788"/>
      <c r="GD258" s="788"/>
      <c r="GE258" s="788"/>
      <c r="GF258" s="788"/>
      <c r="GG258" s="788"/>
      <c r="GH258" s="788"/>
      <c r="GI258" s="788"/>
      <c r="GJ258" s="788"/>
      <c r="GK258" s="788"/>
      <c r="GL258" s="788"/>
      <c r="GM258" s="788"/>
      <c r="GN258" s="788"/>
      <c r="GO258" s="788"/>
      <c r="GP258" s="788"/>
      <c r="GQ258" s="788"/>
      <c r="GR258" s="788"/>
      <c r="GS258" s="788"/>
      <c r="GT258" s="788"/>
      <c r="GU258" s="788"/>
      <c r="GV258" s="788"/>
      <c r="GW258" s="788"/>
      <c r="GX258" s="788"/>
      <c r="GY258" s="788"/>
      <c r="GZ258" s="788"/>
      <c r="HA258" s="788"/>
      <c r="HB258" s="788"/>
      <c r="HC258" s="788"/>
      <c r="HD258" s="788"/>
      <c r="HE258" s="788"/>
      <c r="HF258" s="788"/>
      <c r="HG258" s="788"/>
      <c r="HH258" s="788"/>
      <c r="HI258" s="788"/>
      <c r="HJ258" s="788"/>
      <c r="HK258" s="788"/>
      <c r="HL258" s="788"/>
      <c r="HM258" s="788"/>
      <c r="HN258" s="788"/>
      <c r="HO258" s="788"/>
      <c r="HP258" s="788"/>
      <c r="HQ258" s="788"/>
      <c r="HR258" s="788"/>
      <c r="HS258" s="788"/>
      <c r="HT258" s="788"/>
      <c r="HU258" s="788"/>
      <c r="HV258" s="788"/>
      <c r="HW258" s="788"/>
      <c r="HX258" s="788"/>
      <c r="HY258" s="788"/>
      <c r="HZ258" s="788"/>
      <c r="IA258" s="788"/>
      <c r="IB258" s="788"/>
      <c r="IC258" s="788"/>
      <c r="ID258" s="788"/>
      <c r="IE258" s="788"/>
      <c r="IF258" s="788"/>
      <c r="IG258" s="788"/>
      <c r="IH258" s="788"/>
      <c r="II258" s="788"/>
      <c r="IJ258" s="788"/>
      <c r="IK258" s="788"/>
      <c r="IL258" s="788"/>
      <c r="IM258" s="788"/>
      <c r="IN258" s="788"/>
      <c r="IO258" s="788"/>
      <c r="IP258" s="788"/>
      <c r="IQ258" s="788"/>
      <c r="IR258" s="788"/>
      <c r="IS258" s="788"/>
      <c r="IT258" s="788"/>
      <c r="IU258" s="788"/>
      <c r="IV258" s="788"/>
    </row>
    <row r="259" spans="1:256" ht="18" customHeight="1" x14ac:dyDescent="0.35">
      <c r="A259" s="1333">
        <v>252</v>
      </c>
      <c r="B259" s="805"/>
      <c r="C259" s="805"/>
      <c r="D259" s="116" t="s">
        <v>1383</v>
      </c>
      <c r="E259" s="773">
        <v>-30</v>
      </c>
      <c r="F259" s="788"/>
      <c r="G259" s="788"/>
      <c r="H259" s="788"/>
      <c r="I259" s="788"/>
      <c r="J259" s="788"/>
      <c r="K259" s="788"/>
      <c r="L259" s="788"/>
      <c r="M259" s="788"/>
      <c r="N259" s="788"/>
      <c r="O259" s="788"/>
      <c r="P259" s="788"/>
      <c r="Q259" s="788"/>
      <c r="R259" s="788"/>
      <c r="S259" s="788"/>
      <c r="T259" s="788"/>
      <c r="U259" s="788"/>
      <c r="V259" s="788"/>
      <c r="W259" s="788"/>
      <c r="X259" s="788"/>
      <c r="Y259" s="788"/>
      <c r="Z259" s="788"/>
      <c r="AA259" s="788"/>
      <c r="AB259" s="788"/>
      <c r="AC259" s="788"/>
      <c r="AD259" s="788"/>
      <c r="AE259" s="788"/>
      <c r="AF259" s="788"/>
      <c r="AG259" s="788"/>
      <c r="AH259" s="788"/>
      <c r="AI259" s="788"/>
      <c r="AJ259" s="788"/>
      <c r="AK259" s="788"/>
      <c r="AL259" s="788"/>
      <c r="AM259" s="788"/>
      <c r="AN259" s="788"/>
      <c r="AO259" s="788"/>
      <c r="AP259" s="788"/>
      <c r="AQ259" s="788"/>
      <c r="AR259" s="788"/>
      <c r="AS259" s="788"/>
      <c r="AT259" s="788"/>
      <c r="AU259" s="788"/>
      <c r="AV259" s="788"/>
      <c r="AW259" s="788"/>
      <c r="AX259" s="788"/>
      <c r="AY259" s="788"/>
      <c r="AZ259" s="788"/>
      <c r="BA259" s="788"/>
      <c r="BB259" s="788"/>
      <c r="BC259" s="788"/>
      <c r="BD259" s="788"/>
      <c r="BE259" s="788"/>
      <c r="BF259" s="788"/>
      <c r="BG259" s="788"/>
      <c r="BH259" s="788"/>
      <c r="BI259" s="788"/>
      <c r="BJ259" s="788"/>
      <c r="BK259" s="788"/>
      <c r="BL259" s="788"/>
      <c r="BM259" s="788"/>
      <c r="BN259" s="788"/>
      <c r="BO259" s="788"/>
      <c r="BP259" s="788"/>
      <c r="BQ259" s="788"/>
      <c r="BR259" s="788"/>
      <c r="BS259" s="788"/>
      <c r="BT259" s="788"/>
      <c r="BU259" s="788"/>
      <c r="BV259" s="788"/>
      <c r="BW259" s="788"/>
      <c r="BX259" s="788"/>
      <c r="BY259" s="788"/>
      <c r="BZ259" s="788"/>
      <c r="CA259" s="788"/>
      <c r="CB259" s="788"/>
      <c r="CC259" s="788"/>
      <c r="CD259" s="788"/>
      <c r="CE259" s="788"/>
      <c r="CF259" s="788"/>
      <c r="CG259" s="788"/>
      <c r="CH259" s="788"/>
      <c r="CI259" s="788"/>
      <c r="CJ259" s="788"/>
      <c r="CK259" s="788"/>
      <c r="CL259" s="788"/>
      <c r="CM259" s="788"/>
      <c r="CN259" s="788"/>
      <c r="CO259" s="788"/>
      <c r="CP259" s="788"/>
      <c r="CQ259" s="788"/>
      <c r="CR259" s="788"/>
      <c r="CS259" s="788"/>
      <c r="CT259" s="788"/>
      <c r="CU259" s="788"/>
      <c r="CV259" s="788"/>
      <c r="CW259" s="788"/>
      <c r="CX259" s="788"/>
      <c r="CY259" s="788"/>
      <c r="CZ259" s="788"/>
      <c r="DA259" s="788"/>
      <c r="DB259" s="788"/>
      <c r="DC259" s="788"/>
      <c r="DD259" s="788"/>
      <c r="DE259" s="788"/>
      <c r="DF259" s="788"/>
      <c r="DG259" s="788"/>
      <c r="DH259" s="788"/>
      <c r="DI259" s="788"/>
      <c r="DJ259" s="788"/>
      <c r="DK259" s="788"/>
      <c r="DL259" s="788"/>
      <c r="DM259" s="788"/>
      <c r="DN259" s="788"/>
      <c r="DO259" s="788"/>
      <c r="DP259" s="788"/>
      <c r="DQ259" s="788"/>
      <c r="DR259" s="788"/>
      <c r="DS259" s="788"/>
      <c r="DT259" s="788"/>
      <c r="DU259" s="788"/>
      <c r="DV259" s="788"/>
      <c r="DW259" s="788"/>
      <c r="DX259" s="788"/>
      <c r="DY259" s="788"/>
      <c r="DZ259" s="788"/>
      <c r="EA259" s="788"/>
      <c r="EB259" s="788"/>
      <c r="EC259" s="788"/>
      <c r="ED259" s="788"/>
      <c r="EE259" s="788"/>
      <c r="EF259" s="788"/>
      <c r="EG259" s="788"/>
      <c r="EH259" s="788"/>
      <c r="EI259" s="788"/>
      <c r="EJ259" s="788"/>
      <c r="EK259" s="788"/>
      <c r="EL259" s="788"/>
      <c r="EM259" s="788"/>
      <c r="EN259" s="788"/>
      <c r="EO259" s="788"/>
      <c r="EP259" s="788"/>
      <c r="EQ259" s="788"/>
      <c r="ER259" s="788"/>
      <c r="ES259" s="788"/>
      <c r="ET259" s="788"/>
      <c r="EU259" s="788"/>
      <c r="EV259" s="788"/>
      <c r="EW259" s="788"/>
      <c r="EX259" s="788"/>
      <c r="EY259" s="788"/>
      <c r="EZ259" s="788"/>
      <c r="FA259" s="788"/>
      <c r="FB259" s="788"/>
      <c r="FC259" s="788"/>
      <c r="FD259" s="788"/>
      <c r="FE259" s="788"/>
      <c r="FF259" s="788"/>
      <c r="FG259" s="788"/>
      <c r="FH259" s="788"/>
      <c r="FI259" s="788"/>
      <c r="FJ259" s="788"/>
      <c r="FK259" s="788"/>
      <c r="FL259" s="788"/>
      <c r="FM259" s="788"/>
      <c r="FN259" s="788"/>
      <c r="FO259" s="788"/>
      <c r="FP259" s="788"/>
      <c r="FQ259" s="788"/>
      <c r="FR259" s="788"/>
      <c r="FS259" s="788"/>
      <c r="FT259" s="788"/>
      <c r="FU259" s="788"/>
      <c r="FV259" s="788"/>
      <c r="FW259" s="788"/>
      <c r="FX259" s="788"/>
      <c r="FY259" s="788"/>
      <c r="FZ259" s="788"/>
      <c r="GA259" s="788"/>
      <c r="GB259" s="788"/>
      <c r="GC259" s="788"/>
      <c r="GD259" s="788"/>
      <c r="GE259" s="788"/>
      <c r="GF259" s="788"/>
      <c r="GG259" s="788"/>
      <c r="GH259" s="788"/>
      <c r="GI259" s="788"/>
      <c r="GJ259" s="788"/>
      <c r="GK259" s="788"/>
      <c r="GL259" s="788"/>
      <c r="GM259" s="788"/>
      <c r="GN259" s="788"/>
      <c r="GO259" s="788"/>
      <c r="GP259" s="788"/>
      <c r="GQ259" s="788"/>
      <c r="GR259" s="788"/>
      <c r="GS259" s="788"/>
      <c r="GT259" s="788"/>
      <c r="GU259" s="788"/>
      <c r="GV259" s="788"/>
      <c r="GW259" s="788"/>
      <c r="GX259" s="788"/>
      <c r="GY259" s="788"/>
      <c r="GZ259" s="788"/>
      <c r="HA259" s="788"/>
      <c r="HB259" s="788"/>
      <c r="HC259" s="788"/>
      <c r="HD259" s="788"/>
      <c r="HE259" s="788"/>
      <c r="HF259" s="788"/>
      <c r="HG259" s="788"/>
      <c r="HH259" s="788"/>
      <c r="HI259" s="788"/>
      <c r="HJ259" s="788"/>
      <c r="HK259" s="788"/>
      <c r="HL259" s="788"/>
      <c r="HM259" s="788"/>
      <c r="HN259" s="788"/>
      <c r="HO259" s="788"/>
      <c r="HP259" s="788"/>
      <c r="HQ259" s="788"/>
      <c r="HR259" s="788"/>
      <c r="HS259" s="788"/>
      <c r="HT259" s="788"/>
      <c r="HU259" s="788"/>
      <c r="HV259" s="788"/>
      <c r="HW259" s="788"/>
      <c r="HX259" s="788"/>
      <c r="HY259" s="788"/>
      <c r="HZ259" s="788"/>
      <c r="IA259" s="788"/>
      <c r="IB259" s="788"/>
      <c r="IC259" s="788"/>
      <c r="ID259" s="788"/>
      <c r="IE259" s="788"/>
      <c r="IF259" s="788"/>
      <c r="IG259" s="788"/>
      <c r="IH259" s="788"/>
      <c r="II259" s="788"/>
      <c r="IJ259" s="788"/>
      <c r="IK259" s="788"/>
      <c r="IL259" s="788"/>
      <c r="IM259" s="788"/>
      <c r="IN259" s="788"/>
      <c r="IO259" s="788"/>
      <c r="IP259" s="788"/>
      <c r="IQ259" s="788"/>
      <c r="IR259" s="788"/>
      <c r="IS259" s="788"/>
      <c r="IT259" s="788"/>
      <c r="IU259" s="788"/>
      <c r="IV259" s="788"/>
    </row>
    <row r="260" spans="1:256" ht="18" customHeight="1" x14ac:dyDescent="0.35">
      <c r="A260" s="1333">
        <v>253</v>
      </c>
      <c r="B260" s="805"/>
      <c r="C260" s="805"/>
      <c r="D260" s="116" t="s">
        <v>1376</v>
      </c>
      <c r="E260" s="773">
        <v>-30</v>
      </c>
      <c r="F260" s="788"/>
      <c r="G260" s="788"/>
      <c r="H260" s="788"/>
      <c r="I260" s="788"/>
      <c r="J260" s="788"/>
      <c r="K260" s="788"/>
      <c r="L260" s="788"/>
      <c r="M260" s="788"/>
      <c r="N260" s="788"/>
      <c r="O260" s="788"/>
      <c r="P260" s="788"/>
      <c r="Q260" s="788"/>
      <c r="R260" s="788"/>
      <c r="S260" s="788"/>
      <c r="T260" s="788"/>
      <c r="U260" s="788"/>
      <c r="V260" s="788"/>
      <c r="W260" s="788"/>
      <c r="X260" s="788"/>
      <c r="Y260" s="788"/>
      <c r="Z260" s="788"/>
      <c r="AA260" s="788"/>
      <c r="AB260" s="788"/>
      <c r="AC260" s="788"/>
      <c r="AD260" s="788"/>
      <c r="AE260" s="788"/>
      <c r="AF260" s="788"/>
      <c r="AG260" s="788"/>
      <c r="AH260" s="788"/>
      <c r="AI260" s="788"/>
      <c r="AJ260" s="788"/>
      <c r="AK260" s="788"/>
      <c r="AL260" s="788"/>
      <c r="AM260" s="788"/>
      <c r="AN260" s="788"/>
      <c r="AO260" s="788"/>
      <c r="AP260" s="788"/>
      <c r="AQ260" s="788"/>
      <c r="AR260" s="788"/>
      <c r="AS260" s="788"/>
      <c r="AT260" s="788"/>
      <c r="AU260" s="788"/>
      <c r="AV260" s="788"/>
      <c r="AW260" s="788"/>
      <c r="AX260" s="788"/>
      <c r="AY260" s="788"/>
      <c r="AZ260" s="788"/>
      <c r="BA260" s="788"/>
      <c r="BB260" s="788"/>
      <c r="BC260" s="788"/>
      <c r="BD260" s="788"/>
      <c r="BE260" s="788"/>
      <c r="BF260" s="788"/>
      <c r="BG260" s="788"/>
      <c r="BH260" s="788"/>
      <c r="BI260" s="788"/>
      <c r="BJ260" s="788"/>
      <c r="BK260" s="788"/>
      <c r="BL260" s="788"/>
      <c r="BM260" s="788"/>
      <c r="BN260" s="788"/>
      <c r="BO260" s="788"/>
      <c r="BP260" s="788"/>
      <c r="BQ260" s="788"/>
      <c r="BR260" s="788"/>
      <c r="BS260" s="788"/>
      <c r="BT260" s="788"/>
      <c r="BU260" s="788"/>
      <c r="BV260" s="788"/>
      <c r="BW260" s="788"/>
      <c r="BX260" s="788"/>
      <c r="BY260" s="788"/>
      <c r="BZ260" s="788"/>
      <c r="CA260" s="788"/>
      <c r="CB260" s="788"/>
      <c r="CC260" s="788"/>
      <c r="CD260" s="788"/>
      <c r="CE260" s="788"/>
      <c r="CF260" s="788"/>
      <c r="CG260" s="788"/>
      <c r="CH260" s="788"/>
      <c r="CI260" s="788"/>
      <c r="CJ260" s="788"/>
      <c r="CK260" s="788"/>
      <c r="CL260" s="788"/>
      <c r="CM260" s="788"/>
      <c r="CN260" s="788"/>
      <c r="CO260" s="788"/>
      <c r="CP260" s="788"/>
      <c r="CQ260" s="788"/>
      <c r="CR260" s="788"/>
      <c r="CS260" s="788"/>
      <c r="CT260" s="788"/>
      <c r="CU260" s="788"/>
      <c r="CV260" s="788"/>
      <c r="CW260" s="788"/>
      <c r="CX260" s="788"/>
      <c r="CY260" s="788"/>
      <c r="CZ260" s="788"/>
      <c r="DA260" s="788"/>
      <c r="DB260" s="788"/>
      <c r="DC260" s="788"/>
      <c r="DD260" s="788"/>
      <c r="DE260" s="788"/>
      <c r="DF260" s="788"/>
      <c r="DG260" s="788"/>
      <c r="DH260" s="788"/>
      <c r="DI260" s="788"/>
      <c r="DJ260" s="788"/>
      <c r="DK260" s="788"/>
      <c r="DL260" s="788"/>
      <c r="DM260" s="788"/>
      <c r="DN260" s="788"/>
      <c r="DO260" s="788"/>
      <c r="DP260" s="788"/>
      <c r="DQ260" s="788"/>
      <c r="DR260" s="788"/>
      <c r="DS260" s="788"/>
      <c r="DT260" s="788"/>
      <c r="DU260" s="788"/>
      <c r="DV260" s="788"/>
      <c r="DW260" s="788"/>
      <c r="DX260" s="788"/>
      <c r="DY260" s="788"/>
      <c r="DZ260" s="788"/>
      <c r="EA260" s="788"/>
      <c r="EB260" s="788"/>
      <c r="EC260" s="788"/>
      <c r="ED260" s="788"/>
      <c r="EE260" s="788"/>
      <c r="EF260" s="788"/>
      <c r="EG260" s="788"/>
      <c r="EH260" s="788"/>
      <c r="EI260" s="788"/>
      <c r="EJ260" s="788"/>
      <c r="EK260" s="788"/>
      <c r="EL260" s="788"/>
      <c r="EM260" s="788"/>
      <c r="EN260" s="788"/>
      <c r="EO260" s="788"/>
      <c r="EP260" s="788"/>
      <c r="EQ260" s="788"/>
      <c r="ER260" s="788"/>
      <c r="ES260" s="788"/>
      <c r="ET260" s="788"/>
      <c r="EU260" s="788"/>
      <c r="EV260" s="788"/>
      <c r="EW260" s="788"/>
      <c r="EX260" s="788"/>
      <c r="EY260" s="788"/>
      <c r="EZ260" s="788"/>
      <c r="FA260" s="788"/>
      <c r="FB260" s="788"/>
      <c r="FC260" s="788"/>
      <c r="FD260" s="788"/>
      <c r="FE260" s="788"/>
      <c r="FF260" s="788"/>
      <c r="FG260" s="788"/>
      <c r="FH260" s="788"/>
      <c r="FI260" s="788"/>
      <c r="FJ260" s="788"/>
      <c r="FK260" s="788"/>
      <c r="FL260" s="788"/>
      <c r="FM260" s="788"/>
      <c r="FN260" s="788"/>
      <c r="FO260" s="788"/>
      <c r="FP260" s="788"/>
      <c r="FQ260" s="788"/>
      <c r="FR260" s="788"/>
      <c r="FS260" s="788"/>
      <c r="FT260" s="788"/>
      <c r="FU260" s="788"/>
      <c r="FV260" s="788"/>
      <c r="FW260" s="788"/>
      <c r="FX260" s="788"/>
      <c r="FY260" s="788"/>
      <c r="FZ260" s="788"/>
      <c r="GA260" s="788"/>
      <c r="GB260" s="788"/>
      <c r="GC260" s="788"/>
      <c r="GD260" s="788"/>
      <c r="GE260" s="788"/>
      <c r="GF260" s="788"/>
      <c r="GG260" s="788"/>
      <c r="GH260" s="788"/>
      <c r="GI260" s="788"/>
      <c r="GJ260" s="788"/>
      <c r="GK260" s="788"/>
      <c r="GL260" s="788"/>
      <c r="GM260" s="788"/>
      <c r="GN260" s="788"/>
      <c r="GO260" s="788"/>
      <c r="GP260" s="788"/>
      <c r="GQ260" s="788"/>
      <c r="GR260" s="788"/>
      <c r="GS260" s="788"/>
      <c r="GT260" s="788"/>
      <c r="GU260" s="788"/>
      <c r="GV260" s="788"/>
      <c r="GW260" s="788"/>
      <c r="GX260" s="788"/>
      <c r="GY260" s="788"/>
      <c r="GZ260" s="788"/>
      <c r="HA260" s="788"/>
      <c r="HB260" s="788"/>
      <c r="HC260" s="788"/>
      <c r="HD260" s="788"/>
      <c r="HE260" s="788"/>
      <c r="HF260" s="788"/>
      <c r="HG260" s="788"/>
      <c r="HH260" s="788"/>
      <c r="HI260" s="788"/>
      <c r="HJ260" s="788"/>
      <c r="HK260" s="788"/>
      <c r="HL260" s="788"/>
      <c r="HM260" s="788"/>
      <c r="HN260" s="788"/>
      <c r="HO260" s="788"/>
      <c r="HP260" s="788"/>
      <c r="HQ260" s="788"/>
      <c r="HR260" s="788"/>
      <c r="HS260" s="788"/>
      <c r="HT260" s="788"/>
      <c r="HU260" s="788"/>
      <c r="HV260" s="788"/>
      <c r="HW260" s="788"/>
      <c r="HX260" s="788"/>
      <c r="HY260" s="788"/>
      <c r="HZ260" s="788"/>
      <c r="IA260" s="788"/>
      <c r="IB260" s="788"/>
      <c r="IC260" s="788"/>
      <c r="ID260" s="788"/>
      <c r="IE260" s="788"/>
      <c r="IF260" s="788"/>
      <c r="IG260" s="788"/>
      <c r="IH260" s="788"/>
      <c r="II260" s="788"/>
      <c r="IJ260" s="788"/>
      <c r="IK260" s="788"/>
      <c r="IL260" s="788"/>
      <c r="IM260" s="788"/>
      <c r="IN260" s="788"/>
      <c r="IO260" s="788"/>
      <c r="IP260" s="788"/>
      <c r="IQ260" s="788"/>
      <c r="IR260" s="788"/>
      <c r="IS260" s="788"/>
      <c r="IT260" s="788"/>
      <c r="IU260" s="788"/>
      <c r="IV260" s="788"/>
    </row>
    <row r="261" spans="1:256" ht="18" customHeight="1" x14ac:dyDescent="0.35">
      <c r="A261" s="1333">
        <v>254</v>
      </c>
      <c r="B261" s="805"/>
      <c r="C261" s="805"/>
      <c r="D261" s="116" t="s">
        <v>1162</v>
      </c>
      <c r="E261" s="773">
        <f>-180-100</f>
        <v>-280</v>
      </c>
      <c r="F261" s="788"/>
      <c r="G261" s="788"/>
      <c r="H261" s="788"/>
      <c r="I261" s="788"/>
      <c r="J261" s="788"/>
      <c r="K261" s="788"/>
      <c r="L261" s="788"/>
      <c r="M261" s="788"/>
      <c r="N261" s="788"/>
      <c r="O261" s="788"/>
      <c r="P261" s="788"/>
      <c r="Q261" s="788"/>
      <c r="R261" s="788"/>
      <c r="S261" s="788"/>
      <c r="T261" s="788"/>
      <c r="U261" s="788"/>
      <c r="V261" s="788"/>
      <c r="W261" s="788"/>
      <c r="X261" s="788"/>
      <c r="Y261" s="788"/>
      <c r="Z261" s="788"/>
      <c r="AA261" s="788"/>
      <c r="AB261" s="788"/>
      <c r="AC261" s="788"/>
      <c r="AD261" s="788"/>
      <c r="AE261" s="788"/>
      <c r="AF261" s="788"/>
      <c r="AG261" s="788"/>
      <c r="AH261" s="788"/>
      <c r="AI261" s="788"/>
      <c r="AJ261" s="788"/>
      <c r="AK261" s="788"/>
      <c r="AL261" s="788"/>
      <c r="AM261" s="788"/>
      <c r="AN261" s="788"/>
      <c r="AO261" s="788"/>
      <c r="AP261" s="788"/>
      <c r="AQ261" s="788"/>
      <c r="AR261" s="788"/>
      <c r="AS261" s="788"/>
      <c r="AT261" s="788"/>
      <c r="AU261" s="788"/>
      <c r="AV261" s="788"/>
      <c r="AW261" s="788"/>
      <c r="AX261" s="788"/>
      <c r="AY261" s="788"/>
      <c r="AZ261" s="788"/>
      <c r="BA261" s="788"/>
      <c r="BB261" s="788"/>
      <c r="BC261" s="788"/>
      <c r="BD261" s="788"/>
      <c r="BE261" s="788"/>
      <c r="BF261" s="788"/>
      <c r="BG261" s="788"/>
      <c r="BH261" s="788"/>
      <c r="BI261" s="788"/>
      <c r="BJ261" s="788"/>
      <c r="BK261" s="788"/>
      <c r="BL261" s="788"/>
      <c r="BM261" s="788"/>
      <c r="BN261" s="788"/>
      <c r="BO261" s="788"/>
      <c r="BP261" s="788"/>
      <c r="BQ261" s="788"/>
      <c r="BR261" s="788"/>
      <c r="BS261" s="788"/>
      <c r="BT261" s="788"/>
      <c r="BU261" s="788"/>
      <c r="BV261" s="788"/>
      <c r="BW261" s="788"/>
      <c r="BX261" s="788"/>
      <c r="BY261" s="788"/>
      <c r="BZ261" s="788"/>
      <c r="CA261" s="788"/>
      <c r="CB261" s="788"/>
      <c r="CC261" s="788"/>
      <c r="CD261" s="788"/>
      <c r="CE261" s="788"/>
      <c r="CF261" s="788"/>
      <c r="CG261" s="788"/>
      <c r="CH261" s="788"/>
      <c r="CI261" s="788"/>
      <c r="CJ261" s="788"/>
      <c r="CK261" s="788"/>
      <c r="CL261" s="788"/>
      <c r="CM261" s="788"/>
      <c r="CN261" s="788"/>
      <c r="CO261" s="788"/>
      <c r="CP261" s="788"/>
      <c r="CQ261" s="788"/>
      <c r="CR261" s="788"/>
      <c r="CS261" s="788"/>
      <c r="CT261" s="788"/>
      <c r="CU261" s="788"/>
      <c r="CV261" s="788"/>
      <c r="CW261" s="788"/>
      <c r="CX261" s="788"/>
      <c r="CY261" s="788"/>
      <c r="CZ261" s="788"/>
      <c r="DA261" s="788"/>
      <c r="DB261" s="788"/>
      <c r="DC261" s="788"/>
      <c r="DD261" s="788"/>
      <c r="DE261" s="788"/>
      <c r="DF261" s="788"/>
      <c r="DG261" s="788"/>
      <c r="DH261" s="788"/>
      <c r="DI261" s="788"/>
      <c r="DJ261" s="788"/>
      <c r="DK261" s="788"/>
      <c r="DL261" s="788"/>
      <c r="DM261" s="788"/>
      <c r="DN261" s="788"/>
      <c r="DO261" s="788"/>
      <c r="DP261" s="788"/>
      <c r="DQ261" s="788"/>
      <c r="DR261" s="788"/>
      <c r="DS261" s="788"/>
      <c r="DT261" s="788"/>
      <c r="DU261" s="788"/>
      <c r="DV261" s="788"/>
      <c r="DW261" s="788"/>
      <c r="DX261" s="788"/>
      <c r="DY261" s="788"/>
      <c r="DZ261" s="788"/>
      <c r="EA261" s="788"/>
      <c r="EB261" s="788"/>
      <c r="EC261" s="788"/>
      <c r="ED261" s="788"/>
      <c r="EE261" s="788"/>
      <c r="EF261" s="788"/>
      <c r="EG261" s="788"/>
      <c r="EH261" s="788"/>
      <c r="EI261" s="788"/>
      <c r="EJ261" s="788"/>
      <c r="EK261" s="788"/>
      <c r="EL261" s="788"/>
      <c r="EM261" s="788"/>
      <c r="EN261" s="788"/>
      <c r="EO261" s="788"/>
      <c r="EP261" s="788"/>
      <c r="EQ261" s="788"/>
      <c r="ER261" s="788"/>
      <c r="ES261" s="788"/>
      <c r="ET261" s="788"/>
      <c r="EU261" s="788"/>
      <c r="EV261" s="788"/>
      <c r="EW261" s="788"/>
      <c r="EX261" s="788"/>
      <c r="EY261" s="788"/>
      <c r="EZ261" s="788"/>
      <c r="FA261" s="788"/>
      <c r="FB261" s="788"/>
      <c r="FC261" s="788"/>
      <c r="FD261" s="788"/>
      <c r="FE261" s="788"/>
      <c r="FF261" s="788"/>
      <c r="FG261" s="788"/>
      <c r="FH261" s="788"/>
      <c r="FI261" s="788"/>
      <c r="FJ261" s="788"/>
      <c r="FK261" s="788"/>
      <c r="FL261" s="788"/>
      <c r="FM261" s="788"/>
      <c r="FN261" s="788"/>
      <c r="FO261" s="788"/>
      <c r="FP261" s="788"/>
      <c r="FQ261" s="788"/>
      <c r="FR261" s="788"/>
      <c r="FS261" s="788"/>
      <c r="FT261" s="788"/>
      <c r="FU261" s="788"/>
      <c r="FV261" s="788"/>
      <c r="FW261" s="788"/>
      <c r="FX261" s="788"/>
      <c r="FY261" s="788"/>
      <c r="FZ261" s="788"/>
      <c r="GA261" s="788"/>
      <c r="GB261" s="788"/>
      <c r="GC261" s="788"/>
      <c r="GD261" s="788"/>
      <c r="GE261" s="788"/>
      <c r="GF261" s="788"/>
      <c r="GG261" s="788"/>
      <c r="GH261" s="788"/>
      <c r="GI261" s="788"/>
      <c r="GJ261" s="788"/>
      <c r="GK261" s="788"/>
      <c r="GL261" s="788"/>
      <c r="GM261" s="788"/>
      <c r="GN261" s="788"/>
      <c r="GO261" s="788"/>
      <c r="GP261" s="788"/>
      <c r="GQ261" s="788"/>
      <c r="GR261" s="788"/>
      <c r="GS261" s="788"/>
      <c r="GT261" s="788"/>
      <c r="GU261" s="788"/>
      <c r="GV261" s="788"/>
      <c r="GW261" s="788"/>
      <c r="GX261" s="788"/>
      <c r="GY261" s="788"/>
      <c r="GZ261" s="788"/>
      <c r="HA261" s="788"/>
      <c r="HB261" s="788"/>
      <c r="HC261" s="788"/>
      <c r="HD261" s="788"/>
      <c r="HE261" s="788"/>
      <c r="HF261" s="788"/>
      <c r="HG261" s="788"/>
      <c r="HH261" s="788"/>
      <c r="HI261" s="788"/>
      <c r="HJ261" s="788"/>
      <c r="HK261" s="788"/>
      <c r="HL261" s="788"/>
      <c r="HM261" s="788"/>
      <c r="HN261" s="788"/>
      <c r="HO261" s="788"/>
      <c r="HP261" s="788"/>
      <c r="HQ261" s="788"/>
      <c r="HR261" s="788"/>
      <c r="HS261" s="788"/>
      <c r="HT261" s="788"/>
      <c r="HU261" s="788"/>
      <c r="HV261" s="788"/>
      <c r="HW261" s="788"/>
      <c r="HX261" s="788"/>
      <c r="HY261" s="788"/>
      <c r="HZ261" s="788"/>
      <c r="IA261" s="788"/>
      <c r="IB261" s="788"/>
      <c r="IC261" s="788"/>
      <c r="ID261" s="788"/>
      <c r="IE261" s="788"/>
      <c r="IF261" s="788"/>
      <c r="IG261" s="788"/>
      <c r="IH261" s="788"/>
      <c r="II261" s="788"/>
      <c r="IJ261" s="788"/>
      <c r="IK261" s="788"/>
      <c r="IL261" s="788"/>
      <c r="IM261" s="788"/>
      <c r="IN261" s="788"/>
      <c r="IO261" s="788"/>
      <c r="IP261" s="788"/>
      <c r="IQ261" s="788"/>
      <c r="IR261" s="788"/>
      <c r="IS261" s="788"/>
      <c r="IT261" s="788"/>
      <c r="IU261" s="788"/>
      <c r="IV261" s="788"/>
    </row>
    <row r="262" spans="1:256" ht="18" customHeight="1" x14ac:dyDescent="0.35">
      <c r="A262" s="1333">
        <v>255</v>
      </c>
      <c r="B262" s="805"/>
      <c r="C262" s="805"/>
      <c r="D262" s="116" t="s">
        <v>1384</v>
      </c>
      <c r="E262" s="1712">
        <v>-60</v>
      </c>
      <c r="F262" s="788"/>
      <c r="G262" s="788"/>
      <c r="H262" s="788"/>
      <c r="I262" s="788"/>
      <c r="J262" s="788"/>
      <c r="K262" s="788"/>
      <c r="L262" s="788"/>
      <c r="M262" s="788"/>
      <c r="N262" s="788"/>
      <c r="O262" s="788"/>
      <c r="P262" s="788"/>
      <c r="Q262" s="788"/>
      <c r="R262" s="788"/>
      <c r="S262" s="788"/>
      <c r="T262" s="788"/>
      <c r="U262" s="788"/>
      <c r="V262" s="788"/>
      <c r="W262" s="788"/>
      <c r="X262" s="788"/>
      <c r="Y262" s="788"/>
      <c r="Z262" s="788"/>
      <c r="AA262" s="788"/>
      <c r="AB262" s="788"/>
      <c r="AC262" s="788"/>
      <c r="AD262" s="788"/>
      <c r="AE262" s="788"/>
      <c r="AF262" s="788"/>
      <c r="AG262" s="788"/>
      <c r="AH262" s="788"/>
      <c r="AI262" s="788"/>
      <c r="AJ262" s="788"/>
      <c r="AK262" s="788"/>
      <c r="AL262" s="788"/>
      <c r="AM262" s="788"/>
      <c r="AN262" s="788"/>
      <c r="AO262" s="788"/>
      <c r="AP262" s="788"/>
      <c r="AQ262" s="788"/>
      <c r="AR262" s="788"/>
      <c r="AS262" s="788"/>
      <c r="AT262" s="788"/>
      <c r="AU262" s="788"/>
      <c r="AV262" s="788"/>
      <c r="AW262" s="788"/>
      <c r="AX262" s="788"/>
      <c r="AY262" s="788"/>
      <c r="AZ262" s="788"/>
      <c r="BA262" s="788"/>
      <c r="BB262" s="788"/>
      <c r="BC262" s="788"/>
      <c r="BD262" s="788"/>
      <c r="BE262" s="788"/>
      <c r="BF262" s="788"/>
      <c r="BG262" s="788"/>
      <c r="BH262" s="788"/>
      <c r="BI262" s="788"/>
      <c r="BJ262" s="788"/>
      <c r="BK262" s="788"/>
      <c r="BL262" s="788"/>
      <c r="BM262" s="788"/>
      <c r="BN262" s="788"/>
      <c r="BO262" s="788"/>
      <c r="BP262" s="788"/>
      <c r="BQ262" s="788"/>
      <c r="BR262" s="788"/>
      <c r="BS262" s="788"/>
      <c r="BT262" s="788"/>
      <c r="BU262" s="788"/>
      <c r="BV262" s="788"/>
      <c r="BW262" s="788"/>
      <c r="BX262" s="788"/>
      <c r="BY262" s="788"/>
      <c r="BZ262" s="788"/>
      <c r="CA262" s="788"/>
      <c r="CB262" s="788"/>
      <c r="CC262" s="788"/>
      <c r="CD262" s="788"/>
      <c r="CE262" s="788"/>
      <c r="CF262" s="788"/>
      <c r="CG262" s="788"/>
      <c r="CH262" s="788"/>
      <c r="CI262" s="788"/>
      <c r="CJ262" s="788"/>
      <c r="CK262" s="788"/>
      <c r="CL262" s="788"/>
      <c r="CM262" s="788"/>
      <c r="CN262" s="788"/>
      <c r="CO262" s="788"/>
      <c r="CP262" s="788"/>
      <c r="CQ262" s="788"/>
      <c r="CR262" s="788"/>
      <c r="CS262" s="788"/>
      <c r="CT262" s="788"/>
      <c r="CU262" s="788"/>
      <c r="CV262" s="788"/>
      <c r="CW262" s="788"/>
      <c r="CX262" s="788"/>
      <c r="CY262" s="788"/>
      <c r="CZ262" s="788"/>
      <c r="DA262" s="788"/>
      <c r="DB262" s="788"/>
      <c r="DC262" s="788"/>
      <c r="DD262" s="788"/>
      <c r="DE262" s="788"/>
      <c r="DF262" s="788"/>
      <c r="DG262" s="788"/>
      <c r="DH262" s="788"/>
      <c r="DI262" s="788"/>
      <c r="DJ262" s="788"/>
      <c r="DK262" s="788"/>
      <c r="DL262" s="788"/>
      <c r="DM262" s="788"/>
      <c r="DN262" s="788"/>
      <c r="DO262" s="788"/>
      <c r="DP262" s="788"/>
      <c r="DQ262" s="788"/>
      <c r="DR262" s="788"/>
      <c r="DS262" s="788"/>
      <c r="DT262" s="788"/>
      <c r="DU262" s="788"/>
      <c r="DV262" s="788"/>
      <c r="DW262" s="788"/>
      <c r="DX262" s="788"/>
      <c r="DY262" s="788"/>
      <c r="DZ262" s="788"/>
      <c r="EA262" s="788"/>
      <c r="EB262" s="788"/>
      <c r="EC262" s="788"/>
      <c r="ED262" s="788"/>
      <c r="EE262" s="788"/>
      <c r="EF262" s="788"/>
      <c r="EG262" s="788"/>
      <c r="EH262" s="788"/>
      <c r="EI262" s="788"/>
      <c r="EJ262" s="788"/>
      <c r="EK262" s="788"/>
      <c r="EL262" s="788"/>
      <c r="EM262" s="788"/>
      <c r="EN262" s="788"/>
      <c r="EO262" s="788"/>
      <c r="EP262" s="788"/>
      <c r="EQ262" s="788"/>
      <c r="ER262" s="788"/>
      <c r="ES262" s="788"/>
      <c r="ET262" s="788"/>
      <c r="EU262" s="788"/>
      <c r="EV262" s="788"/>
      <c r="EW262" s="788"/>
      <c r="EX262" s="788"/>
      <c r="EY262" s="788"/>
      <c r="EZ262" s="788"/>
      <c r="FA262" s="788"/>
      <c r="FB262" s="788"/>
      <c r="FC262" s="788"/>
      <c r="FD262" s="788"/>
      <c r="FE262" s="788"/>
      <c r="FF262" s="788"/>
      <c r="FG262" s="788"/>
      <c r="FH262" s="788"/>
      <c r="FI262" s="788"/>
      <c r="FJ262" s="788"/>
      <c r="FK262" s="788"/>
      <c r="FL262" s="788"/>
      <c r="FM262" s="788"/>
      <c r="FN262" s="788"/>
      <c r="FO262" s="788"/>
      <c r="FP262" s="788"/>
      <c r="FQ262" s="788"/>
      <c r="FR262" s="788"/>
      <c r="FS262" s="788"/>
      <c r="FT262" s="788"/>
      <c r="FU262" s="788"/>
      <c r="FV262" s="788"/>
      <c r="FW262" s="788"/>
      <c r="FX262" s="788"/>
      <c r="FY262" s="788"/>
      <c r="FZ262" s="788"/>
      <c r="GA262" s="788"/>
      <c r="GB262" s="788"/>
      <c r="GC262" s="788"/>
      <c r="GD262" s="788"/>
      <c r="GE262" s="788"/>
      <c r="GF262" s="788"/>
      <c r="GG262" s="788"/>
      <c r="GH262" s="788"/>
      <c r="GI262" s="788"/>
      <c r="GJ262" s="788"/>
      <c r="GK262" s="788"/>
      <c r="GL262" s="788"/>
      <c r="GM262" s="788"/>
      <c r="GN262" s="788"/>
      <c r="GO262" s="788"/>
      <c r="GP262" s="788"/>
      <c r="GQ262" s="788"/>
      <c r="GR262" s="788"/>
      <c r="GS262" s="788"/>
      <c r="GT262" s="788"/>
      <c r="GU262" s="788"/>
      <c r="GV262" s="788"/>
      <c r="GW262" s="788"/>
      <c r="GX262" s="788"/>
      <c r="GY262" s="788"/>
      <c r="GZ262" s="788"/>
      <c r="HA262" s="788"/>
      <c r="HB262" s="788"/>
      <c r="HC262" s="788"/>
      <c r="HD262" s="788"/>
      <c r="HE262" s="788"/>
      <c r="HF262" s="788"/>
      <c r="HG262" s="788"/>
      <c r="HH262" s="788"/>
      <c r="HI262" s="788"/>
      <c r="HJ262" s="788"/>
      <c r="HK262" s="788"/>
      <c r="HL262" s="788"/>
      <c r="HM262" s="788"/>
      <c r="HN262" s="788"/>
      <c r="HO262" s="788"/>
      <c r="HP262" s="788"/>
      <c r="HQ262" s="788"/>
      <c r="HR262" s="788"/>
      <c r="HS262" s="788"/>
      <c r="HT262" s="788"/>
      <c r="HU262" s="788"/>
      <c r="HV262" s="788"/>
      <c r="HW262" s="788"/>
      <c r="HX262" s="788"/>
      <c r="HY262" s="788"/>
      <c r="HZ262" s="788"/>
      <c r="IA262" s="788"/>
      <c r="IB262" s="788"/>
      <c r="IC262" s="788"/>
      <c r="ID262" s="788"/>
      <c r="IE262" s="788"/>
      <c r="IF262" s="788"/>
      <c r="IG262" s="788"/>
      <c r="IH262" s="788"/>
      <c r="II262" s="788"/>
      <c r="IJ262" s="788"/>
      <c r="IK262" s="788"/>
      <c r="IL262" s="788"/>
      <c r="IM262" s="788"/>
      <c r="IN262" s="788"/>
      <c r="IO262" s="788"/>
      <c r="IP262" s="788"/>
      <c r="IQ262" s="788"/>
      <c r="IR262" s="788"/>
      <c r="IS262" s="788"/>
      <c r="IT262" s="788"/>
      <c r="IU262" s="788"/>
      <c r="IV262" s="788"/>
    </row>
    <row r="263" spans="1:256" ht="17.25" x14ac:dyDescent="0.3">
      <c r="A263" s="1333">
        <v>256</v>
      </c>
      <c r="B263" s="797"/>
      <c r="C263" s="797"/>
      <c r="D263" s="1518" t="s">
        <v>147</v>
      </c>
      <c r="E263" s="804">
        <f>SUM(E259:E262)</f>
        <v>-400</v>
      </c>
      <c r="F263" s="109"/>
      <c r="G263" s="109"/>
      <c r="H263" s="109"/>
      <c r="I263" s="109"/>
      <c r="J263" s="774"/>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109"/>
      <c r="AJ263" s="109"/>
      <c r="AK263" s="109"/>
      <c r="AL263" s="109"/>
      <c r="AM263" s="109"/>
      <c r="AN263" s="109"/>
      <c r="AO263" s="109"/>
      <c r="AP263" s="109"/>
      <c r="AQ263" s="109"/>
      <c r="AR263" s="109"/>
      <c r="AS263" s="109"/>
      <c r="AT263" s="109"/>
      <c r="AU263" s="109"/>
      <c r="AV263" s="109"/>
      <c r="AW263" s="109"/>
      <c r="AX263" s="109"/>
      <c r="AY263" s="109"/>
      <c r="AZ263" s="109"/>
      <c r="BA263" s="109"/>
      <c r="BB263" s="109"/>
      <c r="BC263" s="109"/>
      <c r="BD263" s="109"/>
      <c r="BE263" s="109"/>
      <c r="BF263" s="109"/>
      <c r="BG263" s="109"/>
      <c r="BH263" s="109"/>
      <c r="BI263" s="109"/>
      <c r="BJ263" s="109"/>
      <c r="BK263" s="109"/>
      <c r="BL263" s="109"/>
      <c r="BM263" s="109"/>
      <c r="BN263" s="109"/>
      <c r="BO263" s="109"/>
      <c r="BP263" s="109"/>
      <c r="BQ263" s="109"/>
      <c r="BR263" s="109"/>
      <c r="BS263" s="109"/>
      <c r="BT263" s="109"/>
      <c r="BU263" s="109"/>
      <c r="BV263" s="109"/>
      <c r="BW263" s="109"/>
      <c r="BX263" s="109"/>
      <c r="BY263" s="109"/>
      <c r="BZ263" s="109"/>
      <c r="CA263" s="109"/>
      <c r="CB263" s="109"/>
      <c r="CC263" s="109"/>
      <c r="CD263" s="109"/>
      <c r="CE263" s="109"/>
      <c r="CF263" s="109"/>
      <c r="CG263" s="109"/>
      <c r="CH263" s="109"/>
      <c r="CI263" s="109"/>
      <c r="CJ263" s="109"/>
      <c r="CK263" s="109"/>
      <c r="CL263" s="109"/>
      <c r="CM263" s="109"/>
      <c r="CN263" s="109"/>
      <c r="CO263" s="109"/>
      <c r="CP263" s="109"/>
      <c r="CQ263" s="109"/>
      <c r="CR263" s="109"/>
      <c r="CS263" s="109"/>
      <c r="CT263" s="109"/>
      <c r="CU263" s="109"/>
      <c r="CV263" s="109"/>
      <c r="CW263" s="109"/>
      <c r="CX263" s="109"/>
      <c r="CY263" s="109"/>
      <c r="CZ263" s="109"/>
      <c r="DA263" s="109"/>
      <c r="DB263" s="109"/>
      <c r="DC263" s="109"/>
      <c r="DD263" s="109"/>
      <c r="DE263" s="109"/>
      <c r="DF263" s="109"/>
      <c r="DG263" s="109"/>
      <c r="DH263" s="109"/>
      <c r="DI263" s="109"/>
      <c r="DJ263" s="109"/>
      <c r="DK263" s="109"/>
      <c r="DL263" s="109"/>
      <c r="DM263" s="109"/>
      <c r="DN263" s="109"/>
      <c r="DO263" s="109"/>
      <c r="DP263" s="109"/>
      <c r="DQ263" s="109"/>
      <c r="DR263" s="109"/>
      <c r="DS263" s="109"/>
      <c r="DT263" s="109"/>
      <c r="DU263" s="109"/>
      <c r="DV263" s="109"/>
      <c r="DW263" s="109"/>
      <c r="DX263" s="109"/>
      <c r="DY263" s="109"/>
      <c r="DZ263" s="109"/>
      <c r="EA263" s="109"/>
      <c r="EB263" s="109"/>
      <c r="EC263" s="109"/>
      <c r="ED263" s="109"/>
      <c r="EE263" s="109"/>
      <c r="EF263" s="109"/>
      <c r="EG263" s="109"/>
      <c r="EH263" s="109"/>
      <c r="EI263" s="109"/>
      <c r="EJ263" s="109"/>
      <c r="EK263" s="109"/>
      <c r="EL263" s="109"/>
      <c r="EM263" s="109"/>
      <c r="EN263" s="109"/>
      <c r="EO263" s="109"/>
      <c r="EP263" s="109"/>
      <c r="EQ263" s="109"/>
      <c r="ER263" s="109"/>
      <c r="ES263" s="109"/>
      <c r="ET263" s="109"/>
      <c r="EU263" s="109"/>
      <c r="EV263" s="109"/>
      <c r="EW263" s="109"/>
      <c r="EX263" s="109"/>
      <c r="EY263" s="109"/>
      <c r="EZ263" s="109"/>
      <c r="FA263" s="109"/>
      <c r="FB263" s="109"/>
      <c r="FC263" s="109"/>
      <c r="FD263" s="109"/>
      <c r="FE263" s="109"/>
      <c r="FF263" s="109"/>
      <c r="FG263" s="109"/>
      <c r="FH263" s="109"/>
      <c r="FI263" s="109"/>
      <c r="FJ263" s="109"/>
      <c r="FK263" s="109"/>
      <c r="FL263" s="109"/>
      <c r="FM263" s="109"/>
      <c r="FN263" s="109"/>
      <c r="FO263" s="109"/>
      <c r="FP263" s="109"/>
      <c r="FQ263" s="109"/>
      <c r="FR263" s="109"/>
      <c r="FS263" s="109"/>
      <c r="FT263" s="109"/>
      <c r="FU263" s="109"/>
      <c r="FV263" s="109"/>
      <c r="FW263" s="109"/>
      <c r="FX263" s="109"/>
      <c r="FY263" s="109"/>
      <c r="FZ263" s="109"/>
      <c r="GA263" s="109"/>
      <c r="GB263" s="109"/>
      <c r="GC263" s="109"/>
      <c r="GD263" s="109"/>
      <c r="GE263" s="109"/>
      <c r="GF263" s="109"/>
      <c r="GG263" s="109"/>
      <c r="GH263" s="109"/>
      <c r="GI263" s="109"/>
      <c r="GJ263" s="109"/>
      <c r="GK263" s="109"/>
      <c r="GL263" s="109"/>
      <c r="GM263" s="109"/>
      <c r="GN263" s="109"/>
      <c r="GO263" s="109"/>
      <c r="GP263" s="109"/>
      <c r="GQ263" s="109"/>
      <c r="GR263" s="109"/>
      <c r="GS263" s="109"/>
      <c r="GT263" s="109"/>
      <c r="GU263" s="109"/>
      <c r="GV263" s="109"/>
      <c r="GW263" s="109"/>
      <c r="GX263" s="109"/>
      <c r="GY263" s="109"/>
      <c r="GZ263" s="109"/>
      <c r="HA263" s="109"/>
      <c r="HB263" s="109"/>
      <c r="HC263" s="109"/>
      <c r="HD263" s="109"/>
      <c r="HE263" s="109"/>
      <c r="HF263" s="109"/>
      <c r="HG263" s="109"/>
      <c r="HH263" s="109"/>
      <c r="HI263" s="109"/>
      <c r="HJ263" s="109"/>
      <c r="HK263" s="109"/>
      <c r="HL263" s="109"/>
      <c r="HM263" s="109"/>
      <c r="HN263" s="109"/>
      <c r="HO263" s="109"/>
      <c r="HP263" s="109"/>
      <c r="HQ263" s="109"/>
      <c r="HR263" s="109"/>
      <c r="HS263" s="109"/>
      <c r="HT263" s="109"/>
      <c r="HU263" s="109"/>
      <c r="HV263" s="109"/>
      <c r="HW263" s="109"/>
      <c r="HX263" s="109"/>
      <c r="HY263" s="109"/>
      <c r="HZ263" s="109"/>
      <c r="IA263" s="109"/>
      <c r="IB263" s="109"/>
      <c r="IC263" s="109"/>
      <c r="ID263" s="109"/>
      <c r="IE263" s="109"/>
      <c r="IF263" s="109"/>
      <c r="IG263" s="109"/>
      <c r="IH263" s="109"/>
      <c r="II263" s="109"/>
      <c r="IJ263" s="109"/>
      <c r="IK263" s="109"/>
      <c r="IL263" s="109"/>
      <c r="IM263" s="109"/>
      <c r="IN263" s="109"/>
      <c r="IO263" s="109"/>
      <c r="IP263" s="109"/>
      <c r="IQ263" s="109"/>
      <c r="IR263" s="109"/>
      <c r="IS263" s="109"/>
      <c r="IT263" s="109"/>
      <c r="IU263" s="109"/>
      <c r="IV263" s="109"/>
    </row>
    <row r="264" spans="1:256" ht="18" customHeight="1" x14ac:dyDescent="0.35">
      <c r="A264" s="1333">
        <v>257</v>
      </c>
      <c r="B264" s="797"/>
      <c r="C264" s="797"/>
      <c r="D264" s="806" t="s">
        <v>939</v>
      </c>
      <c r="E264" s="1324"/>
      <c r="F264" s="109"/>
      <c r="G264" s="109"/>
      <c r="H264" s="109"/>
      <c r="I264" s="109"/>
      <c r="J264" s="774"/>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109"/>
      <c r="AG264" s="109"/>
      <c r="AH264" s="109"/>
      <c r="AI264" s="109"/>
      <c r="AJ264" s="109"/>
      <c r="AK264" s="109"/>
      <c r="AL264" s="109"/>
      <c r="AM264" s="109"/>
      <c r="AN264" s="109"/>
      <c r="AO264" s="109"/>
      <c r="AP264" s="109"/>
      <c r="AQ264" s="109"/>
      <c r="AR264" s="109"/>
      <c r="AS264" s="109"/>
      <c r="AT264" s="109"/>
      <c r="AU264" s="109"/>
      <c r="AV264" s="109"/>
      <c r="AW264" s="109"/>
      <c r="AX264" s="109"/>
      <c r="AY264" s="109"/>
      <c r="AZ264" s="109"/>
      <c r="BA264" s="109"/>
      <c r="BB264" s="109"/>
      <c r="BC264" s="109"/>
      <c r="BD264" s="109"/>
      <c r="BE264" s="109"/>
      <c r="BF264" s="109"/>
      <c r="BG264" s="109"/>
      <c r="BH264" s="109"/>
      <c r="BI264" s="109"/>
      <c r="BJ264" s="109"/>
      <c r="BK264" s="109"/>
      <c r="BL264" s="109"/>
      <c r="BM264" s="109"/>
      <c r="BN264" s="109"/>
      <c r="BO264" s="109"/>
      <c r="BP264" s="109"/>
      <c r="BQ264" s="109"/>
      <c r="BR264" s="109"/>
      <c r="BS264" s="109"/>
      <c r="BT264" s="109"/>
      <c r="BU264" s="109"/>
      <c r="BV264" s="109"/>
      <c r="BW264" s="109"/>
      <c r="BX264" s="109"/>
      <c r="BY264" s="109"/>
      <c r="BZ264" s="109"/>
      <c r="CA264" s="109"/>
      <c r="CB264" s="109"/>
      <c r="CC264" s="109"/>
      <c r="CD264" s="109"/>
      <c r="CE264" s="109"/>
      <c r="CF264" s="109"/>
      <c r="CG264" s="109"/>
      <c r="CH264" s="109"/>
      <c r="CI264" s="109"/>
      <c r="CJ264" s="109"/>
      <c r="CK264" s="109"/>
      <c r="CL264" s="109"/>
      <c r="CM264" s="109"/>
      <c r="CN264" s="109"/>
      <c r="CO264" s="109"/>
      <c r="CP264" s="109"/>
      <c r="CQ264" s="109"/>
      <c r="CR264" s="109"/>
      <c r="CS264" s="109"/>
      <c r="CT264" s="109"/>
      <c r="CU264" s="109"/>
      <c r="CV264" s="109"/>
      <c r="CW264" s="109"/>
      <c r="CX264" s="109"/>
      <c r="CY264" s="109"/>
      <c r="CZ264" s="109"/>
      <c r="DA264" s="109"/>
      <c r="DB264" s="109"/>
      <c r="DC264" s="109"/>
      <c r="DD264" s="109"/>
      <c r="DE264" s="109"/>
      <c r="DF264" s="109"/>
      <c r="DG264" s="109"/>
      <c r="DH264" s="109"/>
      <c r="DI264" s="109"/>
      <c r="DJ264" s="109"/>
      <c r="DK264" s="109"/>
      <c r="DL264" s="109"/>
      <c r="DM264" s="109"/>
      <c r="DN264" s="109"/>
      <c r="DO264" s="109"/>
      <c r="DP264" s="109"/>
      <c r="DQ264" s="109"/>
      <c r="DR264" s="109"/>
      <c r="DS264" s="109"/>
      <c r="DT264" s="109"/>
      <c r="DU264" s="109"/>
      <c r="DV264" s="109"/>
      <c r="DW264" s="109"/>
      <c r="DX264" s="109"/>
      <c r="DY264" s="109"/>
      <c r="DZ264" s="109"/>
      <c r="EA264" s="109"/>
      <c r="EB264" s="109"/>
      <c r="EC264" s="109"/>
      <c r="ED264" s="109"/>
      <c r="EE264" s="109"/>
      <c r="EF264" s="109"/>
      <c r="EG264" s="109"/>
      <c r="EH264" s="109"/>
      <c r="EI264" s="109"/>
      <c r="EJ264" s="109"/>
      <c r="EK264" s="109"/>
      <c r="EL264" s="109"/>
      <c r="EM264" s="109"/>
      <c r="EN264" s="109"/>
      <c r="EO264" s="109"/>
      <c r="EP264" s="109"/>
      <c r="EQ264" s="109"/>
      <c r="ER264" s="109"/>
      <c r="ES264" s="109"/>
      <c r="ET264" s="109"/>
      <c r="EU264" s="109"/>
      <c r="EV264" s="109"/>
      <c r="EW264" s="109"/>
      <c r="EX264" s="109"/>
      <c r="EY264" s="109"/>
      <c r="EZ264" s="109"/>
      <c r="FA264" s="109"/>
      <c r="FB264" s="109"/>
      <c r="FC264" s="109"/>
      <c r="FD264" s="109"/>
      <c r="FE264" s="109"/>
      <c r="FF264" s="109"/>
      <c r="FG264" s="109"/>
      <c r="FH264" s="109"/>
      <c r="FI264" s="109"/>
      <c r="FJ264" s="109"/>
      <c r="FK264" s="109"/>
      <c r="FL264" s="109"/>
      <c r="FM264" s="109"/>
      <c r="FN264" s="109"/>
      <c r="FO264" s="109"/>
      <c r="FP264" s="109"/>
      <c r="FQ264" s="109"/>
      <c r="FR264" s="109"/>
      <c r="FS264" s="109"/>
      <c r="FT264" s="109"/>
      <c r="FU264" s="109"/>
      <c r="FV264" s="109"/>
      <c r="FW264" s="109"/>
      <c r="FX264" s="109"/>
      <c r="FY264" s="109"/>
      <c r="FZ264" s="109"/>
      <c r="GA264" s="109"/>
      <c r="GB264" s="109"/>
      <c r="GC264" s="109"/>
      <c r="GD264" s="109"/>
      <c r="GE264" s="109"/>
      <c r="GF264" s="109"/>
      <c r="GG264" s="109"/>
      <c r="GH264" s="109"/>
      <c r="GI264" s="109"/>
      <c r="GJ264" s="109"/>
      <c r="GK264" s="109"/>
      <c r="GL264" s="109"/>
      <c r="GM264" s="109"/>
      <c r="GN264" s="109"/>
      <c r="GO264" s="109"/>
      <c r="GP264" s="109"/>
      <c r="GQ264" s="109"/>
      <c r="GR264" s="109"/>
      <c r="GS264" s="109"/>
      <c r="GT264" s="109"/>
      <c r="GU264" s="109"/>
      <c r="GV264" s="109"/>
      <c r="GW264" s="109"/>
      <c r="GX264" s="109"/>
      <c r="GY264" s="109"/>
      <c r="GZ264" s="109"/>
      <c r="HA264" s="109"/>
      <c r="HB264" s="109"/>
      <c r="HC264" s="109"/>
      <c r="HD264" s="109"/>
      <c r="HE264" s="109"/>
      <c r="HF264" s="109"/>
      <c r="HG264" s="109"/>
      <c r="HH264" s="109"/>
      <c r="HI264" s="109"/>
      <c r="HJ264" s="109"/>
      <c r="HK264" s="109"/>
      <c r="HL264" s="109"/>
      <c r="HM264" s="109"/>
      <c r="HN264" s="109"/>
      <c r="HO264" s="109"/>
      <c r="HP264" s="109"/>
      <c r="HQ264" s="109"/>
      <c r="HR264" s="109"/>
      <c r="HS264" s="109"/>
      <c r="HT264" s="109"/>
      <c r="HU264" s="109"/>
      <c r="HV264" s="109"/>
      <c r="HW264" s="109"/>
      <c r="HX264" s="109"/>
      <c r="HY264" s="109"/>
      <c r="HZ264" s="109"/>
      <c r="IA264" s="109"/>
      <c r="IB264" s="109"/>
      <c r="IC264" s="109"/>
      <c r="ID264" s="109"/>
      <c r="IE264" s="109"/>
      <c r="IF264" s="109"/>
      <c r="IG264" s="109"/>
      <c r="IH264" s="109"/>
      <c r="II264" s="109"/>
      <c r="IJ264" s="109"/>
      <c r="IK264" s="109"/>
      <c r="IL264" s="109"/>
      <c r="IM264" s="109"/>
      <c r="IN264" s="109"/>
      <c r="IO264" s="109"/>
      <c r="IP264" s="109"/>
      <c r="IQ264" s="109"/>
      <c r="IR264" s="109"/>
      <c r="IS264" s="109"/>
      <c r="IT264" s="109"/>
      <c r="IU264" s="109"/>
      <c r="IV264" s="109"/>
    </row>
    <row r="265" spans="1:256" ht="17.25" x14ac:dyDescent="0.3">
      <c r="A265" s="1333">
        <v>258</v>
      </c>
      <c r="B265" s="805"/>
      <c r="C265" s="805"/>
      <c r="D265" s="116" t="s">
        <v>1375</v>
      </c>
      <c r="E265" s="48">
        <v>-110</v>
      </c>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c r="BE265" s="21"/>
      <c r="BF265" s="21"/>
      <c r="BG265" s="21"/>
      <c r="BH265" s="21"/>
      <c r="BI265" s="21"/>
      <c r="BJ265" s="21"/>
      <c r="BK265" s="21"/>
      <c r="BL265" s="21"/>
      <c r="BM265" s="21"/>
      <c r="BN265" s="21"/>
      <c r="BO265" s="21"/>
      <c r="BP265" s="21"/>
      <c r="BQ265" s="21"/>
      <c r="BR265" s="21"/>
      <c r="BS265" s="21"/>
      <c r="BT265" s="21"/>
      <c r="BU265" s="21"/>
      <c r="BV265" s="21"/>
      <c r="BW265" s="21"/>
      <c r="BX265" s="21"/>
      <c r="BY265" s="21"/>
      <c r="BZ265" s="21"/>
      <c r="CA265" s="21"/>
      <c r="CB265" s="21"/>
      <c r="CC265" s="21"/>
      <c r="CD265" s="21"/>
      <c r="CE265" s="21"/>
      <c r="CF265" s="21"/>
      <c r="CG265" s="21"/>
      <c r="CH265" s="21"/>
      <c r="CI265" s="21"/>
      <c r="CJ265" s="21"/>
      <c r="CK265" s="21"/>
      <c r="CL265" s="21"/>
      <c r="CM265" s="21"/>
      <c r="CN265" s="21"/>
      <c r="CO265" s="21"/>
      <c r="CP265" s="21"/>
      <c r="CQ265" s="21"/>
      <c r="CR265" s="21"/>
      <c r="CS265" s="21"/>
      <c r="CT265" s="21"/>
      <c r="CU265" s="21"/>
      <c r="CV265" s="21"/>
      <c r="CW265" s="21"/>
      <c r="CX265" s="21"/>
      <c r="CY265" s="21"/>
      <c r="CZ265" s="21"/>
      <c r="DA265" s="21"/>
      <c r="DB265" s="21"/>
      <c r="DC265" s="21"/>
      <c r="DD265" s="21"/>
      <c r="DE265" s="21"/>
      <c r="DF265" s="21"/>
      <c r="DG265" s="21"/>
      <c r="DH265" s="21"/>
      <c r="DI265" s="21"/>
      <c r="DJ265" s="21"/>
      <c r="DK265" s="21"/>
      <c r="DL265" s="21"/>
      <c r="DM265" s="21"/>
      <c r="DN265" s="21"/>
      <c r="DO265" s="21"/>
      <c r="DP265" s="21"/>
      <c r="DQ265" s="21"/>
      <c r="DR265" s="21"/>
      <c r="DS265" s="21"/>
      <c r="DT265" s="21"/>
      <c r="DU265" s="21"/>
      <c r="DV265" s="21"/>
      <c r="DW265" s="21"/>
      <c r="DX265" s="21"/>
      <c r="DY265" s="21"/>
      <c r="DZ265" s="21"/>
      <c r="EA265" s="21"/>
      <c r="EB265" s="21"/>
      <c r="EC265" s="21"/>
      <c r="ED265" s="21"/>
      <c r="EE265" s="21"/>
      <c r="EF265" s="21"/>
      <c r="EG265" s="21"/>
      <c r="EH265" s="21"/>
      <c r="EI265" s="21"/>
      <c r="EJ265" s="21"/>
      <c r="EK265" s="21"/>
      <c r="EL265" s="21"/>
      <c r="EM265" s="21"/>
      <c r="EN265" s="21"/>
      <c r="EO265" s="21"/>
      <c r="EP265" s="21"/>
      <c r="EQ265" s="21"/>
      <c r="ER265" s="21"/>
      <c r="ES265" s="21"/>
      <c r="ET265" s="21"/>
      <c r="EU265" s="21"/>
      <c r="EV265" s="21"/>
      <c r="EW265" s="21"/>
      <c r="EX265" s="21"/>
      <c r="EY265" s="21"/>
      <c r="EZ265" s="21"/>
      <c r="FA265" s="21"/>
      <c r="FB265" s="21"/>
      <c r="FC265" s="21"/>
      <c r="FD265" s="21"/>
      <c r="FE265" s="21"/>
      <c r="FF265" s="21"/>
      <c r="FG265" s="21"/>
      <c r="FH265" s="21"/>
      <c r="FI265" s="21"/>
      <c r="FJ265" s="21"/>
      <c r="FK265" s="21"/>
      <c r="FL265" s="21"/>
      <c r="FM265" s="21"/>
      <c r="FN265" s="21"/>
      <c r="FO265" s="21"/>
      <c r="FP265" s="21"/>
      <c r="FQ265" s="21"/>
      <c r="FR265" s="21"/>
      <c r="FS265" s="21"/>
      <c r="FT265" s="21"/>
      <c r="FU265" s="21"/>
      <c r="FV265" s="21"/>
      <c r="FW265" s="21"/>
      <c r="FX265" s="21"/>
      <c r="FY265" s="21"/>
      <c r="FZ265" s="21"/>
      <c r="GA265" s="21"/>
      <c r="GB265" s="21"/>
      <c r="GC265" s="21"/>
      <c r="GD265" s="21"/>
      <c r="GE265" s="21"/>
      <c r="GF265" s="21"/>
      <c r="GG265" s="21"/>
      <c r="GH265" s="21"/>
      <c r="GI265" s="21"/>
      <c r="GJ265" s="21"/>
      <c r="GK265" s="21"/>
      <c r="GL265" s="21"/>
      <c r="GM265" s="21"/>
      <c r="GN265" s="21"/>
      <c r="GO265" s="21"/>
      <c r="GP265" s="21"/>
      <c r="GQ265" s="21"/>
      <c r="GR265" s="21"/>
      <c r="GS265" s="21"/>
      <c r="GT265" s="21"/>
      <c r="GU265" s="21"/>
      <c r="GV265" s="21"/>
      <c r="GW265" s="21"/>
      <c r="GX265" s="21"/>
      <c r="GY265" s="21"/>
      <c r="GZ265" s="21"/>
      <c r="HA265" s="21"/>
      <c r="HB265" s="21"/>
      <c r="HC265" s="21"/>
      <c r="HD265" s="21"/>
      <c r="HE265" s="21"/>
      <c r="HF265" s="21"/>
      <c r="HG265" s="21"/>
      <c r="HH265" s="21"/>
      <c r="HI265" s="21"/>
      <c r="HJ265" s="21"/>
      <c r="HK265" s="21"/>
      <c r="HL265" s="21"/>
      <c r="HM265" s="21"/>
      <c r="HN265" s="21"/>
      <c r="HO265" s="21"/>
      <c r="HP265" s="21"/>
      <c r="HQ265" s="21"/>
      <c r="HR265" s="21"/>
      <c r="HS265" s="21"/>
      <c r="HT265" s="21"/>
      <c r="HU265" s="21"/>
      <c r="HV265" s="21"/>
      <c r="HW265" s="21"/>
      <c r="HX265" s="21"/>
      <c r="HY265" s="21"/>
      <c r="HZ265" s="21"/>
      <c r="IA265" s="21"/>
      <c r="IB265" s="21"/>
      <c r="IC265" s="21"/>
      <c r="ID265" s="21"/>
      <c r="IE265" s="21"/>
      <c r="IF265" s="21"/>
      <c r="IG265" s="21"/>
      <c r="IH265" s="21"/>
      <c r="II265" s="21"/>
      <c r="IJ265" s="21"/>
      <c r="IK265" s="21"/>
      <c r="IL265" s="21"/>
      <c r="IM265" s="21"/>
      <c r="IN265" s="21"/>
      <c r="IO265" s="21"/>
      <c r="IP265" s="21"/>
      <c r="IQ265" s="21"/>
      <c r="IR265" s="21"/>
      <c r="IS265" s="21"/>
      <c r="IT265" s="21"/>
      <c r="IU265" s="21"/>
      <c r="IV265" s="21"/>
    </row>
    <row r="266" spans="1:256" ht="17.25" x14ac:dyDescent="0.3">
      <c r="A266" s="1333">
        <v>259</v>
      </c>
      <c r="B266" s="805"/>
      <c r="C266" s="805"/>
      <c r="D266" s="116" t="s">
        <v>916</v>
      </c>
      <c r="E266" s="48">
        <v>-80</v>
      </c>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c r="BE266" s="21"/>
      <c r="BF266" s="21"/>
      <c r="BG266" s="21"/>
      <c r="BH266" s="21"/>
      <c r="BI266" s="21"/>
      <c r="BJ266" s="21"/>
      <c r="BK266" s="21"/>
      <c r="BL266" s="21"/>
      <c r="BM266" s="21"/>
      <c r="BN266" s="21"/>
      <c r="BO266" s="21"/>
      <c r="BP266" s="21"/>
      <c r="BQ266" s="21"/>
      <c r="BR266" s="21"/>
      <c r="BS266" s="21"/>
      <c r="BT266" s="21"/>
      <c r="BU266" s="21"/>
      <c r="BV266" s="21"/>
      <c r="BW266" s="21"/>
      <c r="BX266" s="21"/>
      <c r="BY266" s="21"/>
      <c r="BZ266" s="21"/>
      <c r="CA266" s="21"/>
      <c r="CB266" s="21"/>
      <c r="CC266" s="21"/>
      <c r="CD266" s="21"/>
      <c r="CE266" s="21"/>
      <c r="CF266" s="21"/>
      <c r="CG266" s="21"/>
      <c r="CH266" s="21"/>
      <c r="CI266" s="21"/>
      <c r="CJ266" s="21"/>
      <c r="CK266" s="21"/>
      <c r="CL266" s="21"/>
      <c r="CM266" s="21"/>
      <c r="CN266" s="21"/>
      <c r="CO266" s="21"/>
      <c r="CP266" s="21"/>
      <c r="CQ266" s="21"/>
      <c r="CR266" s="21"/>
      <c r="CS266" s="21"/>
      <c r="CT266" s="21"/>
      <c r="CU266" s="21"/>
      <c r="CV266" s="21"/>
      <c r="CW266" s="21"/>
      <c r="CX266" s="21"/>
      <c r="CY266" s="21"/>
      <c r="CZ266" s="21"/>
      <c r="DA266" s="21"/>
      <c r="DB266" s="21"/>
      <c r="DC266" s="21"/>
      <c r="DD266" s="21"/>
      <c r="DE266" s="21"/>
      <c r="DF266" s="21"/>
      <c r="DG266" s="21"/>
      <c r="DH266" s="21"/>
      <c r="DI266" s="21"/>
      <c r="DJ266" s="21"/>
      <c r="DK266" s="21"/>
      <c r="DL266" s="21"/>
      <c r="DM266" s="21"/>
      <c r="DN266" s="21"/>
      <c r="DO266" s="21"/>
      <c r="DP266" s="21"/>
      <c r="DQ266" s="21"/>
      <c r="DR266" s="21"/>
      <c r="DS266" s="21"/>
      <c r="DT266" s="21"/>
      <c r="DU266" s="21"/>
      <c r="DV266" s="21"/>
      <c r="DW266" s="21"/>
      <c r="DX266" s="21"/>
      <c r="DY266" s="21"/>
      <c r="DZ266" s="21"/>
      <c r="EA266" s="21"/>
      <c r="EB266" s="21"/>
      <c r="EC266" s="21"/>
      <c r="ED266" s="21"/>
      <c r="EE266" s="21"/>
      <c r="EF266" s="21"/>
      <c r="EG266" s="21"/>
      <c r="EH266" s="21"/>
      <c r="EI266" s="21"/>
      <c r="EJ266" s="21"/>
      <c r="EK266" s="21"/>
      <c r="EL266" s="21"/>
      <c r="EM266" s="21"/>
      <c r="EN266" s="21"/>
      <c r="EO266" s="21"/>
      <c r="EP266" s="21"/>
      <c r="EQ266" s="21"/>
      <c r="ER266" s="21"/>
      <c r="ES266" s="21"/>
      <c r="ET266" s="21"/>
      <c r="EU266" s="21"/>
      <c r="EV266" s="21"/>
      <c r="EW266" s="21"/>
      <c r="EX266" s="21"/>
      <c r="EY266" s="21"/>
      <c r="EZ266" s="21"/>
      <c r="FA266" s="21"/>
      <c r="FB266" s="21"/>
      <c r="FC266" s="21"/>
      <c r="FD266" s="21"/>
      <c r="FE266" s="21"/>
      <c r="FF266" s="21"/>
      <c r="FG266" s="21"/>
      <c r="FH266" s="21"/>
      <c r="FI266" s="21"/>
      <c r="FJ266" s="21"/>
      <c r="FK266" s="21"/>
      <c r="FL266" s="21"/>
      <c r="FM266" s="21"/>
      <c r="FN266" s="21"/>
      <c r="FO266" s="21"/>
      <c r="FP266" s="21"/>
      <c r="FQ266" s="21"/>
      <c r="FR266" s="21"/>
      <c r="FS266" s="21"/>
      <c r="FT266" s="21"/>
      <c r="FU266" s="21"/>
      <c r="FV266" s="21"/>
      <c r="FW266" s="21"/>
      <c r="FX266" s="21"/>
      <c r="FY266" s="21"/>
      <c r="FZ266" s="21"/>
      <c r="GA266" s="21"/>
      <c r="GB266" s="21"/>
      <c r="GC266" s="21"/>
      <c r="GD266" s="21"/>
      <c r="GE266" s="21"/>
      <c r="GF266" s="21"/>
      <c r="GG266" s="21"/>
      <c r="GH266" s="21"/>
      <c r="GI266" s="21"/>
      <c r="GJ266" s="21"/>
      <c r="GK266" s="21"/>
      <c r="GL266" s="21"/>
      <c r="GM266" s="21"/>
      <c r="GN266" s="21"/>
      <c r="GO266" s="21"/>
      <c r="GP266" s="21"/>
      <c r="GQ266" s="21"/>
      <c r="GR266" s="21"/>
      <c r="GS266" s="21"/>
      <c r="GT266" s="21"/>
      <c r="GU266" s="21"/>
      <c r="GV266" s="21"/>
      <c r="GW266" s="21"/>
      <c r="GX266" s="21"/>
      <c r="GY266" s="21"/>
      <c r="GZ266" s="21"/>
      <c r="HA266" s="21"/>
      <c r="HB266" s="21"/>
      <c r="HC266" s="21"/>
      <c r="HD266" s="21"/>
      <c r="HE266" s="21"/>
      <c r="HF266" s="21"/>
      <c r="HG266" s="21"/>
      <c r="HH266" s="21"/>
      <c r="HI266" s="21"/>
      <c r="HJ266" s="21"/>
      <c r="HK266" s="21"/>
      <c r="HL266" s="21"/>
      <c r="HM266" s="21"/>
      <c r="HN266" s="21"/>
      <c r="HO266" s="21"/>
      <c r="HP266" s="21"/>
      <c r="HQ266" s="21"/>
      <c r="HR266" s="21"/>
      <c r="HS266" s="21"/>
      <c r="HT266" s="21"/>
      <c r="HU266" s="21"/>
      <c r="HV266" s="21"/>
      <c r="HW266" s="21"/>
      <c r="HX266" s="21"/>
      <c r="HY266" s="21"/>
      <c r="HZ266" s="21"/>
      <c r="IA266" s="21"/>
      <c r="IB266" s="21"/>
      <c r="IC266" s="21"/>
      <c r="ID266" s="21"/>
      <c r="IE266" s="21"/>
      <c r="IF266" s="21"/>
      <c r="IG266" s="21"/>
      <c r="IH266" s="21"/>
      <c r="II266" s="21"/>
      <c r="IJ266" s="21"/>
      <c r="IK266" s="21"/>
      <c r="IL266" s="21"/>
      <c r="IM266" s="21"/>
      <c r="IN266" s="21"/>
      <c r="IO266" s="21"/>
      <c r="IP266" s="21"/>
      <c r="IQ266" s="21"/>
      <c r="IR266" s="21"/>
      <c r="IS266" s="21"/>
      <c r="IT266" s="21"/>
      <c r="IU266" s="21"/>
      <c r="IV266" s="21"/>
    </row>
    <row r="267" spans="1:256" ht="17.25" x14ac:dyDescent="0.3">
      <c r="A267" s="1333">
        <v>260</v>
      </c>
      <c r="B267" s="805"/>
      <c r="C267" s="805"/>
      <c r="D267" s="116" t="s">
        <v>918</v>
      </c>
      <c r="E267" s="48">
        <v>-150</v>
      </c>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21"/>
      <c r="BI267" s="21"/>
      <c r="BJ267" s="21"/>
      <c r="BK267" s="21"/>
      <c r="BL267" s="21"/>
      <c r="BM267" s="21"/>
      <c r="BN267" s="21"/>
      <c r="BO267" s="21"/>
      <c r="BP267" s="21"/>
      <c r="BQ267" s="21"/>
      <c r="BR267" s="21"/>
      <c r="BS267" s="21"/>
      <c r="BT267" s="21"/>
      <c r="BU267" s="21"/>
      <c r="BV267" s="21"/>
      <c r="BW267" s="21"/>
      <c r="BX267" s="21"/>
      <c r="BY267" s="21"/>
      <c r="BZ267" s="21"/>
      <c r="CA267" s="21"/>
      <c r="CB267" s="21"/>
      <c r="CC267" s="21"/>
      <c r="CD267" s="21"/>
      <c r="CE267" s="21"/>
      <c r="CF267" s="21"/>
      <c r="CG267" s="21"/>
      <c r="CH267" s="21"/>
      <c r="CI267" s="21"/>
      <c r="CJ267" s="21"/>
      <c r="CK267" s="21"/>
      <c r="CL267" s="21"/>
      <c r="CM267" s="21"/>
      <c r="CN267" s="21"/>
      <c r="CO267" s="21"/>
      <c r="CP267" s="21"/>
      <c r="CQ267" s="21"/>
      <c r="CR267" s="21"/>
      <c r="CS267" s="21"/>
      <c r="CT267" s="21"/>
      <c r="CU267" s="21"/>
      <c r="CV267" s="21"/>
      <c r="CW267" s="21"/>
      <c r="CX267" s="21"/>
      <c r="CY267" s="21"/>
      <c r="CZ267" s="21"/>
      <c r="DA267" s="21"/>
      <c r="DB267" s="21"/>
      <c r="DC267" s="21"/>
      <c r="DD267" s="21"/>
      <c r="DE267" s="21"/>
      <c r="DF267" s="21"/>
      <c r="DG267" s="21"/>
      <c r="DH267" s="21"/>
      <c r="DI267" s="21"/>
      <c r="DJ267" s="21"/>
      <c r="DK267" s="21"/>
      <c r="DL267" s="21"/>
      <c r="DM267" s="21"/>
      <c r="DN267" s="21"/>
      <c r="DO267" s="21"/>
      <c r="DP267" s="21"/>
      <c r="DQ267" s="21"/>
      <c r="DR267" s="21"/>
      <c r="DS267" s="21"/>
      <c r="DT267" s="21"/>
      <c r="DU267" s="21"/>
      <c r="DV267" s="21"/>
      <c r="DW267" s="21"/>
      <c r="DX267" s="21"/>
      <c r="DY267" s="21"/>
      <c r="DZ267" s="21"/>
      <c r="EA267" s="21"/>
      <c r="EB267" s="21"/>
      <c r="EC267" s="21"/>
      <c r="ED267" s="21"/>
      <c r="EE267" s="21"/>
      <c r="EF267" s="21"/>
      <c r="EG267" s="21"/>
      <c r="EH267" s="21"/>
      <c r="EI267" s="21"/>
      <c r="EJ267" s="21"/>
      <c r="EK267" s="21"/>
      <c r="EL267" s="21"/>
      <c r="EM267" s="21"/>
      <c r="EN267" s="21"/>
      <c r="EO267" s="21"/>
      <c r="EP267" s="21"/>
      <c r="EQ267" s="21"/>
      <c r="ER267" s="21"/>
      <c r="ES267" s="21"/>
      <c r="ET267" s="21"/>
      <c r="EU267" s="21"/>
      <c r="EV267" s="21"/>
      <c r="EW267" s="21"/>
      <c r="EX267" s="21"/>
      <c r="EY267" s="21"/>
      <c r="EZ267" s="21"/>
      <c r="FA267" s="21"/>
      <c r="FB267" s="21"/>
      <c r="FC267" s="21"/>
      <c r="FD267" s="21"/>
      <c r="FE267" s="21"/>
      <c r="FF267" s="21"/>
      <c r="FG267" s="21"/>
      <c r="FH267" s="21"/>
      <c r="FI267" s="21"/>
      <c r="FJ267" s="21"/>
      <c r="FK267" s="21"/>
      <c r="FL267" s="21"/>
      <c r="FM267" s="21"/>
      <c r="FN267" s="21"/>
      <c r="FO267" s="21"/>
      <c r="FP267" s="21"/>
      <c r="FQ267" s="21"/>
      <c r="FR267" s="21"/>
      <c r="FS267" s="21"/>
      <c r="FT267" s="21"/>
      <c r="FU267" s="21"/>
      <c r="FV267" s="21"/>
      <c r="FW267" s="21"/>
      <c r="FX267" s="21"/>
      <c r="FY267" s="21"/>
      <c r="FZ267" s="21"/>
      <c r="GA267" s="21"/>
      <c r="GB267" s="21"/>
      <c r="GC267" s="21"/>
      <c r="GD267" s="21"/>
      <c r="GE267" s="21"/>
      <c r="GF267" s="21"/>
      <c r="GG267" s="21"/>
      <c r="GH267" s="21"/>
      <c r="GI267" s="21"/>
      <c r="GJ267" s="21"/>
      <c r="GK267" s="21"/>
      <c r="GL267" s="21"/>
      <c r="GM267" s="21"/>
      <c r="GN267" s="21"/>
      <c r="GO267" s="21"/>
      <c r="GP267" s="21"/>
      <c r="GQ267" s="21"/>
      <c r="GR267" s="21"/>
      <c r="GS267" s="21"/>
      <c r="GT267" s="21"/>
      <c r="GU267" s="21"/>
      <c r="GV267" s="21"/>
      <c r="GW267" s="21"/>
      <c r="GX267" s="21"/>
      <c r="GY267" s="21"/>
      <c r="GZ267" s="21"/>
      <c r="HA267" s="21"/>
      <c r="HB267" s="21"/>
      <c r="HC267" s="21"/>
      <c r="HD267" s="21"/>
      <c r="HE267" s="21"/>
      <c r="HF267" s="21"/>
      <c r="HG267" s="21"/>
      <c r="HH267" s="21"/>
      <c r="HI267" s="21"/>
      <c r="HJ267" s="21"/>
      <c r="HK267" s="21"/>
      <c r="HL267" s="21"/>
      <c r="HM267" s="21"/>
      <c r="HN267" s="21"/>
      <c r="HO267" s="21"/>
      <c r="HP267" s="21"/>
      <c r="HQ267" s="21"/>
      <c r="HR267" s="21"/>
      <c r="HS267" s="21"/>
      <c r="HT267" s="21"/>
      <c r="HU267" s="21"/>
      <c r="HV267" s="21"/>
      <c r="HW267" s="21"/>
      <c r="HX267" s="21"/>
      <c r="HY267" s="21"/>
      <c r="HZ267" s="21"/>
      <c r="IA267" s="21"/>
      <c r="IB267" s="21"/>
      <c r="IC267" s="21"/>
      <c r="ID267" s="21"/>
      <c r="IE267" s="21"/>
      <c r="IF267" s="21"/>
      <c r="IG267" s="21"/>
      <c r="IH267" s="21"/>
      <c r="II267" s="21"/>
      <c r="IJ267" s="21"/>
      <c r="IK267" s="21"/>
      <c r="IL267" s="21"/>
      <c r="IM267" s="21"/>
      <c r="IN267" s="21"/>
      <c r="IO267" s="21"/>
      <c r="IP267" s="21"/>
      <c r="IQ267" s="21"/>
      <c r="IR267" s="21"/>
      <c r="IS267" s="21"/>
      <c r="IT267" s="21"/>
      <c r="IU267" s="21"/>
      <c r="IV267" s="21"/>
    </row>
    <row r="268" spans="1:256" ht="17.25" x14ac:dyDescent="0.3">
      <c r="A268" s="1333">
        <v>261</v>
      </c>
      <c r="B268" s="805"/>
      <c r="C268" s="805"/>
      <c r="D268" s="116" t="s">
        <v>908</v>
      </c>
      <c r="E268" s="48">
        <v>-200</v>
      </c>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c r="BE268" s="21"/>
      <c r="BF268" s="21"/>
      <c r="BG268" s="21"/>
      <c r="BH268" s="21"/>
      <c r="BI268" s="21"/>
      <c r="BJ268" s="21"/>
      <c r="BK268" s="21"/>
      <c r="BL268" s="21"/>
      <c r="BM268" s="21"/>
      <c r="BN268" s="21"/>
      <c r="BO268" s="21"/>
      <c r="BP268" s="21"/>
      <c r="BQ268" s="21"/>
      <c r="BR268" s="21"/>
      <c r="BS268" s="21"/>
      <c r="BT268" s="21"/>
      <c r="BU268" s="21"/>
      <c r="BV268" s="21"/>
      <c r="BW268" s="21"/>
      <c r="BX268" s="21"/>
      <c r="BY268" s="21"/>
      <c r="BZ268" s="21"/>
      <c r="CA268" s="21"/>
      <c r="CB268" s="21"/>
      <c r="CC268" s="21"/>
      <c r="CD268" s="21"/>
      <c r="CE268" s="21"/>
      <c r="CF268" s="21"/>
      <c r="CG268" s="21"/>
      <c r="CH268" s="21"/>
      <c r="CI268" s="21"/>
      <c r="CJ268" s="21"/>
      <c r="CK268" s="21"/>
      <c r="CL268" s="21"/>
      <c r="CM268" s="21"/>
      <c r="CN268" s="21"/>
      <c r="CO268" s="21"/>
      <c r="CP268" s="21"/>
      <c r="CQ268" s="21"/>
      <c r="CR268" s="21"/>
      <c r="CS268" s="21"/>
      <c r="CT268" s="21"/>
      <c r="CU268" s="21"/>
      <c r="CV268" s="21"/>
      <c r="CW268" s="21"/>
      <c r="CX268" s="21"/>
      <c r="CY268" s="21"/>
      <c r="CZ268" s="21"/>
      <c r="DA268" s="21"/>
      <c r="DB268" s="21"/>
      <c r="DC268" s="21"/>
      <c r="DD268" s="21"/>
      <c r="DE268" s="21"/>
      <c r="DF268" s="21"/>
      <c r="DG268" s="21"/>
      <c r="DH268" s="21"/>
      <c r="DI268" s="21"/>
      <c r="DJ268" s="21"/>
      <c r="DK268" s="21"/>
      <c r="DL268" s="21"/>
      <c r="DM268" s="21"/>
      <c r="DN268" s="21"/>
      <c r="DO268" s="21"/>
      <c r="DP268" s="21"/>
      <c r="DQ268" s="21"/>
      <c r="DR268" s="21"/>
      <c r="DS268" s="21"/>
      <c r="DT268" s="21"/>
      <c r="DU268" s="21"/>
      <c r="DV268" s="21"/>
      <c r="DW268" s="21"/>
      <c r="DX268" s="21"/>
      <c r="DY268" s="21"/>
      <c r="DZ268" s="21"/>
      <c r="EA268" s="21"/>
      <c r="EB268" s="21"/>
      <c r="EC268" s="21"/>
      <c r="ED268" s="21"/>
      <c r="EE268" s="21"/>
      <c r="EF268" s="21"/>
      <c r="EG268" s="21"/>
      <c r="EH268" s="21"/>
      <c r="EI268" s="21"/>
      <c r="EJ268" s="21"/>
      <c r="EK268" s="21"/>
      <c r="EL268" s="21"/>
      <c r="EM268" s="21"/>
      <c r="EN268" s="21"/>
      <c r="EO268" s="21"/>
      <c r="EP268" s="21"/>
      <c r="EQ268" s="21"/>
      <c r="ER268" s="21"/>
      <c r="ES268" s="21"/>
      <c r="ET268" s="21"/>
      <c r="EU268" s="21"/>
      <c r="EV268" s="21"/>
      <c r="EW268" s="21"/>
      <c r="EX268" s="21"/>
      <c r="EY268" s="21"/>
      <c r="EZ268" s="21"/>
      <c r="FA268" s="21"/>
      <c r="FB268" s="21"/>
      <c r="FC268" s="21"/>
      <c r="FD268" s="21"/>
      <c r="FE268" s="21"/>
      <c r="FF268" s="21"/>
      <c r="FG268" s="21"/>
      <c r="FH268" s="21"/>
      <c r="FI268" s="21"/>
      <c r="FJ268" s="21"/>
      <c r="FK268" s="21"/>
      <c r="FL268" s="21"/>
      <c r="FM268" s="21"/>
      <c r="FN268" s="21"/>
      <c r="FO268" s="21"/>
      <c r="FP268" s="21"/>
      <c r="FQ268" s="21"/>
      <c r="FR268" s="21"/>
      <c r="FS268" s="21"/>
      <c r="FT268" s="21"/>
      <c r="FU268" s="21"/>
      <c r="FV268" s="21"/>
      <c r="FW268" s="21"/>
      <c r="FX268" s="21"/>
      <c r="FY268" s="21"/>
      <c r="FZ268" s="21"/>
      <c r="GA268" s="21"/>
      <c r="GB268" s="21"/>
      <c r="GC268" s="21"/>
      <c r="GD268" s="21"/>
      <c r="GE268" s="21"/>
      <c r="GF268" s="21"/>
      <c r="GG268" s="21"/>
      <c r="GH268" s="21"/>
      <c r="GI268" s="21"/>
      <c r="GJ268" s="21"/>
      <c r="GK268" s="21"/>
      <c r="GL268" s="21"/>
      <c r="GM268" s="21"/>
      <c r="GN268" s="21"/>
      <c r="GO268" s="21"/>
      <c r="GP268" s="21"/>
      <c r="GQ268" s="21"/>
      <c r="GR268" s="21"/>
      <c r="GS268" s="21"/>
      <c r="GT268" s="21"/>
      <c r="GU268" s="21"/>
      <c r="GV268" s="21"/>
      <c r="GW268" s="21"/>
      <c r="GX268" s="21"/>
      <c r="GY268" s="21"/>
      <c r="GZ268" s="21"/>
      <c r="HA268" s="21"/>
      <c r="HB268" s="21"/>
      <c r="HC268" s="21"/>
      <c r="HD268" s="21"/>
      <c r="HE268" s="21"/>
      <c r="HF268" s="21"/>
      <c r="HG268" s="21"/>
      <c r="HH268" s="21"/>
      <c r="HI268" s="21"/>
      <c r="HJ268" s="21"/>
      <c r="HK268" s="21"/>
      <c r="HL268" s="21"/>
      <c r="HM268" s="21"/>
      <c r="HN268" s="21"/>
      <c r="HO268" s="21"/>
      <c r="HP268" s="21"/>
      <c r="HQ268" s="21"/>
      <c r="HR268" s="21"/>
      <c r="HS268" s="21"/>
      <c r="HT268" s="21"/>
      <c r="HU268" s="21"/>
      <c r="HV268" s="21"/>
      <c r="HW268" s="21"/>
      <c r="HX268" s="21"/>
      <c r="HY268" s="21"/>
      <c r="HZ268" s="21"/>
      <c r="IA268" s="21"/>
      <c r="IB268" s="21"/>
      <c r="IC268" s="21"/>
      <c r="ID268" s="21"/>
      <c r="IE268" s="21"/>
      <c r="IF268" s="21"/>
      <c r="IG268" s="21"/>
      <c r="IH268" s="21"/>
      <c r="II268" s="21"/>
      <c r="IJ268" s="21"/>
      <c r="IK268" s="21"/>
      <c r="IL268" s="21"/>
      <c r="IM268" s="21"/>
      <c r="IN268" s="21"/>
      <c r="IO268" s="21"/>
      <c r="IP268" s="21"/>
      <c r="IQ268" s="21"/>
      <c r="IR268" s="21"/>
      <c r="IS268" s="21"/>
      <c r="IT268" s="21"/>
      <c r="IU268" s="21"/>
      <c r="IV268" s="21"/>
    </row>
    <row r="269" spans="1:256" ht="17.25" x14ac:dyDescent="0.3">
      <c r="A269" s="1333">
        <v>262</v>
      </c>
      <c r="B269" s="805"/>
      <c r="C269" s="805"/>
      <c r="D269" s="116" t="s">
        <v>1376</v>
      </c>
      <c r="E269" s="48">
        <v>-340</v>
      </c>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c r="BI269" s="21"/>
      <c r="BJ269" s="21"/>
      <c r="BK269" s="21"/>
      <c r="BL269" s="21"/>
      <c r="BM269" s="21"/>
      <c r="BN269" s="21"/>
      <c r="BO269" s="21"/>
      <c r="BP269" s="21"/>
      <c r="BQ269" s="21"/>
      <c r="BR269" s="21"/>
      <c r="BS269" s="21"/>
      <c r="BT269" s="21"/>
      <c r="BU269" s="21"/>
      <c r="BV269" s="21"/>
      <c r="BW269" s="21"/>
      <c r="BX269" s="21"/>
      <c r="BY269" s="21"/>
      <c r="BZ269" s="21"/>
      <c r="CA269" s="21"/>
      <c r="CB269" s="21"/>
      <c r="CC269" s="21"/>
      <c r="CD269" s="21"/>
      <c r="CE269" s="21"/>
      <c r="CF269" s="21"/>
      <c r="CG269" s="21"/>
      <c r="CH269" s="21"/>
      <c r="CI269" s="21"/>
      <c r="CJ269" s="21"/>
      <c r="CK269" s="21"/>
      <c r="CL269" s="21"/>
      <c r="CM269" s="21"/>
      <c r="CN269" s="21"/>
      <c r="CO269" s="21"/>
      <c r="CP269" s="21"/>
      <c r="CQ269" s="21"/>
      <c r="CR269" s="21"/>
      <c r="CS269" s="21"/>
      <c r="CT269" s="21"/>
      <c r="CU269" s="21"/>
      <c r="CV269" s="21"/>
      <c r="CW269" s="21"/>
      <c r="CX269" s="21"/>
      <c r="CY269" s="21"/>
      <c r="CZ269" s="21"/>
      <c r="DA269" s="21"/>
      <c r="DB269" s="21"/>
      <c r="DC269" s="21"/>
      <c r="DD269" s="21"/>
      <c r="DE269" s="21"/>
      <c r="DF269" s="21"/>
      <c r="DG269" s="21"/>
      <c r="DH269" s="21"/>
      <c r="DI269" s="21"/>
      <c r="DJ269" s="21"/>
      <c r="DK269" s="21"/>
      <c r="DL269" s="21"/>
      <c r="DM269" s="21"/>
      <c r="DN269" s="21"/>
      <c r="DO269" s="21"/>
      <c r="DP269" s="21"/>
      <c r="DQ269" s="21"/>
      <c r="DR269" s="21"/>
      <c r="DS269" s="21"/>
      <c r="DT269" s="21"/>
      <c r="DU269" s="21"/>
      <c r="DV269" s="21"/>
      <c r="DW269" s="21"/>
      <c r="DX269" s="21"/>
      <c r="DY269" s="21"/>
      <c r="DZ269" s="21"/>
      <c r="EA269" s="21"/>
      <c r="EB269" s="21"/>
      <c r="EC269" s="21"/>
      <c r="ED269" s="21"/>
      <c r="EE269" s="21"/>
      <c r="EF269" s="21"/>
      <c r="EG269" s="21"/>
      <c r="EH269" s="21"/>
      <c r="EI269" s="21"/>
      <c r="EJ269" s="21"/>
      <c r="EK269" s="21"/>
      <c r="EL269" s="21"/>
      <c r="EM269" s="21"/>
      <c r="EN269" s="21"/>
      <c r="EO269" s="21"/>
      <c r="EP269" s="21"/>
      <c r="EQ269" s="21"/>
      <c r="ER269" s="21"/>
      <c r="ES269" s="21"/>
      <c r="ET269" s="21"/>
      <c r="EU269" s="21"/>
      <c r="EV269" s="21"/>
      <c r="EW269" s="21"/>
      <c r="EX269" s="21"/>
      <c r="EY269" s="21"/>
      <c r="EZ269" s="21"/>
      <c r="FA269" s="21"/>
      <c r="FB269" s="21"/>
      <c r="FC269" s="21"/>
      <c r="FD269" s="21"/>
      <c r="FE269" s="21"/>
      <c r="FF269" s="21"/>
      <c r="FG269" s="21"/>
      <c r="FH269" s="21"/>
      <c r="FI269" s="21"/>
      <c r="FJ269" s="21"/>
      <c r="FK269" s="21"/>
      <c r="FL269" s="21"/>
      <c r="FM269" s="21"/>
      <c r="FN269" s="21"/>
      <c r="FO269" s="21"/>
      <c r="FP269" s="21"/>
      <c r="FQ269" s="21"/>
      <c r="FR269" s="21"/>
      <c r="FS269" s="21"/>
      <c r="FT269" s="21"/>
      <c r="FU269" s="21"/>
      <c r="FV269" s="21"/>
      <c r="FW269" s="21"/>
      <c r="FX269" s="21"/>
      <c r="FY269" s="21"/>
      <c r="FZ269" s="21"/>
      <c r="GA269" s="21"/>
      <c r="GB269" s="21"/>
      <c r="GC269" s="21"/>
      <c r="GD269" s="21"/>
      <c r="GE269" s="21"/>
      <c r="GF269" s="21"/>
      <c r="GG269" s="21"/>
      <c r="GH269" s="21"/>
      <c r="GI269" s="21"/>
      <c r="GJ269" s="21"/>
      <c r="GK269" s="21"/>
      <c r="GL269" s="21"/>
      <c r="GM269" s="21"/>
      <c r="GN269" s="21"/>
      <c r="GO269" s="21"/>
      <c r="GP269" s="21"/>
      <c r="GQ269" s="21"/>
      <c r="GR269" s="21"/>
      <c r="GS269" s="21"/>
      <c r="GT269" s="21"/>
      <c r="GU269" s="21"/>
      <c r="GV269" s="21"/>
      <c r="GW269" s="21"/>
      <c r="GX269" s="21"/>
      <c r="GY269" s="21"/>
      <c r="GZ269" s="21"/>
      <c r="HA269" s="21"/>
      <c r="HB269" s="21"/>
      <c r="HC269" s="21"/>
      <c r="HD269" s="21"/>
      <c r="HE269" s="21"/>
      <c r="HF269" s="21"/>
      <c r="HG269" s="21"/>
      <c r="HH269" s="21"/>
      <c r="HI269" s="21"/>
      <c r="HJ269" s="21"/>
      <c r="HK269" s="21"/>
      <c r="HL269" s="21"/>
      <c r="HM269" s="21"/>
      <c r="HN269" s="21"/>
      <c r="HO269" s="21"/>
      <c r="HP269" s="21"/>
      <c r="HQ269" s="21"/>
      <c r="HR269" s="21"/>
      <c r="HS269" s="21"/>
      <c r="HT269" s="21"/>
      <c r="HU269" s="21"/>
      <c r="HV269" s="21"/>
      <c r="HW269" s="21"/>
      <c r="HX269" s="21"/>
      <c r="HY269" s="21"/>
      <c r="HZ269" s="21"/>
      <c r="IA269" s="21"/>
      <c r="IB269" s="21"/>
      <c r="IC269" s="21"/>
      <c r="ID269" s="21"/>
      <c r="IE269" s="21"/>
      <c r="IF269" s="21"/>
      <c r="IG269" s="21"/>
      <c r="IH269" s="21"/>
      <c r="II269" s="21"/>
      <c r="IJ269" s="21"/>
      <c r="IK269" s="21"/>
      <c r="IL269" s="21"/>
      <c r="IM269" s="21"/>
      <c r="IN269" s="21"/>
      <c r="IO269" s="21"/>
      <c r="IP269" s="21"/>
      <c r="IQ269" s="21"/>
      <c r="IR269" s="21"/>
      <c r="IS269" s="21"/>
      <c r="IT269" s="21"/>
      <c r="IU269" s="21"/>
      <c r="IV269" s="21"/>
    </row>
    <row r="270" spans="1:256" ht="17.25" x14ac:dyDescent="0.3">
      <c r="A270" s="1333">
        <v>263</v>
      </c>
      <c r="B270" s="805"/>
      <c r="C270" s="805"/>
      <c r="D270" s="116" t="s">
        <v>1193</v>
      </c>
      <c r="E270" s="48">
        <v>-100</v>
      </c>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c r="BE270" s="21"/>
      <c r="BF270" s="21"/>
      <c r="BG270" s="21"/>
      <c r="BH270" s="21"/>
      <c r="BI270" s="21"/>
      <c r="BJ270" s="21"/>
      <c r="BK270" s="21"/>
      <c r="BL270" s="21"/>
      <c r="BM270" s="21"/>
      <c r="BN270" s="21"/>
      <c r="BO270" s="21"/>
      <c r="BP270" s="21"/>
      <c r="BQ270" s="21"/>
      <c r="BR270" s="21"/>
      <c r="BS270" s="21"/>
      <c r="BT270" s="21"/>
      <c r="BU270" s="21"/>
      <c r="BV270" s="21"/>
      <c r="BW270" s="21"/>
      <c r="BX270" s="21"/>
      <c r="BY270" s="21"/>
      <c r="BZ270" s="21"/>
      <c r="CA270" s="21"/>
      <c r="CB270" s="21"/>
      <c r="CC270" s="21"/>
      <c r="CD270" s="21"/>
      <c r="CE270" s="21"/>
      <c r="CF270" s="21"/>
      <c r="CG270" s="21"/>
      <c r="CH270" s="21"/>
      <c r="CI270" s="21"/>
      <c r="CJ270" s="21"/>
      <c r="CK270" s="21"/>
      <c r="CL270" s="21"/>
      <c r="CM270" s="21"/>
      <c r="CN270" s="21"/>
      <c r="CO270" s="21"/>
      <c r="CP270" s="21"/>
      <c r="CQ270" s="21"/>
      <c r="CR270" s="21"/>
      <c r="CS270" s="21"/>
      <c r="CT270" s="21"/>
      <c r="CU270" s="21"/>
      <c r="CV270" s="21"/>
      <c r="CW270" s="21"/>
      <c r="CX270" s="21"/>
      <c r="CY270" s="21"/>
      <c r="CZ270" s="21"/>
      <c r="DA270" s="21"/>
      <c r="DB270" s="21"/>
      <c r="DC270" s="21"/>
      <c r="DD270" s="21"/>
      <c r="DE270" s="21"/>
      <c r="DF270" s="21"/>
      <c r="DG270" s="21"/>
      <c r="DH270" s="21"/>
      <c r="DI270" s="21"/>
      <c r="DJ270" s="21"/>
      <c r="DK270" s="21"/>
      <c r="DL270" s="21"/>
      <c r="DM270" s="21"/>
      <c r="DN270" s="21"/>
      <c r="DO270" s="21"/>
      <c r="DP270" s="21"/>
      <c r="DQ270" s="21"/>
      <c r="DR270" s="21"/>
      <c r="DS270" s="21"/>
      <c r="DT270" s="21"/>
      <c r="DU270" s="21"/>
      <c r="DV270" s="21"/>
      <c r="DW270" s="21"/>
      <c r="DX270" s="21"/>
      <c r="DY270" s="21"/>
      <c r="DZ270" s="21"/>
      <c r="EA270" s="21"/>
      <c r="EB270" s="21"/>
      <c r="EC270" s="21"/>
      <c r="ED270" s="21"/>
      <c r="EE270" s="21"/>
      <c r="EF270" s="21"/>
      <c r="EG270" s="21"/>
      <c r="EH270" s="21"/>
      <c r="EI270" s="21"/>
      <c r="EJ270" s="21"/>
      <c r="EK270" s="21"/>
      <c r="EL270" s="21"/>
      <c r="EM270" s="21"/>
      <c r="EN270" s="21"/>
      <c r="EO270" s="21"/>
      <c r="EP270" s="21"/>
      <c r="EQ270" s="21"/>
      <c r="ER270" s="21"/>
      <c r="ES270" s="21"/>
      <c r="ET270" s="21"/>
      <c r="EU270" s="21"/>
      <c r="EV270" s="21"/>
      <c r="EW270" s="21"/>
      <c r="EX270" s="21"/>
      <c r="EY270" s="21"/>
      <c r="EZ270" s="21"/>
      <c r="FA270" s="21"/>
      <c r="FB270" s="21"/>
      <c r="FC270" s="21"/>
      <c r="FD270" s="21"/>
      <c r="FE270" s="21"/>
      <c r="FF270" s="21"/>
      <c r="FG270" s="21"/>
      <c r="FH270" s="21"/>
      <c r="FI270" s="21"/>
      <c r="FJ270" s="21"/>
      <c r="FK270" s="21"/>
      <c r="FL270" s="21"/>
      <c r="FM270" s="21"/>
      <c r="FN270" s="21"/>
      <c r="FO270" s="21"/>
      <c r="FP270" s="21"/>
      <c r="FQ270" s="21"/>
      <c r="FR270" s="21"/>
      <c r="FS270" s="21"/>
      <c r="FT270" s="21"/>
      <c r="FU270" s="21"/>
      <c r="FV270" s="21"/>
      <c r="FW270" s="21"/>
      <c r="FX270" s="21"/>
      <c r="FY270" s="21"/>
      <c r="FZ270" s="21"/>
      <c r="GA270" s="21"/>
      <c r="GB270" s="21"/>
      <c r="GC270" s="21"/>
      <c r="GD270" s="21"/>
      <c r="GE270" s="21"/>
      <c r="GF270" s="21"/>
      <c r="GG270" s="21"/>
      <c r="GH270" s="21"/>
      <c r="GI270" s="21"/>
      <c r="GJ270" s="21"/>
      <c r="GK270" s="21"/>
      <c r="GL270" s="21"/>
      <c r="GM270" s="21"/>
      <c r="GN270" s="21"/>
      <c r="GO270" s="21"/>
      <c r="GP270" s="21"/>
      <c r="GQ270" s="21"/>
      <c r="GR270" s="21"/>
      <c r="GS270" s="21"/>
      <c r="GT270" s="21"/>
      <c r="GU270" s="21"/>
      <c r="GV270" s="21"/>
      <c r="GW270" s="21"/>
      <c r="GX270" s="21"/>
      <c r="GY270" s="21"/>
      <c r="GZ270" s="21"/>
      <c r="HA270" s="21"/>
      <c r="HB270" s="21"/>
      <c r="HC270" s="21"/>
      <c r="HD270" s="21"/>
      <c r="HE270" s="21"/>
      <c r="HF270" s="21"/>
      <c r="HG270" s="21"/>
      <c r="HH270" s="21"/>
      <c r="HI270" s="21"/>
      <c r="HJ270" s="21"/>
      <c r="HK270" s="21"/>
      <c r="HL270" s="21"/>
      <c r="HM270" s="21"/>
      <c r="HN270" s="21"/>
      <c r="HO270" s="21"/>
      <c r="HP270" s="21"/>
      <c r="HQ270" s="21"/>
      <c r="HR270" s="21"/>
      <c r="HS270" s="21"/>
      <c r="HT270" s="21"/>
      <c r="HU270" s="21"/>
      <c r="HV270" s="21"/>
      <c r="HW270" s="21"/>
      <c r="HX270" s="21"/>
      <c r="HY270" s="21"/>
      <c r="HZ270" s="21"/>
      <c r="IA270" s="21"/>
      <c r="IB270" s="21"/>
      <c r="IC270" s="21"/>
      <c r="ID270" s="21"/>
      <c r="IE270" s="21"/>
      <c r="IF270" s="21"/>
      <c r="IG270" s="21"/>
      <c r="IH270" s="21"/>
      <c r="II270" s="21"/>
      <c r="IJ270" s="21"/>
      <c r="IK270" s="21"/>
      <c r="IL270" s="21"/>
      <c r="IM270" s="21"/>
      <c r="IN270" s="21"/>
      <c r="IO270" s="21"/>
      <c r="IP270" s="21"/>
      <c r="IQ270" s="21"/>
      <c r="IR270" s="21"/>
      <c r="IS270" s="21"/>
      <c r="IT270" s="21"/>
      <c r="IU270" s="21"/>
      <c r="IV270" s="21"/>
    </row>
    <row r="271" spans="1:256" ht="17.25" x14ac:dyDescent="0.3">
      <c r="A271" s="1333">
        <v>264</v>
      </c>
      <c r="B271" s="805"/>
      <c r="C271" s="805"/>
      <c r="D271" s="116" t="s">
        <v>917</v>
      </c>
      <c r="E271" s="48">
        <v>-50</v>
      </c>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c r="BI271" s="21"/>
      <c r="BJ271" s="21"/>
      <c r="BK271" s="21"/>
      <c r="BL271" s="21"/>
      <c r="BM271" s="21"/>
      <c r="BN271" s="21"/>
      <c r="BO271" s="21"/>
      <c r="BP271" s="21"/>
      <c r="BQ271" s="21"/>
      <c r="BR271" s="21"/>
      <c r="BS271" s="21"/>
      <c r="BT271" s="21"/>
      <c r="BU271" s="21"/>
      <c r="BV271" s="21"/>
      <c r="BW271" s="21"/>
      <c r="BX271" s="21"/>
      <c r="BY271" s="21"/>
      <c r="BZ271" s="21"/>
      <c r="CA271" s="21"/>
      <c r="CB271" s="21"/>
      <c r="CC271" s="21"/>
      <c r="CD271" s="21"/>
      <c r="CE271" s="21"/>
      <c r="CF271" s="21"/>
      <c r="CG271" s="21"/>
      <c r="CH271" s="21"/>
      <c r="CI271" s="21"/>
      <c r="CJ271" s="21"/>
      <c r="CK271" s="21"/>
      <c r="CL271" s="21"/>
      <c r="CM271" s="21"/>
      <c r="CN271" s="21"/>
      <c r="CO271" s="21"/>
      <c r="CP271" s="21"/>
      <c r="CQ271" s="21"/>
      <c r="CR271" s="21"/>
      <c r="CS271" s="21"/>
      <c r="CT271" s="21"/>
      <c r="CU271" s="21"/>
      <c r="CV271" s="21"/>
      <c r="CW271" s="21"/>
      <c r="CX271" s="21"/>
      <c r="CY271" s="21"/>
      <c r="CZ271" s="21"/>
      <c r="DA271" s="21"/>
      <c r="DB271" s="21"/>
      <c r="DC271" s="21"/>
      <c r="DD271" s="21"/>
      <c r="DE271" s="21"/>
      <c r="DF271" s="21"/>
      <c r="DG271" s="21"/>
      <c r="DH271" s="21"/>
      <c r="DI271" s="21"/>
      <c r="DJ271" s="21"/>
      <c r="DK271" s="21"/>
      <c r="DL271" s="21"/>
      <c r="DM271" s="21"/>
      <c r="DN271" s="21"/>
      <c r="DO271" s="21"/>
      <c r="DP271" s="21"/>
      <c r="DQ271" s="21"/>
      <c r="DR271" s="21"/>
      <c r="DS271" s="21"/>
      <c r="DT271" s="21"/>
      <c r="DU271" s="21"/>
      <c r="DV271" s="21"/>
      <c r="DW271" s="21"/>
      <c r="DX271" s="21"/>
      <c r="DY271" s="21"/>
      <c r="DZ271" s="21"/>
      <c r="EA271" s="21"/>
      <c r="EB271" s="21"/>
      <c r="EC271" s="21"/>
      <c r="ED271" s="21"/>
      <c r="EE271" s="21"/>
      <c r="EF271" s="21"/>
      <c r="EG271" s="21"/>
      <c r="EH271" s="21"/>
      <c r="EI271" s="21"/>
      <c r="EJ271" s="21"/>
      <c r="EK271" s="21"/>
      <c r="EL271" s="21"/>
      <c r="EM271" s="21"/>
      <c r="EN271" s="21"/>
      <c r="EO271" s="21"/>
      <c r="EP271" s="21"/>
      <c r="EQ271" s="21"/>
      <c r="ER271" s="21"/>
      <c r="ES271" s="21"/>
      <c r="ET271" s="21"/>
      <c r="EU271" s="21"/>
      <c r="EV271" s="21"/>
      <c r="EW271" s="21"/>
      <c r="EX271" s="21"/>
      <c r="EY271" s="21"/>
      <c r="EZ271" s="21"/>
      <c r="FA271" s="21"/>
      <c r="FB271" s="21"/>
      <c r="FC271" s="21"/>
      <c r="FD271" s="21"/>
      <c r="FE271" s="21"/>
      <c r="FF271" s="21"/>
      <c r="FG271" s="21"/>
      <c r="FH271" s="21"/>
      <c r="FI271" s="21"/>
      <c r="FJ271" s="21"/>
      <c r="FK271" s="21"/>
      <c r="FL271" s="21"/>
      <c r="FM271" s="21"/>
      <c r="FN271" s="21"/>
      <c r="FO271" s="21"/>
      <c r="FP271" s="21"/>
      <c r="FQ271" s="21"/>
      <c r="FR271" s="21"/>
      <c r="FS271" s="21"/>
      <c r="FT271" s="21"/>
      <c r="FU271" s="21"/>
      <c r="FV271" s="21"/>
      <c r="FW271" s="21"/>
      <c r="FX271" s="21"/>
      <c r="FY271" s="21"/>
      <c r="FZ271" s="21"/>
      <c r="GA271" s="21"/>
      <c r="GB271" s="21"/>
      <c r="GC271" s="21"/>
      <c r="GD271" s="21"/>
      <c r="GE271" s="21"/>
      <c r="GF271" s="21"/>
      <c r="GG271" s="21"/>
      <c r="GH271" s="21"/>
      <c r="GI271" s="21"/>
      <c r="GJ271" s="21"/>
      <c r="GK271" s="21"/>
      <c r="GL271" s="21"/>
      <c r="GM271" s="21"/>
      <c r="GN271" s="21"/>
      <c r="GO271" s="21"/>
      <c r="GP271" s="21"/>
      <c r="GQ271" s="21"/>
      <c r="GR271" s="21"/>
      <c r="GS271" s="21"/>
      <c r="GT271" s="21"/>
      <c r="GU271" s="21"/>
      <c r="GV271" s="21"/>
      <c r="GW271" s="21"/>
      <c r="GX271" s="21"/>
      <c r="GY271" s="21"/>
      <c r="GZ271" s="21"/>
      <c r="HA271" s="21"/>
      <c r="HB271" s="21"/>
      <c r="HC271" s="21"/>
      <c r="HD271" s="21"/>
      <c r="HE271" s="21"/>
      <c r="HF271" s="21"/>
      <c r="HG271" s="21"/>
      <c r="HH271" s="21"/>
      <c r="HI271" s="21"/>
      <c r="HJ271" s="21"/>
      <c r="HK271" s="21"/>
      <c r="HL271" s="21"/>
      <c r="HM271" s="21"/>
      <c r="HN271" s="21"/>
      <c r="HO271" s="21"/>
      <c r="HP271" s="21"/>
      <c r="HQ271" s="21"/>
      <c r="HR271" s="21"/>
      <c r="HS271" s="21"/>
      <c r="HT271" s="21"/>
      <c r="HU271" s="21"/>
      <c r="HV271" s="21"/>
      <c r="HW271" s="21"/>
      <c r="HX271" s="21"/>
      <c r="HY271" s="21"/>
      <c r="HZ271" s="21"/>
      <c r="IA271" s="21"/>
      <c r="IB271" s="21"/>
      <c r="IC271" s="21"/>
      <c r="ID271" s="21"/>
      <c r="IE271" s="21"/>
      <c r="IF271" s="21"/>
      <c r="IG271" s="21"/>
      <c r="IH271" s="21"/>
      <c r="II271" s="21"/>
      <c r="IJ271" s="21"/>
      <c r="IK271" s="21"/>
      <c r="IL271" s="21"/>
      <c r="IM271" s="21"/>
      <c r="IN271" s="21"/>
      <c r="IO271" s="21"/>
      <c r="IP271" s="21"/>
      <c r="IQ271" s="21"/>
      <c r="IR271" s="21"/>
      <c r="IS271" s="21"/>
      <c r="IT271" s="21"/>
      <c r="IU271" s="21"/>
      <c r="IV271" s="21"/>
    </row>
    <row r="272" spans="1:256" ht="17.25" x14ac:dyDescent="0.3">
      <c r="A272" s="1333">
        <v>265</v>
      </c>
      <c r="B272" s="797"/>
      <c r="C272" s="797"/>
      <c r="D272" s="1518" t="s">
        <v>147</v>
      </c>
      <c r="E272" s="1517">
        <f>SUM(E265:E271)</f>
        <v>-1030</v>
      </c>
      <c r="F272" s="109"/>
      <c r="G272" s="109"/>
      <c r="H272" s="109"/>
      <c r="I272" s="109"/>
      <c r="J272" s="774"/>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c r="AJ272" s="109"/>
      <c r="AK272" s="109"/>
      <c r="AL272" s="109"/>
      <c r="AM272" s="109"/>
      <c r="AN272" s="109"/>
      <c r="AO272" s="109"/>
      <c r="AP272" s="109"/>
      <c r="AQ272" s="109"/>
      <c r="AR272" s="109"/>
      <c r="AS272" s="109"/>
      <c r="AT272" s="109"/>
      <c r="AU272" s="109"/>
      <c r="AV272" s="109"/>
      <c r="AW272" s="109"/>
      <c r="AX272" s="109"/>
      <c r="AY272" s="109"/>
      <c r="AZ272" s="109"/>
      <c r="BA272" s="109"/>
      <c r="BB272" s="109"/>
      <c r="BC272" s="109"/>
      <c r="BD272" s="109"/>
      <c r="BE272" s="109"/>
      <c r="BF272" s="109"/>
      <c r="BG272" s="109"/>
      <c r="BH272" s="109"/>
      <c r="BI272" s="109"/>
      <c r="BJ272" s="109"/>
      <c r="BK272" s="109"/>
      <c r="BL272" s="109"/>
      <c r="BM272" s="109"/>
      <c r="BN272" s="109"/>
      <c r="BO272" s="109"/>
      <c r="BP272" s="109"/>
      <c r="BQ272" s="109"/>
      <c r="BR272" s="109"/>
      <c r="BS272" s="109"/>
      <c r="BT272" s="109"/>
      <c r="BU272" s="109"/>
      <c r="BV272" s="109"/>
      <c r="BW272" s="109"/>
      <c r="BX272" s="109"/>
      <c r="BY272" s="109"/>
      <c r="BZ272" s="109"/>
      <c r="CA272" s="109"/>
      <c r="CB272" s="109"/>
      <c r="CC272" s="109"/>
      <c r="CD272" s="109"/>
      <c r="CE272" s="109"/>
      <c r="CF272" s="109"/>
      <c r="CG272" s="109"/>
      <c r="CH272" s="109"/>
      <c r="CI272" s="109"/>
      <c r="CJ272" s="109"/>
      <c r="CK272" s="109"/>
      <c r="CL272" s="109"/>
      <c r="CM272" s="109"/>
      <c r="CN272" s="109"/>
      <c r="CO272" s="109"/>
      <c r="CP272" s="109"/>
      <c r="CQ272" s="109"/>
      <c r="CR272" s="109"/>
      <c r="CS272" s="109"/>
      <c r="CT272" s="109"/>
      <c r="CU272" s="109"/>
      <c r="CV272" s="109"/>
      <c r="CW272" s="109"/>
      <c r="CX272" s="109"/>
      <c r="CY272" s="109"/>
      <c r="CZ272" s="109"/>
      <c r="DA272" s="109"/>
      <c r="DB272" s="109"/>
      <c r="DC272" s="109"/>
      <c r="DD272" s="109"/>
      <c r="DE272" s="109"/>
      <c r="DF272" s="109"/>
      <c r="DG272" s="109"/>
      <c r="DH272" s="109"/>
      <c r="DI272" s="109"/>
      <c r="DJ272" s="109"/>
      <c r="DK272" s="109"/>
      <c r="DL272" s="109"/>
      <c r="DM272" s="109"/>
      <c r="DN272" s="109"/>
      <c r="DO272" s="109"/>
      <c r="DP272" s="109"/>
      <c r="DQ272" s="109"/>
      <c r="DR272" s="109"/>
      <c r="DS272" s="109"/>
      <c r="DT272" s="109"/>
      <c r="DU272" s="109"/>
      <c r="DV272" s="109"/>
      <c r="DW272" s="109"/>
      <c r="DX272" s="109"/>
      <c r="DY272" s="109"/>
      <c r="DZ272" s="109"/>
      <c r="EA272" s="109"/>
      <c r="EB272" s="109"/>
      <c r="EC272" s="109"/>
      <c r="ED272" s="109"/>
      <c r="EE272" s="109"/>
      <c r="EF272" s="109"/>
      <c r="EG272" s="109"/>
      <c r="EH272" s="109"/>
      <c r="EI272" s="109"/>
      <c r="EJ272" s="109"/>
      <c r="EK272" s="109"/>
      <c r="EL272" s="109"/>
      <c r="EM272" s="109"/>
      <c r="EN272" s="109"/>
      <c r="EO272" s="109"/>
      <c r="EP272" s="109"/>
      <c r="EQ272" s="109"/>
      <c r="ER272" s="109"/>
      <c r="ES272" s="109"/>
      <c r="ET272" s="109"/>
      <c r="EU272" s="109"/>
      <c r="EV272" s="109"/>
      <c r="EW272" s="109"/>
      <c r="EX272" s="109"/>
      <c r="EY272" s="109"/>
      <c r="EZ272" s="109"/>
      <c r="FA272" s="109"/>
      <c r="FB272" s="109"/>
      <c r="FC272" s="109"/>
      <c r="FD272" s="109"/>
      <c r="FE272" s="109"/>
      <c r="FF272" s="109"/>
      <c r="FG272" s="109"/>
      <c r="FH272" s="109"/>
      <c r="FI272" s="109"/>
      <c r="FJ272" s="109"/>
      <c r="FK272" s="109"/>
      <c r="FL272" s="109"/>
      <c r="FM272" s="109"/>
      <c r="FN272" s="109"/>
      <c r="FO272" s="109"/>
      <c r="FP272" s="109"/>
      <c r="FQ272" s="109"/>
      <c r="FR272" s="109"/>
      <c r="FS272" s="109"/>
      <c r="FT272" s="109"/>
      <c r="FU272" s="109"/>
      <c r="FV272" s="109"/>
      <c r="FW272" s="109"/>
      <c r="FX272" s="109"/>
      <c r="FY272" s="109"/>
      <c r="FZ272" s="109"/>
      <c r="GA272" s="109"/>
      <c r="GB272" s="109"/>
      <c r="GC272" s="109"/>
      <c r="GD272" s="109"/>
      <c r="GE272" s="109"/>
      <c r="GF272" s="109"/>
      <c r="GG272" s="109"/>
      <c r="GH272" s="109"/>
      <c r="GI272" s="109"/>
      <c r="GJ272" s="109"/>
      <c r="GK272" s="109"/>
      <c r="GL272" s="109"/>
      <c r="GM272" s="109"/>
      <c r="GN272" s="109"/>
      <c r="GO272" s="109"/>
      <c r="GP272" s="109"/>
      <c r="GQ272" s="109"/>
      <c r="GR272" s="109"/>
      <c r="GS272" s="109"/>
      <c r="GT272" s="109"/>
      <c r="GU272" s="109"/>
      <c r="GV272" s="109"/>
      <c r="GW272" s="109"/>
      <c r="GX272" s="109"/>
      <c r="GY272" s="109"/>
      <c r="GZ272" s="109"/>
      <c r="HA272" s="109"/>
      <c r="HB272" s="109"/>
      <c r="HC272" s="109"/>
      <c r="HD272" s="109"/>
      <c r="HE272" s="109"/>
      <c r="HF272" s="109"/>
      <c r="HG272" s="109"/>
      <c r="HH272" s="109"/>
      <c r="HI272" s="109"/>
      <c r="HJ272" s="109"/>
      <c r="HK272" s="109"/>
      <c r="HL272" s="109"/>
      <c r="HM272" s="109"/>
      <c r="HN272" s="109"/>
      <c r="HO272" s="109"/>
      <c r="HP272" s="109"/>
      <c r="HQ272" s="109"/>
      <c r="HR272" s="109"/>
      <c r="HS272" s="109"/>
      <c r="HT272" s="109"/>
      <c r="HU272" s="109"/>
      <c r="HV272" s="109"/>
      <c r="HW272" s="109"/>
      <c r="HX272" s="109"/>
      <c r="HY272" s="109"/>
      <c r="HZ272" s="109"/>
      <c r="IA272" s="109"/>
      <c r="IB272" s="109"/>
      <c r="IC272" s="109"/>
      <c r="ID272" s="109"/>
      <c r="IE272" s="109"/>
      <c r="IF272" s="109"/>
      <c r="IG272" s="109"/>
      <c r="IH272" s="109"/>
      <c r="II272" s="109"/>
      <c r="IJ272" s="109"/>
      <c r="IK272" s="109"/>
      <c r="IL272" s="109"/>
      <c r="IM272" s="109"/>
      <c r="IN272" s="109"/>
      <c r="IO272" s="109"/>
      <c r="IP272" s="109"/>
      <c r="IQ272" s="109"/>
      <c r="IR272" s="109"/>
      <c r="IS272" s="109"/>
      <c r="IT272" s="109"/>
      <c r="IU272" s="109"/>
      <c r="IV272" s="109"/>
    </row>
    <row r="273" spans="1:256" ht="18" customHeight="1" x14ac:dyDescent="0.3">
      <c r="A273" s="1333">
        <v>266</v>
      </c>
      <c r="B273" s="797"/>
      <c r="C273" s="797"/>
      <c r="D273" s="1322" t="s">
        <v>1056</v>
      </c>
      <c r="E273" s="1329">
        <f>E272+E263</f>
        <v>-1430</v>
      </c>
      <c r="F273" s="109"/>
      <c r="G273" s="109"/>
      <c r="H273" s="109"/>
      <c r="I273" s="109"/>
      <c r="J273" s="774"/>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c r="AJ273" s="109"/>
      <c r="AK273" s="109"/>
      <c r="AL273" s="109"/>
      <c r="AM273" s="109"/>
      <c r="AN273" s="109"/>
      <c r="AO273" s="109"/>
      <c r="AP273" s="109"/>
      <c r="AQ273" s="109"/>
      <c r="AR273" s="109"/>
      <c r="AS273" s="109"/>
      <c r="AT273" s="109"/>
      <c r="AU273" s="109"/>
      <c r="AV273" s="109"/>
      <c r="AW273" s="109"/>
      <c r="AX273" s="109"/>
      <c r="AY273" s="109"/>
      <c r="AZ273" s="109"/>
      <c r="BA273" s="109"/>
      <c r="BB273" s="109"/>
      <c r="BC273" s="109"/>
      <c r="BD273" s="109"/>
      <c r="BE273" s="109"/>
      <c r="BF273" s="109"/>
      <c r="BG273" s="109"/>
      <c r="BH273" s="109"/>
      <c r="BI273" s="109"/>
      <c r="BJ273" s="109"/>
      <c r="BK273" s="109"/>
      <c r="BL273" s="109"/>
      <c r="BM273" s="109"/>
      <c r="BN273" s="109"/>
      <c r="BO273" s="109"/>
      <c r="BP273" s="109"/>
      <c r="BQ273" s="109"/>
      <c r="BR273" s="109"/>
      <c r="BS273" s="109"/>
      <c r="BT273" s="109"/>
      <c r="BU273" s="109"/>
      <c r="BV273" s="109"/>
      <c r="BW273" s="109"/>
      <c r="BX273" s="109"/>
      <c r="BY273" s="109"/>
      <c r="BZ273" s="109"/>
      <c r="CA273" s="109"/>
      <c r="CB273" s="109"/>
      <c r="CC273" s="109"/>
      <c r="CD273" s="109"/>
      <c r="CE273" s="109"/>
      <c r="CF273" s="109"/>
      <c r="CG273" s="109"/>
      <c r="CH273" s="109"/>
      <c r="CI273" s="109"/>
      <c r="CJ273" s="109"/>
      <c r="CK273" s="109"/>
      <c r="CL273" s="109"/>
      <c r="CM273" s="109"/>
      <c r="CN273" s="109"/>
      <c r="CO273" s="109"/>
      <c r="CP273" s="109"/>
      <c r="CQ273" s="109"/>
      <c r="CR273" s="109"/>
      <c r="CS273" s="109"/>
      <c r="CT273" s="109"/>
      <c r="CU273" s="109"/>
      <c r="CV273" s="109"/>
      <c r="CW273" s="109"/>
      <c r="CX273" s="109"/>
      <c r="CY273" s="109"/>
      <c r="CZ273" s="109"/>
      <c r="DA273" s="109"/>
      <c r="DB273" s="109"/>
      <c r="DC273" s="109"/>
      <c r="DD273" s="109"/>
      <c r="DE273" s="109"/>
      <c r="DF273" s="109"/>
      <c r="DG273" s="109"/>
      <c r="DH273" s="109"/>
      <c r="DI273" s="109"/>
      <c r="DJ273" s="109"/>
      <c r="DK273" s="109"/>
      <c r="DL273" s="109"/>
      <c r="DM273" s="109"/>
      <c r="DN273" s="109"/>
      <c r="DO273" s="109"/>
      <c r="DP273" s="109"/>
      <c r="DQ273" s="109"/>
      <c r="DR273" s="109"/>
      <c r="DS273" s="109"/>
      <c r="DT273" s="109"/>
      <c r="DU273" s="109"/>
      <c r="DV273" s="109"/>
      <c r="DW273" s="109"/>
      <c r="DX273" s="109"/>
      <c r="DY273" s="109"/>
      <c r="DZ273" s="109"/>
      <c r="EA273" s="109"/>
      <c r="EB273" s="109"/>
      <c r="EC273" s="109"/>
      <c r="ED273" s="109"/>
      <c r="EE273" s="109"/>
      <c r="EF273" s="109"/>
      <c r="EG273" s="109"/>
      <c r="EH273" s="109"/>
      <c r="EI273" s="109"/>
      <c r="EJ273" s="109"/>
      <c r="EK273" s="109"/>
      <c r="EL273" s="109"/>
      <c r="EM273" s="109"/>
      <c r="EN273" s="109"/>
      <c r="EO273" s="109"/>
      <c r="EP273" s="109"/>
      <c r="EQ273" s="109"/>
      <c r="ER273" s="109"/>
      <c r="ES273" s="109"/>
      <c r="ET273" s="109"/>
      <c r="EU273" s="109"/>
      <c r="EV273" s="109"/>
      <c r="EW273" s="109"/>
      <c r="EX273" s="109"/>
      <c r="EY273" s="109"/>
      <c r="EZ273" s="109"/>
      <c r="FA273" s="109"/>
      <c r="FB273" s="109"/>
      <c r="FC273" s="109"/>
      <c r="FD273" s="109"/>
      <c r="FE273" s="109"/>
      <c r="FF273" s="109"/>
      <c r="FG273" s="109"/>
      <c r="FH273" s="109"/>
      <c r="FI273" s="109"/>
      <c r="FJ273" s="109"/>
      <c r="FK273" s="109"/>
      <c r="FL273" s="109"/>
      <c r="FM273" s="109"/>
      <c r="FN273" s="109"/>
      <c r="FO273" s="109"/>
      <c r="FP273" s="109"/>
      <c r="FQ273" s="109"/>
      <c r="FR273" s="109"/>
      <c r="FS273" s="109"/>
      <c r="FT273" s="109"/>
      <c r="FU273" s="109"/>
      <c r="FV273" s="109"/>
      <c r="FW273" s="109"/>
      <c r="FX273" s="109"/>
      <c r="FY273" s="109"/>
      <c r="FZ273" s="109"/>
      <c r="GA273" s="109"/>
      <c r="GB273" s="109"/>
      <c r="GC273" s="109"/>
      <c r="GD273" s="109"/>
      <c r="GE273" s="109"/>
      <c r="GF273" s="109"/>
      <c r="GG273" s="109"/>
      <c r="GH273" s="109"/>
      <c r="GI273" s="109"/>
      <c r="GJ273" s="109"/>
      <c r="GK273" s="109"/>
      <c r="GL273" s="109"/>
      <c r="GM273" s="109"/>
      <c r="GN273" s="109"/>
      <c r="GO273" s="109"/>
      <c r="GP273" s="109"/>
      <c r="GQ273" s="109"/>
      <c r="GR273" s="109"/>
      <c r="GS273" s="109"/>
      <c r="GT273" s="109"/>
      <c r="GU273" s="109"/>
      <c r="GV273" s="109"/>
      <c r="GW273" s="109"/>
      <c r="GX273" s="109"/>
      <c r="GY273" s="109"/>
      <c r="GZ273" s="109"/>
      <c r="HA273" s="109"/>
      <c r="HB273" s="109"/>
      <c r="HC273" s="109"/>
      <c r="HD273" s="109"/>
      <c r="HE273" s="109"/>
      <c r="HF273" s="109"/>
      <c r="HG273" s="109"/>
      <c r="HH273" s="109"/>
      <c r="HI273" s="109"/>
      <c r="HJ273" s="109"/>
      <c r="HK273" s="109"/>
      <c r="HL273" s="109"/>
      <c r="HM273" s="109"/>
      <c r="HN273" s="109"/>
      <c r="HO273" s="109"/>
      <c r="HP273" s="109"/>
      <c r="HQ273" s="109"/>
      <c r="HR273" s="109"/>
      <c r="HS273" s="109"/>
      <c r="HT273" s="109"/>
      <c r="HU273" s="109"/>
      <c r="HV273" s="109"/>
      <c r="HW273" s="109"/>
      <c r="HX273" s="109"/>
      <c r="HY273" s="109"/>
      <c r="HZ273" s="109"/>
      <c r="IA273" s="109"/>
      <c r="IB273" s="109"/>
      <c r="IC273" s="109"/>
      <c r="ID273" s="109"/>
      <c r="IE273" s="109"/>
      <c r="IF273" s="109"/>
      <c r="IG273" s="109"/>
      <c r="IH273" s="109"/>
      <c r="II273" s="109"/>
      <c r="IJ273" s="109"/>
      <c r="IK273" s="109"/>
      <c r="IL273" s="109"/>
      <c r="IM273" s="109"/>
      <c r="IN273" s="109"/>
      <c r="IO273" s="109"/>
      <c r="IP273" s="109"/>
      <c r="IQ273" s="109"/>
      <c r="IR273" s="109"/>
      <c r="IS273" s="109"/>
      <c r="IT273" s="109"/>
      <c r="IU273" s="109"/>
      <c r="IV273" s="109"/>
    </row>
    <row r="274" spans="1:256" ht="29.25" customHeight="1" x14ac:dyDescent="0.35">
      <c r="A274" s="1333">
        <v>267</v>
      </c>
      <c r="B274" s="797"/>
      <c r="C274" s="797"/>
      <c r="D274" s="1268" t="s">
        <v>241</v>
      </c>
      <c r="E274" s="1329">
        <v>-16000</v>
      </c>
      <c r="F274" s="109"/>
      <c r="G274" s="109"/>
      <c r="H274" s="109"/>
      <c r="I274" s="109"/>
      <c r="J274" s="774"/>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c r="AJ274" s="109"/>
      <c r="AK274" s="109"/>
      <c r="AL274" s="109"/>
      <c r="AM274" s="109"/>
      <c r="AN274" s="109"/>
      <c r="AO274" s="109"/>
      <c r="AP274" s="109"/>
      <c r="AQ274" s="109"/>
      <c r="AR274" s="109"/>
      <c r="AS274" s="109"/>
      <c r="AT274" s="109"/>
      <c r="AU274" s="109"/>
      <c r="AV274" s="109"/>
      <c r="AW274" s="109"/>
      <c r="AX274" s="109"/>
      <c r="AY274" s="109"/>
      <c r="AZ274" s="109"/>
      <c r="BA274" s="109"/>
      <c r="BB274" s="109"/>
      <c r="BC274" s="109"/>
      <c r="BD274" s="109"/>
      <c r="BE274" s="109"/>
      <c r="BF274" s="109"/>
      <c r="BG274" s="109"/>
      <c r="BH274" s="109"/>
      <c r="BI274" s="109"/>
      <c r="BJ274" s="109"/>
      <c r="BK274" s="109"/>
      <c r="BL274" s="109"/>
      <c r="BM274" s="109"/>
      <c r="BN274" s="109"/>
      <c r="BO274" s="109"/>
      <c r="BP274" s="109"/>
      <c r="BQ274" s="109"/>
      <c r="BR274" s="109"/>
      <c r="BS274" s="109"/>
      <c r="BT274" s="109"/>
      <c r="BU274" s="109"/>
      <c r="BV274" s="109"/>
      <c r="BW274" s="109"/>
      <c r="BX274" s="109"/>
      <c r="BY274" s="109"/>
      <c r="BZ274" s="109"/>
      <c r="CA274" s="109"/>
      <c r="CB274" s="109"/>
      <c r="CC274" s="109"/>
      <c r="CD274" s="109"/>
      <c r="CE274" s="109"/>
      <c r="CF274" s="109"/>
      <c r="CG274" s="109"/>
      <c r="CH274" s="109"/>
      <c r="CI274" s="109"/>
      <c r="CJ274" s="109"/>
      <c r="CK274" s="109"/>
      <c r="CL274" s="109"/>
      <c r="CM274" s="109"/>
      <c r="CN274" s="109"/>
      <c r="CO274" s="109"/>
      <c r="CP274" s="109"/>
      <c r="CQ274" s="109"/>
      <c r="CR274" s="109"/>
      <c r="CS274" s="109"/>
      <c r="CT274" s="109"/>
      <c r="CU274" s="109"/>
      <c r="CV274" s="109"/>
      <c r="CW274" s="109"/>
      <c r="CX274" s="109"/>
      <c r="CY274" s="109"/>
      <c r="CZ274" s="109"/>
      <c r="DA274" s="109"/>
      <c r="DB274" s="109"/>
      <c r="DC274" s="109"/>
      <c r="DD274" s="109"/>
      <c r="DE274" s="109"/>
      <c r="DF274" s="109"/>
      <c r="DG274" s="109"/>
      <c r="DH274" s="109"/>
      <c r="DI274" s="109"/>
      <c r="DJ274" s="109"/>
      <c r="DK274" s="109"/>
      <c r="DL274" s="109"/>
      <c r="DM274" s="109"/>
      <c r="DN274" s="109"/>
      <c r="DO274" s="109"/>
      <c r="DP274" s="109"/>
      <c r="DQ274" s="109"/>
      <c r="DR274" s="109"/>
      <c r="DS274" s="109"/>
      <c r="DT274" s="109"/>
      <c r="DU274" s="109"/>
      <c r="DV274" s="109"/>
      <c r="DW274" s="109"/>
      <c r="DX274" s="109"/>
      <c r="DY274" s="109"/>
      <c r="DZ274" s="109"/>
      <c r="EA274" s="109"/>
      <c r="EB274" s="109"/>
      <c r="EC274" s="109"/>
      <c r="ED274" s="109"/>
      <c r="EE274" s="109"/>
      <c r="EF274" s="109"/>
      <c r="EG274" s="109"/>
      <c r="EH274" s="109"/>
      <c r="EI274" s="109"/>
      <c r="EJ274" s="109"/>
      <c r="EK274" s="109"/>
      <c r="EL274" s="109"/>
      <c r="EM274" s="109"/>
      <c r="EN274" s="109"/>
      <c r="EO274" s="109"/>
      <c r="EP274" s="109"/>
      <c r="EQ274" s="109"/>
      <c r="ER274" s="109"/>
      <c r="ES274" s="109"/>
      <c r="ET274" s="109"/>
      <c r="EU274" s="109"/>
      <c r="EV274" s="109"/>
      <c r="EW274" s="109"/>
      <c r="EX274" s="109"/>
      <c r="EY274" s="109"/>
      <c r="EZ274" s="109"/>
      <c r="FA274" s="109"/>
      <c r="FB274" s="109"/>
      <c r="FC274" s="109"/>
      <c r="FD274" s="109"/>
      <c r="FE274" s="109"/>
      <c r="FF274" s="109"/>
      <c r="FG274" s="109"/>
      <c r="FH274" s="109"/>
      <c r="FI274" s="109"/>
      <c r="FJ274" s="109"/>
      <c r="FK274" s="109"/>
      <c r="FL274" s="109"/>
      <c r="FM274" s="109"/>
      <c r="FN274" s="109"/>
      <c r="FO274" s="109"/>
      <c r="FP274" s="109"/>
      <c r="FQ274" s="109"/>
      <c r="FR274" s="109"/>
      <c r="FS274" s="109"/>
      <c r="FT274" s="109"/>
      <c r="FU274" s="109"/>
      <c r="FV274" s="109"/>
      <c r="FW274" s="109"/>
      <c r="FX274" s="109"/>
      <c r="FY274" s="109"/>
      <c r="FZ274" s="109"/>
      <c r="GA274" s="109"/>
      <c r="GB274" s="109"/>
      <c r="GC274" s="109"/>
      <c r="GD274" s="109"/>
      <c r="GE274" s="109"/>
      <c r="GF274" s="109"/>
      <c r="GG274" s="109"/>
      <c r="GH274" s="109"/>
      <c r="GI274" s="109"/>
      <c r="GJ274" s="109"/>
      <c r="GK274" s="109"/>
      <c r="GL274" s="109"/>
      <c r="GM274" s="109"/>
      <c r="GN274" s="109"/>
      <c r="GO274" s="109"/>
      <c r="GP274" s="109"/>
      <c r="GQ274" s="109"/>
      <c r="GR274" s="109"/>
      <c r="GS274" s="109"/>
      <c r="GT274" s="109"/>
      <c r="GU274" s="109"/>
      <c r="GV274" s="109"/>
      <c r="GW274" s="109"/>
      <c r="GX274" s="109"/>
      <c r="GY274" s="109"/>
      <c r="GZ274" s="109"/>
      <c r="HA274" s="109"/>
      <c r="HB274" s="109"/>
      <c r="HC274" s="109"/>
      <c r="HD274" s="109"/>
      <c r="HE274" s="109"/>
      <c r="HF274" s="109"/>
      <c r="HG274" s="109"/>
      <c r="HH274" s="109"/>
      <c r="HI274" s="109"/>
      <c r="HJ274" s="109"/>
      <c r="HK274" s="109"/>
      <c r="HL274" s="109"/>
      <c r="HM274" s="109"/>
      <c r="HN274" s="109"/>
      <c r="HO274" s="109"/>
      <c r="HP274" s="109"/>
      <c r="HQ274" s="109"/>
      <c r="HR274" s="109"/>
      <c r="HS274" s="109"/>
      <c r="HT274" s="109"/>
      <c r="HU274" s="109"/>
      <c r="HV274" s="109"/>
      <c r="HW274" s="109"/>
      <c r="HX274" s="109"/>
      <c r="HY274" s="109"/>
      <c r="HZ274" s="109"/>
      <c r="IA274" s="109"/>
      <c r="IB274" s="109"/>
      <c r="IC274" s="109"/>
      <c r="ID274" s="109"/>
      <c r="IE274" s="109"/>
      <c r="IF274" s="109"/>
      <c r="IG274" s="109"/>
      <c r="IH274" s="109"/>
      <c r="II274" s="109"/>
      <c r="IJ274" s="109"/>
      <c r="IK274" s="109"/>
      <c r="IL274" s="109"/>
      <c r="IM274" s="109"/>
      <c r="IN274" s="109"/>
      <c r="IO274" s="109"/>
      <c r="IP274" s="109"/>
      <c r="IQ274" s="109"/>
      <c r="IR274" s="109"/>
      <c r="IS274" s="109"/>
      <c r="IT274" s="109"/>
      <c r="IU274" s="109"/>
      <c r="IV274" s="109"/>
    </row>
    <row r="275" spans="1:256" s="231" customFormat="1" ht="18" customHeight="1" thickBot="1" x14ac:dyDescent="0.4">
      <c r="A275" s="1333">
        <v>268</v>
      </c>
      <c r="B275" s="1582"/>
      <c r="C275" s="1582"/>
      <c r="D275" s="1325" t="s">
        <v>670</v>
      </c>
      <c r="E275" s="1326">
        <f>E273+E256+E274</f>
        <v>-78884</v>
      </c>
      <c r="F275" s="23"/>
      <c r="G275" s="23"/>
      <c r="H275" s="1316"/>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c r="IA275" s="23"/>
      <c r="IB275" s="23"/>
      <c r="IC275" s="23"/>
      <c r="ID275" s="23"/>
      <c r="IE275" s="23"/>
      <c r="IF275" s="23"/>
      <c r="IG275" s="23"/>
      <c r="IH275" s="23"/>
      <c r="II275" s="23"/>
      <c r="IJ275" s="23"/>
      <c r="IK275" s="23"/>
      <c r="IL275" s="23"/>
      <c r="IM275" s="23"/>
      <c r="IN275" s="23"/>
      <c r="IO275" s="23"/>
      <c r="IP275" s="23"/>
      <c r="IQ275" s="23"/>
      <c r="IR275" s="23"/>
      <c r="IS275" s="23"/>
      <c r="IT275" s="23"/>
      <c r="IU275" s="23"/>
      <c r="IV275" s="23"/>
    </row>
    <row r="276" spans="1:256" ht="24.95" customHeight="1" thickBot="1" x14ac:dyDescent="0.35">
      <c r="A276" s="1333">
        <v>269</v>
      </c>
      <c r="B276" s="753"/>
      <c r="C276" s="775"/>
      <c r="D276" s="776" t="s">
        <v>671</v>
      </c>
      <c r="E276" s="777">
        <f>SUM(E275,E253,E105)+E134</f>
        <v>572673</v>
      </c>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21"/>
      <c r="BI276" s="21"/>
      <c r="BJ276" s="21"/>
      <c r="BK276" s="21"/>
      <c r="BL276" s="21"/>
      <c r="BM276" s="21"/>
      <c r="BN276" s="21"/>
      <c r="BO276" s="21"/>
      <c r="BP276" s="21"/>
      <c r="BQ276" s="21"/>
      <c r="BR276" s="21"/>
      <c r="BS276" s="21"/>
      <c r="BT276" s="21"/>
      <c r="BU276" s="21"/>
      <c r="BV276" s="21"/>
      <c r="BW276" s="21"/>
      <c r="BX276" s="21"/>
      <c r="BY276" s="21"/>
      <c r="BZ276" s="21"/>
      <c r="CA276" s="21"/>
      <c r="CB276" s="21"/>
      <c r="CC276" s="21"/>
      <c r="CD276" s="21"/>
      <c r="CE276" s="21"/>
      <c r="CF276" s="21"/>
      <c r="CG276" s="21"/>
      <c r="CH276" s="21"/>
      <c r="CI276" s="21"/>
      <c r="CJ276" s="21"/>
      <c r="CK276" s="21"/>
      <c r="CL276" s="21"/>
      <c r="CM276" s="21"/>
      <c r="CN276" s="21"/>
      <c r="CO276" s="21"/>
      <c r="CP276" s="21"/>
      <c r="CQ276" s="21"/>
      <c r="CR276" s="21"/>
      <c r="CS276" s="21"/>
      <c r="CT276" s="21"/>
      <c r="CU276" s="21"/>
      <c r="CV276" s="21"/>
      <c r="CW276" s="21"/>
      <c r="CX276" s="21"/>
      <c r="CY276" s="21"/>
      <c r="CZ276" s="21"/>
      <c r="DA276" s="21"/>
      <c r="DB276" s="21"/>
      <c r="DC276" s="21"/>
      <c r="DD276" s="21"/>
      <c r="DE276" s="21"/>
      <c r="DF276" s="21"/>
      <c r="DG276" s="21"/>
      <c r="DH276" s="21"/>
      <c r="DI276" s="21"/>
      <c r="DJ276" s="21"/>
      <c r="DK276" s="21"/>
      <c r="DL276" s="21"/>
      <c r="DM276" s="21"/>
      <c r="DN276" s="21"/>
      <c r="DO276" s="21"/>
      <c r="DP276" s="21"/>
      <c r="DQ276" s="21"/>
      <c r="DR276" s="21"/>
      <c r="DS276" s="21"/>
      <c r="DT276" s="21"/>
      <c r="DU276" s="21"/>
      <c r="DV276" s="21"/>
      <c r="DW276" s="21"/>
      <c r="DX276" s="21"/>
      <c r="DY276" s="21"/>
      <c r="DZ276" s="21"/>
      <c r="EA276" s="21"/>
      <c r="EB276" s="21"/>
      <c r="EC276" s="21"/>
      <c r="ED276" s="21"/>
      <c r="EE276" s="21"/>
      <c r="EF276" s="21"/>
      <c r="EG276" s="21"/>
      <c r="EH276" s="21"/>
      <c r="EI276" s="21"/>
      <c r="EJ276" s="21"/>
      <c r="EK276" s="21"/>
      <c r="EL276" s="21"/>
      <c r="EM276" s="21"/>
      <c r="EN276" s="21"/>
      <c r="EO276" s="21"/>
      <c r="EP276" s="21"/>
      <c r="EQ276" s="21"/>
      <c r="ER276" s="21"/>
      <c r="ES276" s="21"/>
      <c r="ET276" s="21"/>
      <c r="EU276" s="21"/>
      <c r="EV276" s="21"/>
      <c r="EW276" s="21"/>
      <c r="EX276" s="21"/>
      <c r="EY276" s="21"/>
      <c r="EZ276" s="21"/>
      <c r="FA276" s="21"/>
      <c r="FB276" s="21"/>
      <c r="FC276" s="21"/>
      <c r="FD276" s="21"/>
      <c r="FE276" s="21"/>
      <c r="FF276" s="21"/>
      <c r="FG276" s="21"/>
      <c r="FH276" s="21"/>
      <c r="FI276" s="21"/>
      <c r="FJ276" s="21"/>
      <c r="FK276" s="21"/>
      <c r="FL276" s="21"/>
      <c r="FM276" s="21"/>
      <c r="FN276" s="21"/>
      <c r="FO276" s="21"/>
      <c r="FP276" s="21"/>
      <c r="FQ276" s="21"/>
      <c r="FR276" s="21"/>
      <c r="FS276" s="21"/>
      <c r="FT276" s="21"/>
      <c r="FU276" s="21"/>
      <c r="FV276" s="21"/>
      <c r="FW276" s="21"/>
      <c r="FX276" s="21"/>
      <c r="FY276" s="21"/>
      <c r="FZ276" s="21"/>
      <c r="GA276" s="21"/>
      <c r="GB276" s="21"/>
      <c r="GC276" s="21"/>
      <c r="GD276" s="21"/>
      <c r="GE276" s="21"/>
      <c r="GF276" s="21"/>
      <c r="GG276" s="21"/>
      <c r="GH276" s="21"/>
      <c r="GI276" s="21"/>
      <c r="GJ276" s="21"/>
      <c r="GK276" s="21"/>
      <c r="GL276" s="21"/>
      <c r="GM276" s="21"/>
      <c r="GN276" s="21"/>
      <c r="GO276" s="21"/>
      <c r="GP276" s="21"/>
      <c r="GQ276" s="21"/>
      <c r="GR276" s="21"/>
      <c r="GS276" s="21"/>
      <c r="GT276" s="21"/>
      <c r="GU276" s="21"/>
      <c r="GV276" s="21"/>
      <c r="GW276" s="21"/>
      <c r="GX276" s="21"/>
      <c r="GY276" s="21"/>
      <c r="GZ276" s="21"/>
      <c r="HA276" s="21"/>
      <c r="HB276" s="21"/>
      <c r="HC276" s="21"/>
      <c r="HD276" s="21"/>
      <c r="HE276" s="21"/>
      <c r="HF276" s="21"/>
      <c r="HG276" s="21"/>
      <c r="HH276" s="21"/>
      <c r="HI276" s="21"/>
      <c r="HJ276" s="21"/>
      <c r="HK276" s="21"/>
      <c r="HL276" s="21"/>
      <c r="HM276" s="21"/>
      <c r="HN276" s="21"/>
      <c r="HO276" s="21"/>
      <c r="HP276" s="21"/>
      <c r="HQ276" s="21"/>
      <c r="HR276" s="21"/>
      <c r="HS276" s="21"/>
      <c r="HT276" s="21"/>
      <c r="HU276" s="21"/>
      <c r="HV276" s="21"/>
      <c r="HW276" s="21"/>
      <c r="HX276" s="21"/>
      <c r="HY276" s="21"/>
      <c r="HZ276" s="21"/>
      <c r="IA276" s="21"/>
      <c r="IB276" s="21"/>
      <c r="IC276" s="21"/>
      <c r="ID276" s="21"/>
      <c r="IE276" s="21"/>
      <c r="IF276" s="21"/>
      <c r="IG276" s="21"/>
      <c r="IH276" s="21"/>
      <c r="II276" s="21"/>
      <c r="IJ276" s="21"/>
      <c r="IK276" s="21"/>
      <c r="IL276" s="21"/>
      <c r="IM276" s="21"/>
      <c r="IN276" s="21"/>
      <c r="IO276" s="21"/>
      <c r="IP276" s="21"/>
      <c r="IQ276" s="21"/>
      <c r="IR276" s="21"/>
      <c r="IS276" s="21"/>
      <c r="IT276" s="21"/>
      <c r="IU276" s="21"/>
      <c r="IV276" s="21"/>
    </row>
    <row r="277" spans="1:256" ht="17.25" x14ac:dyDescent="0.3">
      <c r="D277" s="807"/>
    </row>
    <row r="293" spans="2:5" ht="17.25" x14ac:dyDescent="0.35">
      <c r="B293" s="808"/>
      <c r="C293" s="809"/>
      <c r="E293" s="12"/>
    </row>
    <row r="294" spans="2:5" ht="17.25" x14ac:dyDescent="0.35">
      <c r="B294" s="808"/>
      <c r="C294" s="809"/>
      <c r="D294" s="810"/>
      <c r="E294" s="12"/>
    </row>
    <row r="295" spans="2:5" ht="17.25" x14ac:dyDescent="0.35">
      <c r="B295" s="808"/>
      <c r="C295" s="809"/>
      <c r="D295" s="810"/>
      <c r="E295" s="12"/>
    </row>
    <row r="296" spans="2:5" ht="17.25" x14ac:dyDescent="0.35">
      <c r="B296" s="808"/>
      <c r="C296" s="809"/>
      <c r="D296" s="810"/>
      <c r="E296" s="12"/>
    </row>
    <row r="297" spans="2:5" ht="17.25" x14ac:dyDescent="0.35">
      <c r="B297" s="808"/>
      <c r="C297" s="809"/>
      <c r="D297" s="810"/>
      <c r="E297" s="12"/>
    </row>
    <row r="298" spans="2:5" ht="17.25" x14ac:dyDescent="0.35">
      <c r="B298" s="117"/>
      <c r="C298" s="119"/>
      <c r="D298" s="810"/>
      <c r="E298" s="2"/>
    </row>
    <row r="299" spans="2:5" x14ac:dyDescent="0.3">
      <c r="C299" s="119"/>
      <c r="D299" s="594"/>
    </row>
    <row r="300" spans="2:5" x14ac:dyDescent="0.3">
      <c r="C300" s="119"/>
    </row>
    <row r="301" spans="2:5" x14ac:dyDescent="0.3">
      <c r="C301" s="119"/>
    </row>
    <row r="302" spans="2:5" x14ac:dyDescent="0.3">
      <c r="C302" s="119"/>
    </row>
    <row r="303" spans="2:5" x14ac:dyDescent="0.3">
      <c r="C303" s="119"/>
    </row>
    <row r="304" spans="2:5" x14ac:dyDescent="0.3">
      <c r="C304" s="119"/>
    </row>
    <row r="305" spans="2:5" x14ac:dyDescent="0.3">
      <c r="C305" s="119"/>
    </row>
    <row r="316" spans="2:5" x14ac:dyDescent="0.3">
      <c r="B316" s="115"/>
      <c r="C316" s="232"/>
      <c r="E316" s="2"/>
    </row>
    <row r="317" spans="2:5" x14ac:dyDescent="0.3">
      <c r="D317" s="811"/>
    </row>
    <row r="366" spans="2:5" x14ac:dyDescent="0.3">
      <c r="B366" s="117"/>
      <c r="C366" s="119"/>
      <c r="E366" s="812"/>
    </row>
    <row r="367" spans="2:5" x14ac:dyDescent="0.3">
      <c r="B367" s="115"/>
      <c r="C367" s="232"/>
      <c r="D367" s="594"/>
      <c r="E367" s="2"/>
    </row>
    <row r="368" spans="2:5" x14ac:dyDescent="0.3">
      <c r="B368" s="117"/>
      <c r="C368" s="232"/>
      <c r="D368" s="811"/>
      <c r="E368" s="222"/>
    </row>
    <row r="369" spans="2:5" x14ac:dyDescent="0.3">
      <c r="B369" s="115"/>
      <c r="C369" s="232"/>
      <c r="D369" s="811"/>
      <c r="E369" s="2"/>
    </row>
    <row r="370" spans="2:5" x14ac:dyDescent="0.3">
      <c r="B370" s="117"/>
      <c r="C370" s="119"/>
      <c r="D370" s="811"/>
      <c r="E370" s="2"/>
    </row>
    <row r="371" spans="2:5" ht="17.25" x14ac:dyDescent="0.35">
      <c r="B371" s="808"/>
      <c r="C371" s="809"/>
      <c r="D371" s="594"/>
      <c r="E371" s="2"/>
    </row>
    <row r="372" spans="2:5" ht="17.25" x14ac:dyDescent="0.35">
      <c r="B372" s="117"/>
      <c r="C372" s="119"/>
      <c r="D372" s="810"/>
      <c r="E372" s="2"/>
    </row>
    <row r="373" spans="2:5" ht="17.25" x14ac:dyDescent="0.3">
      <c r="B373" s="117"/>
      <c r="C373" s="797"/>
      <c r="D373" s="813"/>
      <c r="E373" s="2"/>
    </row>
    <row r="374" spans="2:5" ht="17.25" x14ac:dyDescent="0.35">
      <c r="B374" s="117"/>
      <c r="C374" s="119"/>
      <c r="D374" s="814"/>
      <c r="E374" s="2"/>
    </row>
    <row r="375" spans="2:5" x14ac:dyDescent="0.3">
      <c r="D375" s="594"/>
    </row>
    <row r="419" spans="2:5" x14ac:dyDescent="0.3">
      <c r="B419" s="117"/>
      <c r="C419" s="119"/>
      <c r="E419" s="812"/>
    </row>
    <row r="420" spans="2:5" x14ac:dyDescent="0.3">
      <c r="B420" s="115"/>
      <c r="C420" s="232"/>
      <c r="D420" s="594"/>
      <c r="E420" s="2"/>
    </row>
    <row r="421" spans="2:5" x14ac:dyDescent="0.3">
      <c r="B421" s="117"/>
      <c r="C421" s="232"/>
      <c r="D421" s="811"/>
      <c r="E421" s="222"/>
    </row>
    <row r="422" spans="2:5" x14ac:dyDescent="0.3">
      <c r="B422" s="115"/>
      <c r="C422" s="232"/>
      <c r="D422" s="811"/>
      <c r="E422" s="2"/>
    </row>
    <row r="423" spans="2:5" x14ac:dyDescent="0.3">
      <c r="B423" s="117"/>
      <c r="C423" s="119"/>
      <c r="D423" s="811"/>
      <c r="E423" s="2"/>
    </row>
    <row r="424" spans="2:5" x14ac:dyDescent="0.3">
      <c r="D424" s="594"/>
    </row>
    <row r="439" spans="1:256" s="749" customFormat="1" x14ac:dyDescent="0.3">
      <c r="A439" s="1333"/>
      <c r="B439" s="116"/>
      <c r="C439" s="119"/>
      <c r="E439" s="48"/>
      <c r="F439" s="116"/>
      <c r="G439" s="116"/>
      <c r="H439" s="116"/>
      <c r="I439" s="116"/>
      <c r="J439" s="116"/>
      <c r="K439" s="116"/>
      <c r="L439" s="116"/>
      <c r="M439" s="116"/>
      <c r="N439" s="116"/>
      <c r="O439" s="116"/>
      <c r="P439" s="116"/>
      <c r="Q439" s="116"/>
      <c r="R439" s="116"/>
      <c r="S439" s="116"/>
      <c r="T439" s="116"/>
      <c r="U439" s="116"/>
      <c r="V439" s="116"/>
      <c r="W439" s="116"/>
      <c r="X439" s="116"/>
      <c r="Y439" s="116"/>
      <c r="Z439" s="116"/>
      <c r="AA439" s="116"/>
      <c r="AB439" s="116"/>
      <c r="AC439" s="116"/>
      <c r="AD439" s="116"/>
      <c r="AE439" s="116"/>
      <c r="AF439" s="116"/>
      <c r="AG439" s="116"/>
      <c r="AH439" s="116"/>
      <c r="AI439" s="116"/>
      <c r="AJ439" s="116"/>
      <c r="AK439" s="116"/>
      <c r="AL439" s="116"/>
      <c r="AM439" s="116"/>
      <c r="AN439" s="116"/>
      <c r="AO439" s="116"/>
      <c r="AP439" s="116"/>
      <c r="AQ439" s="116"/>
      <c r="AR439" s="116"/>
      <c r="AS439" s="116"/>
      <c r="AT439" s="116"/>
      <c r="AU439" s="116"/>
      <c r="AV439" s="116"/>
      <c r="AW439" s="116"/>
      <c r="AX439" s="116"/>
      <c r="AY439" s="116"/>
      <c r="AZ439" s="116"/>
      <c r="BA439" s="116"/>
      <c r="BB439" s="116"/>
      <c r="BC439" s="116"/>
      <c r="BD439" s="116"/>
      <c r="BE439" s="116"/>
      <c r="BF439" s="116"/>
      <c r="BG439" s="116"/>
      <c r="BH439" s="116"/>
      <c r="BI439" s="116"/>
      <c r="BJ439" s="116"/>
      <c r="BK439" s="116"/>
      <c r="BL439" s="116"/>
      <c r="BM439" s="116"/>
      <c r="BN439" s="116"/>
      <c r="BO439" s="116"/>
      <c r="BP439" s="116"/>
      <c r="BQ439" s="116"/>
      <c r="BR439" s="116"/>
      <c r="BS439" s="116"/>
      <c r="BT439" s="116"/>
      <c r="BU439" s="116"/>
      <c r="BV439" s="116"/>
      <c r="BW439" s="116"/>
      <c r="BX439" s="116"/>
      <c r="BY439" s="116"/>
      <c r="BZ439" s="116"/>
      <c r="CA439" s="116"/>
      <c r="CB439" s="116"/>
      <c r="CC439" s="116"/>
      <c r="CD439" s="116"/>
      <c r="CE439" s="116"/>
      <c r="CF439" s="116"/>
      <c r="CG439" s="116"/>
      <c r="CH439" s="116"/>
      <c r="CI439" s="116"/>
      <c r="CJ439" s="116"/>
      <c r="CK439" s="116"/>
      <c r="CL439" s="116"/>
      <c r="CM439" s="116"/>
      <c r="CN439" s="116"/>
      <c r="CO439" s="116"/>
      <c r="CP439" s="116"/>
      <c r="CQ439" s="116"/>
      <c r="CR439" s="116"/>
      <c r="CS439" s="116"/>
      <c r="CT439" s="116"/>
      <c r="CU439" s="116"/>
      <c r="CV439" s="116"/>
      <c r="CW439" s="116"/>
      <c r="CX439" s="116"/>
      <c r="CY439" s="116"/>
      <c r="CZ439" s="116"/>
      <c r="DA439" s="116"/>
      <c r="DB439" s="116"/>
      <c r="DC439" s="116"/>
      <c r="DD439" s="116"/>
      <c r="DE439" s="116"/>
      <c r="DF439" s="116"/>
      <c r="DG439" s="116"/>
      <c r="DH439" s="116"/>
      <c r="DI439" s="116"/>
      <c r="DJ439" s="116"/>
      <c r="DK439" s="116"/>
      <c r="DL439" s="116"/>
      <c r="DM439" s="116"/>
      <c r="DN439" s="116"/>
      <c r="DO439" s="116"/>
      <c r="DP439" s="116"/>
      <c r="DQ439" s="116"/>
      <c r="DR439" s="116"/>
      <c r="DS439" s="116"/>
      <c r="DT439" s="116"/>
      <c r="DU439" s="116"/>
      <c r="DV439" s="116"/>
      <c r="DW439" s="116"/>
      <c r="DX439" s="116"/>
      <c r="DY439" s="116"/>
      <c r="DZ439" s="116"/>
      <c r="EA439" s="116"/>
      <c r="EB439" s="116"/>
      <c r="EC439" s="116"/>
      <c r="ED439" s="116"/>
      <c r="EE439" s="116"/>
      <c r="EF439" s="116"/>
      <c r="EG439" s="116"/>
      <c r="EH439" s="116"/>
      <c r="EI439" s="116"/>
      <c r="EJ439" s="116"/>
      <c r="EK439" s="116"/>
      <c r="EL439" s="116"/>
      <c r="EM439" s="116"/>
      <c r="EN439" s="116"/>
      <c r="EO439" s="116"/>
      <c r="EP439" s="116"/>
      <c r="EQ439" s="116"/>
      <c r="ER439" s="116"/>
      <c r="ES439" s="116"/>
      <c r="ET439" s="116"/>
      <c r="EU439" s="116"/>
      <c r="EV439" s="116"/>
      <c r="EW439" s="116"/>
      <c r="EX439" s="116"/>
      <c r="EY439" s="116"/>
      <c r="EZ439" s="116"/>
      <c r="FA439" s="116"/>
      <c r="FB439" s="116"/>
      <c r="FC439" s="116"/>
      <c r="FD439" s="116"/>
      <c r="FE439" s="116"/>
      <c r="FF439" s="116"/>
      <c r="FG439" s="116"/>
      <c r="FH439" s="116"/>
      <c r="FI439" s="116"/>
      <c r="FJ439" s="116"/>
      <c r="FK439" s="116"/>
      <c r="FL439" s="116"/>
      <c r="FM439" s="116"/>
      <c r="FN439" s="116"/>
      <c r="FO439" s="116"/>
      <c r="FP439" s="116"/>
      <c r="FQ439" s="116"/>
      <c r="FR439" s="116"/>
      <c r="FS439" s="116"/>
      <c r="FT439" s="116"/>
      <c r="FU439" s="116"/>
      <c r="FV439" s="116"/>
      <c r="FW439" s="116"/>
      <c r="FX439" s="116"/>
      <c r="FY439" s="116"/>
      <c r="FZ439" s="116"/>
      <c r="GA439" s="116"/>
      <c r="GB439" s="116"/>
      <c r="GC439" s="116"/>
      <c r="GD439" s="116"/>
      <c r="GE439" s="116"/>
      <c r="GF439" s="116"/>
      <c r="GG439" s="116"/>
      <c r="GH439" s="116"/>
      <c r="GI439" s="116"/>
      <c r="GJ439" s="116"/>
      <c r="GK439" s="116"/>
      <c r="GL439" s="116"/>
      <c r="GM439" s="116"/>
      <c r="GN439" s="116"/>
      <c r="GO439" s="116"/>
      <c r="GP439" s="116"/>
      <c r="GQ439" s="116"/>
      <c r="GR439" s="116"/>
      <c r="GS439" s="116"/>
      <c r="GT439" s="116"/>
      <c r="GU439" s="116"/>
      <c r="GV439" s="116"/>
      <c r="GW439" s="116"/>
      <c r="GX439" s="116"/>
      <c r="GY439" s="116"/>
      <c r="GZ439" s="116"/>
      <c r="HA439" s="116"/>
      <c r="HB439" s="116"/>
      <c r="HC439" s="116"/>
      <c r="HD439" s="116"/>
      <c r="HE439" s="116"/>
      <c r="HF439" s="116"/>
      <c r="HG439" s="116"/>
      <c r="HH439" s="116"/>
      <c r="HI439" s="116"/>
      <c r="HJ439" s="116"/>
      <c r="HK439" s="116"/>
      <c r="HL439" s="116"/>
      <c r="HM439" s="116"/>
      <c r="HN439" s="116"/>
      <c r="HO439" s="116"/>
      <c r="HP439" s="116"/>
      <c r="HQ439" s="116"/>
      <c r="HR439" s="116"/>
      <c r="HS439" s="116"/>
      <c r="HT439" s="116"/>
      <c r="HU439" s="116"/>
      <c r="HV439" s="116"/>
      <c r="HW439" s="116"/>
      <c r="HX439" s="116"/>
      <c r="HY439" s="116"/>
      <c r="HZ439" s="116"/>
      <c r="IA439" s="116"/>
      <c r="IB439" s="116"/>
      <c r="IC439" s="116"/>
      <c r="ID439" s="116"/>
      <c r="IE439" s="116"/>
      <c r="IF439" s="116"/>
      <c r="IG439" s="116"/>
      <c r="IH439" s="116"/>
      <c r="II439" s="116"/>
      <c r="IJ439" s="116"/>
      <c r="IK439" s="116"/>
      <c r="IL439" s="116"/>
      <c r="IM439" s="116"/>
      <c r="IN439" s="116"/>
      <c r="IO439" s="116"/>
      <c r="IP439" s="116"/>
      <c r="IQ439" s="116"/>
      <c r="IR439" s="116"/>
      <c r="IS439" s="116"/>
      <c r="IT439" s="116"/>
      <c r="IU439" s="116"/>
      <c r="IV439" s="116"/>
    </row>
    <row r="460" spans="2:5" x14ac:dyDescent="0.3">
      <c r="B460" s="117"/>
      <c r="C460" s="119"/>
      <c r="E460" s="2"/>
    </row>
    <row r="461" spans="2:5" ht="17.25" x14ac:dyDescent="0.35">
      <c r="B461" s="117"/>
      <c r="C461" s="797"/>
      <c r="D461" s="594"/>
      <c r="E461" s="803"/>
    </row>
    <row r="462" spans="2:5" ht="17.25" x14ac:dyDescent="0.35">
      <c r="B462" s="117"/>
      <c r="C462" s="797"/>
      <c r="D462" s="814"/>
      <c r="E462" s="803"/>
    </row>
    <row r="463" spans="2:5" ht="17.25" x14ac:dyDescent="0.35">
      <c r="B463" s="117"/>
      <c r="C463" s="119"/>
      <c r="D463" s="814"/>
      <c r="E463" s="2"/>
    </row>
    <row r="464" spans="2:5" ht="17.25" x14ac:dyDescent="0.3">
      <c r="B464" s="117"/>
      <c r="C464" s="797"/>
      <c r="D464" s="594"/>
      <c r="E464" s="2"/>
    </row>
    <row r="465" spans="2:5" ht="17.25" x14ac:dyDescent="0.35">
      <c r="B465" s="117"/>
      <c r="C465" s="119"/>
      <c r="D465" s="814"/>
      <c r="E465" s="2"/>
    </row>
    <row r="466" spans="2:5" x14ac:dyDescent="0.3">
      <c r="B466" s="117"/>
      <c r="C466" s="119"/>
      <c r="D466" s="594"/>
      <c r="E466" s="2"/>
    </row>
    <row r="467" spans="2:5" x14ac:dyDescent="0.3">
      <c r="B467" s="117"/>
      <c r="C467" s="119"/>
      <c r="D467" s="594"/>
      <c r="E467" s="2"/>
    </row>
    <row r="468" spans="2:5" x14ac:dyDescent="0.3">
      <c r="B468" s="117"/>
      <c r="C468" s="119"/>
      <c r="D468" s="594"/>
      <c r="E468" s="2"/>
    </row>
    <row r="469" spans="2:5" x14ac:dyDescent="0.3">
      <c r="B469" s="117"/>
      <c r="C469" s="119"/>
      <c r="D469" s="594"/>
      <c r="E469" s="2"/>
    </row>
    <row r="470" spans="2:5" ht="17.25" x14ac:dyDescent="0.35">
      <c r="B470" s="117"/>
      <c r="C470" s="797"/>
      <c r="D470" s="594"/>
      <c r="E470" s="803"/>
    </row>
    <row r="471" spans="2:5" ht="17.25" x14ac:dyDescent="0.35">
      <c r="B471" s="117"/>
      <c r="C471" s="119"/>
      <c r="D471" s="814"/>
      <c r="E471" s="2"/>
    </row>
    <row r="472" spans="2:5" x14ac:dyDescent="0.3">
      <c r="B472" s="117"/>
      <c r="C472" s="119"/>
      <c r="D472" s="594"/>
      <c r="E472" s="2"/>
    </row>
    <row r="473" spans="2:5" x14ac:dyDescent="0.3">
      <c r="B473" s="117"/>
      <c r="C473" s="119"/>
      <c r="D473" s="594"/>
      <c r="E473" s="812"/>
    </row>
    <row r="474" spans="2:5" x14ac:dyDescent="0.3">
      <c r="B474" s="115"/>
      <c r="C474" s="232"/>
      <c r="D474" s="594"/>
      <c r="E474" s="2"/>
    </row>
    <row r="475" spans="2:5" x14ac:dyDescent="0.3">
      <c r="B475" s="117"/>
      <c r="C475" s="232"/>
      <c r="D475" s="811"/>
      <c r="E475" s="222"/>
    </row>
    <row r="476" spans="2:5" x14ac:dyDescent="0.3">
      <c r="B476" s="115"/>
      <c r="C476" s="232"/>
      <c r="D476" s="811"/>
      <c r="E476" s="2"/>
    </row>
    <row r="477" spans="2:5" x14ac:dyDescent="0.3">
      <c r="B477" s="117"/>
      <c r="C477" s="119"/>
      <c r="D477" s="811"/>
      <c r="E477" s="2"/>
    </row>
    <row r="478" spans="2:5" ht="17.25" x14ac:dyDescent="0.3">
      <c r="B478" s="117"/>
      <c r="C478" s="797"/>
      <c r="D478" s="594"/>
      <c r="E478" s="2"/>
    </row>
    <row r="479" spans="2:5" ht="17.25" x14ac:dyDescent="0.35">
      <c r="B479" s="117"/>
      <c r="C479" s="119"/>
      <c r="D479" s="814"/>
      <c r="E479" s="2"/>
    </row>
    <row r="480" spans="2:5" x14ac:dyDescent="0.3">
      <c r="B480" s="117"/>
      <c r="C480" s="119"/>
      <c r="D480" s="594"/>
      <c r="E480" s="2"/>
    </row>
    <row r="481" spans="2:5" x14ac:dyDescent="0.3">
      <c r="B481" s="117"/>
      <c r="C481" s="119"/>
      <c r="D481" s="594"/>
      <c r="E481" s="2"/>
    </row>
    <row r="482" spans="2:5" x14ac:dyDescent="0.3">
      <c r="B482" s="117"/>
      <c r="C482" s="119"/>
      <c r="D482" s="594"/>
      <c r="E482" s="2"/>
    </row>
    <row r="483" spans="2:5" ht="17.25" x14ac:dyDescent="0.35">
      <c r="B483" s="117"/>
      <c r="C483" s="797"/>
      <c r="D483" s="594"/>
      <c r="E483" s="803"/>
    </row>
    <row r="484" spans="2:5" ht="17.25" x14ac:dyDescent="0.35">
      <c r="B484" s="117"/>
      <c r="C484" s="119"/>
      <c r="D484" s="814"/>
      <c r="E484" s="2"/>
    </row>
    <row r="485" spans="2:5" ht="17.25" x14ac:dyDescent="0.3">
      <c r="B485" s="117"/>
      <c r="C485" s="797"/>
      <c r="D485" s="594"/>
      <c r="E485" s="2"/>
    </row>
    <row r="486" spans="2:5" ht="17.25" x14ac:dyDescent="0.35">
      <c r="B486" s="117"/>
      <c r="C486" s="119"/>
      <c r="D486" s="814"/>
      <c r="E486" s="2"/>
    </row>
    <row r="487" spans="2:5" x14ac:dyDescent="0.3">
      <c r="B487" s="117"/>
      <c r="C487" s="119"/>
      <c r="D487" s="594"/>
      <c r="E487" s="2"/>
    </row>
    <row r="488" spans="2:5" x14ac:dyDescent="0.3">
      <c r="B488" s="117"/>
      <c r="C488" s="119"/>
      <c r="D488" s="594"/>
      <c r="E488" s="2"/>
    </row>
    <row r="489" spans="2:5" x14ac:dyDescent="0.3">
      <c r="B489" s="117"/>
      <c r="C489" s="119"/>
      <c r="D489" s="594"/>
      <c r="E489" s="2"/>
    </row>
    <row r="490" spans="2:5" x14ac:dyDescent="0.3">
      <c r="B490" s="117"/>
      <c r="C490" s="119"/>
      <c r="D490" s="594"/>
      <c r="E490" s="2"/>
    </row>
    <row r="491" spans="2:5" x14ac:dyDescent="0.3">
      <c r="B491" s="117"/>
      <c r="C491" s="119"/>
      <c r="D491" s="594"/>
      <c r="E491" s="2"/>
    </row>
    <row r="492" spans="2:5" x14ac:dyDescent="0.3">
      <c r="B492" s="117"/>
      <c r="C492" s="119"/>
      <c r="D492" s="594"/>
      <c r="E492" s="2"/>
    </row>
    <row r="493" spans="2:5" x14ac:dyDescent="0.3">
      <c r="B493" s="117"/>
      <c r="C493" s="119"/>
      <c r="D493" s="594"/>
      <c r="E493" s="2"/>
    </row>
    <row r="494" spans="2:5" x14ac:dyDescent="0.3">
      <c r="B494" s="117"/>
      <c r="C494" s="119"/>
      <c r="D494" s="594"/>
      <c r="E494" s="2"/>
    </row>
    <row r="495" spans="2:5" x14ac:dyDescent="0.3">
      <c r="B495" s="117"/>
      <c r="C495" s="119"/>
      <c r="D495" s="594"/>
      <c r="E495" s="2"/>
    </row>
    <row r="496" spans="2:5" x14ac:dyDescent="0.3">
      <c r="B496" s="117"/>
      <c r="C496" s="119"/>
      <c r="D496" s="594"/>
      <c r="E496" s="2"/>
    </row>
    <row r="497" spans="2:5" x14ac:dyDescent="0.3">
      <c r="B497" s="117"/>
      <c r="C497" s="119"/>
      <c r="D497" s="594"/>
      <c r="E497" s="2"/>
    </row>
    <row r="498" spans="2:5" x14ac:dyDescent="0.3">
      <c r="B498" s="117"/>
      <c r="C498" s="119"/>
      <c r="D498" s="594"/>
      <c r="E498" s="2"/>
    </row>
    <row r="499" spans="2:5" x14ac:dyDescent="0.3">
      <c r="B499" s="117"/>
      <c r="C499" s="119"/>
      <c r="D499" s="594"/>
      <c r="E499" s="2"/>
    </row>
    <row r="500" spans="2:5" ht="17.25" x14ac:dyDescent="0.35">
      <c r="B500" s="117"/>
      <c r="C500" s="797"/>
      <c r="D500" s="594"/>
      <c r="E500" s="803"/>
    </row>
    <row r="501" spans="2:5" ht="17.25" x14ac:dyDescent="0.35">
      <c r="B501" s="117"/>
      <c r="C501" s="119"/>
      <c r="D501" s="814"/>
      <c r="E501" s="2"/>
    </row>
    <row r="502" spans="2:5" ht="17.25" x14ac:dyDescent="0.3">
      <c r="B502" s="117"/>
      <c r="C502" s="797"/>
      <c r="D502" s="594"/>
      <c r="E502" s="2"/>
    </row>
    <row r="503" spans="2:5" ht="17.25" x14ac:dyDescent="0.35">
      <c r="B503" s="117"/>
      <c r="C503" s="119"/>
      <c r="D503" s="814"/>
      <c r="E503" s="2"/>
    </row>
    <row r="504" spans="2:5" x14ac:dyDescent="0.3">
      <c r="B504" s="117"/>
      <c r="C504" s="119"/>
      <c r="D504" s="594"/>
      <c r="E504" s="2"/>
    </row>
    <row r="505" spans="2:5" x14ac:dyDescent="0.3">
      <c r="B505" s="117"/>
      <c r="C505" s="119"/>
      <c r="D505" s="594"/>
      <c r="E505" s="2"/>
    </row>
    <row r="506" spans="2:5" x14ac:dyDescent="0.3">
      <c r="B506" s="117"/>
      <c r="C506" s="119"/>
      <c r="D506" s="594"/>
      <c r="E506" s="2"/>
    </row>
    <row r="507" spans="2:5" x14ac:dyDescent="0.3">
      <c r="B507" s="117"/>
      <c r="C507" s="119"/>
      <c r="D507" s="594"/>
      <c r="E507" s="2"/>
    </row>
    <row r="508" spans="2:5" x14ac:dyDescent="0.3">
      <c r="B508" s="117"/>
      <c r="C508" s="119"/>
      <c r="D508" s="594"/>
      <c r="E508" s="2"/>
    </row>
    <row r="509" spans="2:5" x14ac:dyDescent="0.3">
      <c r="B509" s="117"/>
      <c r="C509" s="119"/>
      <c r="D509" s="594"/>
      <c r="E509" s="2"/>
    </row>
    <row r="510" spans="2:5" x14ac:dyDescent="0.3">
      <c r="B510" s="117"/>
      <c r="C510" s="119"/>
      <c r="D510" s="594"/>
      <c r="E510" s="2"/>
    </row>
    <row r="511" spans="2:5" x14ac:dyDescent="0.3">
      <c r="B511" s="117"/>
      <c r="C511" s="119"/>
      <c r="D511" s="594"/>
      <c r="E511" s="2"/>
    </row>
    <row r="512" spans="2:5" x14ac:dyDescent="0.3">
      <c r="B512" s="117"/>
      <c r="C512" s="119"/>
      <c r="D512" s="594"/>
      <c r="E512" s="2"/>
    </row>
    <row r="513" spans="2:5" x14ac:dyDescent="0.3">
      <c r="B513" s="117"/>
      <c r="C513" s="119"/>
      <c r="D513" s="594"/>
      <c r="E513" s="2"/>
    </row>
    <row r="514" spans="2:5" x14ac:dyDescent="0.3">
      <c r="B514" s="117"/>
      <c r="C514" s="119"/>
      <c r="D514" s="594"/>
      <c r="E514" s="2"/>
    </row>
    <row r="515" spans="2:5" x14ac:dyDescent="0.3">
      <c r="B515" s="117"/>
      <c r="C515" s="119"/>
      <c r="D515" s="594"/>
      <c r="E515" s="2"/>
    </row>
    <row r="516" spans="2:5" x14ac:dyDescent="0.3">
      <c r="B516" s="117"/>
      <c r="C516" s="119"/>
      <c r="D516" s="594"/>
      <c r="E516" s="2"/>
    </row>
    <row r="517" spans="2:5" x14ac:dyDescent="0.3">
      <c r="B517" s="117"/>
      <c r="C517" s="119"/>
      <c r="D517" s="594"/>
      <c r="E517" s="2"/>
    </row>
    <row r="518" spans="2:5" x14ac:dyDescent="0.3">
      <c r="B518" s="117"/>
      <c r="C518" s="119"/>
      <c r="D518" s="594"/>
      <c r="E518" s="2"/>
    </row>
    <row r="519" spans="2:5" x14ac:dyDescent="0.3">
      <c r="B519" s="117"/>
      <c r="C519" s="119"/>
      <c r="D519" s="594"/>
      <c r="E519" s="2"/>
    </row>
    <row r="520" spans="2:5" x14ac:dyDescent="0.3">
      <c r="B520" s="117"/>
      <c r="C520" s="119"/>
      <c r="D520" s="594"/>
      <c r="E520" s="2"/>
    </row>
    <row r="521" spans="2:5" x14ac:dyDescent="0.3">
      <c r="B521" s="117"/>
      <c r="C521" s="119"/>
      <c r="D521" s="594"/>
      <c r="E521" s="2"/>
    </row>
    <row r="522" spans="2:5" x14ac:dyDescent="0.3">
      <c r="B522" s="117"/>
      <c r="C522" s="119"/>
      <c r="D522" s="594"/>
      <c r="E522" s="2"/>
    </row>
    <row r="523" spans="2:5" x14ac:dyDescent="0.3">
      <c r="B523" s="117"/>
      <c r="C523" s="119"/>
      <c r="D523" s="594"/>
      <c r="E523" s="2"/>
    </row>
    <row r="524" spans="2:5" x14ac:dyDescent="0.3">
      <c r="B524" s="117"/>
      <c r="C524" s="119"/>
      <c r="D524" s="594"/>
      <c r="E524" s="2"/>
    </row>
    <row r="525" spans="2:5" x14ac:dyDescent="0.3">
      <c r="B525" s="117"/>
      <c r="C525" s="119"/>
      <c r="D525" s="594"/>
      <c r="E525" s="2"/>
    </row>
    <row r="526" spans="2:5" x14ac:dyDescent="0.3">
      <c r="B526" s="117"/>
      <c r="C526" s="119"/>
      <c r="D526" s="594"/>
      <c r="E526" s="2"/>
    </row>
    <row r="527" spans="2:5" x14ac:dyDescent="0.3">
      <c r="B527" s="117"/>
      <c r="C527" s="119"/>
      <c r="D527" s="594"/>
      <c r="E527" s="2"/>
    </row>
    <row r="528" spans="2:5" x14ac:dyDescent="0.3">
      <c r="B528" s="117"/>
      <c r="C528" s="119"/>
      <c r="D528" s="594"/>
      <c r="E528" s="2"/>
    </row>
    <row r="529" spans="2:5" x14ac:dyDescent="0.3">
      <c r="B529" s="117"/>
      <c r="C529" s="119"/>
      <c r="D529" s="594"/>
      <c r="E529" s="2"/>
    </row>
    <row r="530" spans="2:5" x14ac:dyDescent="0.3">
      <c r="B530" s="117"/>
      <c r="C530" s="119"/>
      <c r="D530" s="594"/>
      <c r="E530" s="2"/>
    </row>
    <row r="531" spans="2:5" x14ac:dyDescent="0.3">
      <c r="B531" s="117"/>
      <c r="C531" s="119"/>
      <c r="D531" s="594"/>
      <c r="E531" s="2"/>
    </row>
    <row r="532" spans="2:5" x14ac:dyDescent="0.3">
      <c r="B532" s="117"/>
      <c r="C532" s="119"/>
      <c r="D532" s="594"/>
      <c r="E532" s="815"/>
    </row>
    <row r="533" spans="2:5" ht="17.25" x14ac:dyDescent="0.35">
      <c r="B533" s="117"/>
      <c r="C533" s="797"/>
      <c r="D533" s="594"/>
      <c r="E533" s="803"/>
    </row>
    <row r="534" spans="2:5" ht="17.25" x14ac:dyDescent="0.35">
      <c r="B534" s="117"/>
      <c r="C534" s="119"/>
      <c r="D534" s="814"/>
      <c r="E534" s="2"/>
    </row>
    <row r="535" spans="2:5" ht="17.25" x14ac:dyDescent="0.3">
      <c r="B535" s="117"/>
      <c r="C535" s="797"/>
      <c r="D535" s="594"/>
      <c r="E535" s="2"/>
    </row>
    <row r="536" spans="2:5" ht="17.25" x14ac:dyDescent="0.35">
      <c r="B536" s="117"/>
      <c r="C536" s="119"/>
      <c r="D536" s="814"/>
      <c r="E536" s="2"/>
    </row>
    <row r="537" spans="2:5" x14ac:dyDescent="0.3">
      <c r="B537" s="117"/>
      <c r="C537" s="119"/>
      <c r="D537" s="813"/>
      <c r="E537" s="2"/>
    </row>
    <row r="538" spans="2:5" x14ac:dyDescent="0.3">
      <c r="B538" s="117"/>
      <c r="C538" s="119"/>
      <c r="D538" s="594"/>
      <c r="E538" s="2"/>
    </row>
    <row r="539" spans="2:5" x14ac:dyDescent="0.3">
      <c r="B539" s="117"/>
      <c r="C539" s="119"/>
      <c r="D539" s="594"/>
      <c r="E539" s="2"/>
    </row>
    <row r="540" spans="2:5" x14ac:dyDescent="0.3">
      <c r="B540" s="117"/>
      <c r="C540" s="119"/>
      <c r="D540" s="594"/>
      <c r="E540" s="2"/>
    </row>
    <row r="541" spans="2:5" x14ac:dyDescent="0.3">
      <c r="B541" s="117"/>
      <c r="C541" s="119"/>
      <c r="D541" s="594"/>
      <c r="E541" s="2"/>
    </row>
    <row r="542" spans="2:5" x14ac:dyDescent="0.3">
      <c r="B542" s="117"/>
      <c r="C542" s="119"/>
      <c r="D542" s="594"/>
      <c r="E542" s="2"/>
    </row>
    <row r="543" spans="2:5" x14ac:dyDescent="0.3">
      <c r="B543" s="117"/>
      <c r="C543" s="119"/>
      <c r="D543" s="594"/>
      <c r="E543" s="2"/>
    </row>
    <row r="544" spans="2:5" x14ac:dyDescent="0.3">
      <c r="B544" s="117"/>
      <c r="C544" s="119"/>
      <c r="D544" s="594"/>
      <c r="E544" s="2"/>
    </row>
    <row r="545" spans="2:5" x14ac:dyDescent="0.3">
      <c r="B545" s="117"/>
      <c r="C545" s="119"/>
      <c r="D545" s="594"/>
      <c r="E545" s="2"/>
    </row>
    <row r="546" spans="2:5" x14ac:dyDescent="0.3">
      <c r="B546" s="117"/>
      <c r="C546" s="119"/>
      <c r="D546" s="594"/>
      <c r="E546" s="2"/>
    </row>
    <row r="547" spans="2:5" x14ac:dyDescent="0.3">
      <c r="B547" s="117"/>
      <c r="C547" s="119"/>
      <c r="D547" s="594"/>
      <c r="E547" s="2"/>
    </row>
    <row r="548" spans="2:5" x14ac:dyDescent="0.3">
      <c r="B548" s="117"/>
      <c r="C548" s="119"/>
      <c r="D548" s="594"/>
      <c r="E548" s="2"/>
    </row>
    <row r="549" spans="2:5" x14ac:dyDescent="0.3">
      <c r="B549" s="117"/>
      <c r="C549" s="119"/>
      <c r="D549" s="594"/>
      <c r="E549" s="2"/>
    </row>
    <row r="550" spans="2:5" x14ac:dyDescent="0.3">
      <c r="B550" s="117"/>
      <c r="C550" s="119"/>
      <c r="D550" s="594"/>
      <c r="E550" s="2"/>
    </row>
    <row r="551" spans="2:5" ht="17.25" x14ac:dyDescent="0.35">
      <c r="B551" s="117"/>
      <c r="C551" s="797"/>
      <c r="D551" s="594"/>
      <c r="E551" s="803"/>
    </row>
    <row r="552" spans="2:5" ht="17.25" x14ac:dyDescent="0.35">
      <c r="B552" s="117"/>
      <c r="C552" s="119"/>
      <c r="D552" s="814"/>
      <c r="E552" s="2"/>
    </row>
    <row r="553" spans="2:5" x14ac:dyDescent="0.3">
      <c r="D553" s="813"/>
    </row>
    <row r="559" spans="2:5" x14ac:dyDescent="0.3">
      <c r="D559" s="816"/>
    </row>
    <row r="566" spans="2:5" x14ac:dyDescent="0.3">
      <c r="E566" s="817"/>
    </row>
    <row r="572" spans="2:5" x14ac:dyDescent="0.3">
      <c r="B572" s="117"/>
      <c r="C572" s="119"/>
      <c r="E572" s="812"/>
    </row>
    <row r="573" spans="2:5" x14ac:dyDescent="0.3">
      <c r="B573" s="115"/>
      <c r="C573" s="232"/>
      <c r="D573" s="594"/>
      <c r="E573" s="2"/>
    </row>
    <row r="574" spans="2:5" x14ac:dyDescent="0.3">
      <c r="B574" s="117"/>
      <c r="C574" s="232"/>
      <c r="D574" s="811"/>
      <c r="E574" s="222"/>
    </row>
    <row r="575" spans="2:5" x14ac:dyDescent="0.3">
      <c r="B575" s="115"/>
      <c r="C575" s="232"/>
      <c r="D575" s="811"/>
      <c r="E575" s="2"/>
    </row>
    <row r="576" spans="2:5" x14ac:dyDescent="0.3">
      <c r="B576" s="117"/>
      <c r="C576" s="119"/>
      <c r="D576" s="811"/>
      <c r="E576" s="2"/>
    </row>
    <row r="577" spans="2:5" x14ac:dyDescent="0.3">
      <c r="D577" s="594"/>
    </row>
    <row r="578" spans="2:5" x14ac:dyDescent="0.3">
      <c r="D578" s="816"/>
    </row>
    <row r="586" spans="2:5" x14ac:dyDescent="0.3">
      <c r="E586" s="817"/>
    </row>
    <row r="590" spans="2:5" ht="17.25" x14ac:dyDescent="0.35">
      <c r="B590" s="117"/>
      <c r="C590" s="119"/>
      <c r="E590" s="803"/>
    </row>
    <row r="591" spans="2:5" ht="17.25" x14ac:dyDescent="0.35">
      <c r="B591" s="117"/>
      <c r="C591" s="119"/>
      <c r="D591" s="814"/>
      <c r="E591" s="803"/>
    </row>
    <row r="592" spans="2:5" ht="17.25" x14ac:dyDescent="0.35">
      <c r="B592" s="117"/>
      <c r="C592" s="119"/>
      <c r="D592" s="814"/>
      <c r="E592" s="2"/>
    </row>
    <row r="593" spans="4:4" x14ac:dyDescent="0.3">
      <c r="D593" s="594"/>
    </row>
    <row r="609" spans="4:5" ht="17.25" x14ac:dyDescent="0.35">
      <c r="E609" s="773"/>
    </row>
    <row r="610" spans="4:5" ht="17.25" x14ac:dyDescent="0.35">
      <c r="D610" s="818"/>
    </row>
    <row r="611" spans="4:5" x14ac:dyDescent="0.3">
      <c r="E611" s="2"/>
    </row>
    <row r="612" spans="4:5" x14ac:dyDescent="0.3">
      <c r="D612" s="813"/>
      <c r="E612" s="2"/>
    </row>
    <row r="613" spans="4:5" x14ac:dyDescent="0.3">
      <c r="D613" s="594"/>
      <c r="E613" s="2"/>
    </row>
    <row r="614" spans="4:5" x14ac:dyDescent="0.3">
      <c r="D614" s="594"/>
      <c r="E614" s="2"/>
    </row>
    <row r="615" spans="4:5" x14ac:dyDescent="0.3">
      <c r="D615" s="594"/>
      <c r="E615" s="2"/>
    </row>
    <row r="616" spans="4:5" x14ac:dyDescent="0.3">
      <c r="D616" s="594"/>
      <c r="E616" s="2"/>
    </row>
    <row r="617" spans="4:5" x14ac:dyDescent="0.3">
      <c r="D617" s="594"/>
      <c r="E617" s="2"/>
    </row>
    <row r="618" spans="4:5" x14ac:dyDescent="0.3">
      <c r="D618" s="594"/>
      <c r="E618" s="2"/>
    </row>
    <row r="619" spans="4:5" x14ac:dyDescent="0.3">
      <c r="D619" s="594"/>
      <c r="E619" s="2"/>
    </row>
    <row r="620" spans="4:5" x14ac:dyDescent="0.3">
      <c r="D620" s="594"/>
      <c r="E620" s="2"/>
    </row>
    <row r="621" spans="4:5" x14ac:dyDescent="0.3">
      <c r="D621" s="594"/>
      <c r="E621" s="2"/>
    </row>
    <row r="622" spans="4:5" x14ac:dyDescent="0.3">
      <c r="D622" s="594"/>
      <c r="E622" s="815"/>
    </row>
    <row r="623" spans="4:5" x14ac:dyDescent="0.3">
      <c r="D623" s="594"/>
      <c r="E623" s="2"/>
    </row>
    <row r="624" spans="4:5" x14ac:dyDescent="0.3">
      <c r="D624" s="594"/>
      <c r="E624" s="2"/>
    </row>
    <row r="625" spans="2:5" x14ac:dyDescent="0.3">
      <c r="B625" s="117"/>
      <c r="C625" s="119"/>
      <c r="D625" s="594"/>
      <c r="E625" s="812"/>
    </row>
    <row r="626" spans="2:5" x14ac:dyDescent="0.3">
      <c r="B626" s="115"/>
      <c r="C626" s="232"/>
      <c r="D626" s="594"/>
      <c r="E626" s="2"/>
    </row>
    <row r="627" spans="2:5" x14ac:dyDescent="0.3">
      <c r="B627" s="117"/>
      <c r="C627" s="232"/>
      <c r="D627" s="811"/>
      <c r="E627" s="222"/>
    </row>
    <row r="628" spans="2:5" x14ac:dyDescent="0.3">
      <c r="B628" s="115"/>
      <c r="C628" s="232"/>
      <c r="D628" s="811"/>
      <c r="E628" s="2"/>
    </row>
    <row r="629" spans="2:5" x14ac:dyDescent="0.3">
      <c r="B629" s="117"/>
      <c r="C629" s="119"/>
      <c r="D629" s="811"/>
      <c r="E629" s="2"/>
    </row>
    <row r="630" spans="2:5" x14ac:dyDescent="0.3">
      <c r="D630" s="594"/>
    </row>
    <row r="631" spans="2:5" ht="17.25" x14ac:dyDescent="0.35">
      <c r="D631" s="818"/>
    </row>
    <row r="633" spans="2:5" x14ac:dyDescent="0.3">
      <c r="D633" s="816"/>
    </row>
    <row r="679" spans="2:5" x14ac:dyDescent="0.3">
      <c r="B679" s="117"/>
      <c r="C679" s="119"/>
      <c r="E679" s="812"/>
    </row>
    <row r="680" spans="2:5" x14ac:dyDescent="0.3">
      <c r="B680" s="115"/>
      <c r="C680" s="232"/>
      <c r="D680" s="594"/>
      <c r="E680" s="2"/>
    </row>
    <row r="681" spans="2:5" x14ac:dyDescent="0.3">
      <c r="B681" s="117"/>
      <c r="C681" s="232"/>
      <c r="D681" s="811"/>
      <c r="E681" s="222"/>
    </row>
    <row r="682" spans="2:5" x14ac:dyDescent="0.3">
      <c r="B682" s="115"/>
      <c r="C682" s="232"/>
      <c r="D682" s="811"/>
      <c r="E682" s="2"/>
    </row>
    <row r="683" spans="2:5" x14ac:dyDescent="0.3">
      <c r="B683" s="117"/>
      <c r="C683" s="119"/>
      <c r="D683" s="811"/>
      <c r="E683" s="2"/>
    </row>
    <row r="684" spans="2:5" x14ac:dyDescent="0.3">
      <c r="B684" s="117"/>
      <c r="C684" s="119"/>
      <c r="D684" s="594"/>
      <c r="E684" s="815"/>
    </row>
    <row r="685" spans="2:5" x14ac:dyDescent="0.3">
      <c r="D685" s="594"/>
      <c r="E685" s="2"/>
    </row>
    <row r="686" spans="2:5" x14ac:dyDescent="0.3">
      <c r="D686" s="594"/>
      <c r="E686" s="2"/>
    </row>
    <row r="687" spans="2:5" x14ac:dyDescent="0.3">
      <c r="D687" s="594"/>
      <c r="E687" s="2"/>
    </row>
    <row r="688" spans="2:5" x14ac:dyDescent="0.3">
      <c r="D688" s="594"/>
      <c r="E688" s="2"/>
    </row>
    <row r="689" spans="4:5" ht="17.25" x14ac:dyDescent="0.35">
      <c r="D689" s="594"/>
      <c r="E689" s="803"/>
    </row>
    <row r="690" spans="4:5" ht="17.25" x14ac:dyDescent="0.35">
      <c r="D690" s="814"/>
      <c r="E690" s="2"/>
    </row>
    <row r="691" spans="4:5" x14ac:dyDescent="0.3">
      <c r="D691" s="594"/>
      <c r="E691" s="2"/>
    </row>
    <row r="692" spans="4:5" x14ac:dyDescent="0.3">
      <c r="D692" s="594"/>
      <c r="E692" s="2"/>
    </row>
    <row r="693" spans="4:5" x14ac:dyDescent="0.3">
      <c r="D693" s="813"/>
      <c r="E693" s="2"/>
    </row>
    <row r="694" spans="4:5" x14ac:dyDescent="0.3">
      <c r="D694" s="594"/>
      <c r="E694" s="2"/>
    </row>
    <row r="695" spans="4:5" x14ac:dyDescent="0.3">
      <c r="D695" s="594"/>
      <c r="E695" s="2"/>
    </row>
    <row r="696" spans="4:5" x14ac:dyDescent="0.3">
      <c r="D696" s="594"/>
      <c r="E696" s="2"/>
    </row>
    <row r="697" spans="4:5" x14ac:dyDescent="0.3">
      <c r="D697" s="594"/>
      <c r="E697" s="2"/>
    </row>
    <row r="698" spans="4:5" x14ac:dyDescent="0.3">
      <c r="D698" s="594"/>
      <c r="E698" s="2"/>
    </row>
    <row r="699" spans="4:5" x14ac:dyDescent="0.3">
      <c r="D699" s="594"/>
      <c r="E699" s="2"/>
    </row>
    <row r="700" spans="4:5" x14ac:dyDescent="0.3">
      <c r="D700" s="594"/>
      <c r="E700" s="2"/>
    </row>
    <row r="701" spans="4:5" x14ac:dyDescent="0.3">
      <c r="D701" s="813"/>
    </row>
    <row r="716" spans="2:256" x14ac:dyDescent="0.3">
      <c r="E716" s="2"/>
    </row>
    <row r="717" spans="2:256" x14ac:dyDescent="0.3">
      <c r="D717" s="594"/>
    </row>
    <row r="719" spans="2:256" ht="17.25" x14ac:dyDescent="0.35">
      <c r="B719" s="231"/>
      <c r="C719" s="757"/>
      <c r="E719" s="784"/>
      <c r="F719" s="231"/>
      <c r="G719" s="231"/>
      <c r="H719" s="231"/>
      <c r="I719" s="231"/>
      <c r="J719" s="231"/>
      <c r="K719" s="231"/>
      <c r="L719" s="231"/>
      <c r="M719" s="231"/>
      <c r="N719" s="231"/>
      <c r="O719" s="231"/>
      <c r="P719" s="231"/>
      <c r="Q719" s="231"/>
      <c r="R719" s="231"/>
      <c r="S719" s="231"/>
      <c r="T719" s="231"/>
      <c r="U719" s="231"/>
      <c r="V719" s="231"/>
      <c r="W719" s="231"/>
      <c r="X719" s="231"/>
      <c r="Y719" s="231"/>
      <c r="Z719" s="231"/>
      <c r="AA719" s="231"/>
      <c r="AB719" s="231"/>
      <c r="AC719" s="231"/>
      <c r="AD719" s="231"/>
      <c r="AE719" s="231"/>
      <c r="AF719" s="231"/>
      <c r="AG719" s="231"/>
      <c r="AH719" s="231"/>
      <c r="AI719" s="231"/>
      <c r="AJ719" s="231"/>
      <c r="AK719" s="231"/>
      <c r="AL719" s="231"/>
      <c r="AM719" s="231"/>
      <c r="AN719" s="231"/>
      <c r="AO719" s="231"/>
      <c r="AP719" s="231"/>
      <c r="AQ719" s="231"/>
      <c r="AR719" s="231"/>
      <c r="AS719" s="231"/>
      <c r="AT719" s="231"/>
      <c r="AU719" s="231"/>
      <c r="AV719" s="231"/>
      <c r="AW719" s="231"/>
      <c r="AX719" s="231"/>
      <c r="AY719" s="231"/>
      <c r="AZ719" s="231"/>
      <c r="BA719" s="231"/>
      <c r="BB719" s="231"/>
      <c r="BC719" s="231"/>
      <c r="BD719" s="231"/>
      <c r="BE719" s="231"/>
      <c r="BF719" s="231"/>
      <c r="BG719" s="231"/>
      <c r="BH719" s="231"/>
      <c r="BI719" s="231"/>
      <c r="BJ719" s="231"/>
      <c r="BK719" s="231"/>
      <c r="BL719" s="231"/>
      <c r="BM719" s="231"/>
      <c r="BN719" s="231"/>
      <c r="BO719" s="231"/>
      <c r="BP719" s="231"/>
      <c r="BQ719" s="231"/>
      <c r="BR719" s="231"/>
      <c r="BS719" s="231"/>
      <c r="BT719" s="231"/>
      <c r="BU719" s="231"/>
      <c r="BV719" s="231"/>
      <c r="BW719" s="231"/>
      <c r="BX719" s="231"/>
      <c r="BY719" s="231"/>
      <c r="BZ719" s="231"/>
      <c r="CA719" s="231"/>
      <c r="CB719" s="231"/>
      <c r="CC719" s="231"/>
      <c r="CD719" s="231"/>
      <c r="CE719" s="231"/>
      <c r="CF719" s="231"/>
      <c r="CG719" s="231"/>
      <c r="CH719" s="231"/>
      <c r="CI719" s="231"/>
      <c r="CJ719" s="231"/>
      <c r="CK719" s="231"/>
      <c r="CL719" s="231"/>
      <c r="CM719" s="231"/>
      <c r="CN719" s="231"/>
      <c r="CO719" s="231"/>
      <c r="CP719" s="231"/>
      <c r="CQ719" s="231"/>
      <c r="CR719" s="231"/>
      <c r="CS719" s="231"/>
      <c r="CT719" s="231"/>
      <c r="CU719" s="231"/>
      <c r="CV719" s="231"/>
      <c r="CW719" s="231"/>
      <c r="CX719" s="231"/>
      <c r="CY719" s="231"/>
      <c r="CZ719" s="231"/>
      <c r="DA719" s="231"/>
      <c r="DB719" s="231"/>
      <c r="DC719" s="231"/>
      <c r="DD719" s="231"/>
      <c r="DE719" s="231"/>
      <c r="DF719" s="231"/>
      <c r="DG719" s="231"/>
      <c r="DH719" s="231"/>
      <c r="DI719" s="231"/>
      <c r="DJ719" s="231"/>
      <c r="DK719" s="231"/>
      <c r="DL719" s="231"/>
      <c r="DM719" s="231"/>
      <c r="DN719" s="231"/>
      <c r="DO719" s="231"/>
      <c r="DP719" s="231"/>
      <c r="DQ719" s="231"/>
      <c r="DR719" s="231"/>
      <c r="DS719" s="231"/>
      <c r="DT719" s="231"/>
      <c r="DU719" s="231"/>
      <c r="DV719" s="231"/>
      <c r="DW719" s="231"/>
      <c r="DX719" s="231"/>
      <c r="DY719" s="231"/>
      <c r="DZ719" s="231"/>
      <c r="EA719" s="231"/>
      <c r="EB719" s="231"/>
      <c r="EC719" s="231"/>
      <c r="ED719" s="231"/>
      <c r="EE719" s="231"/>
      <c r="EF719" s="231"/>
      <c r="EG719" s="231"/>
      <c r="EH719" s="231"/>
      <c r="EI719" s="231"/>
      <c r="EJ719" s="231"/>
      <c r="EK719" s="231"/>
      <c r="EL719" s="231"/>
      <c r="EM719" s="231"/>
      <c r="EN719" s="231"/>
      <c r="EO719" s="231"/>
      <c r="EP719" s="231"/>
      <c r="EQ719" s="231"/>
      <c r="ER719" s="231"/>
      <c r="ES719" s="231"/>
      <c r="ET719" s="231"/>
      <c r="EU719" s="231"/>
      <c r="EV719" s="231"/>
      <c r="EW719" s="231"/>
      <c r="EX719" s="231"/>
      <c r="EY719" s="231"/>
      <c r="EZ719" s="231"/>
      <c r="FA719" s="231"/>
      <c r="FB719" s="231"/>
      <c r="FC719" s="231"/>
      <c r="FD719" s="231"/>
      <c r="FE719" s="231"/>
      <c r="FF719" s="231"/>
      <c r="FG719" s="231"/>
      <c r="FH719" s="231"/>
      <c r="FI719" s="231"/>
      <c r="FJ719" s="231"/>
      <c r="FK719" s="231"/>
      <c r="FL719" s="231"/>
      <c r="FM719" s="231"/>
      <c r="FN719" s="231"/>
      <c r="FO719" s="231"/>
      <c r="FP719" s="231"/>
      <c r="FQ719" s="231"/>
      <c r="FR719" s="231"/>
      <c r="FS719" s="231"/>
      <c r="FT719" s="231"/>
      <c r="FU719" s="231"/>
      <c r="FV719" s="231"/>
      <c r="FW719" s="231"/>
      <c r="FX719" s="231"/>
      <c r="FY719" s="231"/>
      <c r="FZ719" s="231"/>
      <c r="GA719" s="231"/>
      <c r="GB719" s="231"/>
      <c r="GC719" s="231"/>
      <c r="GD719" s="231"/>
      <c r="GE719" s="231"/>
      <c r="GF719" s="231"/>
      <c r="GG719" s="231"/>
      <c r="GH719" s="231"/>
      <c r="GI719" s="231"/>
      <c r="GJ719" s="231"/>
      <c r="GK719" s="231"/>
      <c r="GL719" s="231"/>
      <c r="GM719" s="231"/>
      <c r="GN719" s="231"/>
      <c r="GO719" s="231"/>
      <c r="GP719" s="231"/>
      <c r="GQ719" s="231"/>
      <c r="GR719" s="231"/>
      <c r="GS719" s="231"/>
      <c r="GT719" s="231"/>
      <c r="GU719" s="231"/>
      <c r="GV719" s="231"/>
      <c r="GW719" s="231"/>
      <c r="GX719" s="231"/>
      <c r="GY719" s="231"/>
      <c r="GZ719" s="231"/>
      <c r="HA719" s="231"/>
      <c r="HB719" s="231"/>
      <c r="HC719" s="231"/>
      <c r="HD719" s="231"/>
      <c r="HE719" s="231"/>
      <c r="HF719" s="231"/>
      <c r="HG719" s="231"/>
      <c r="HH719" s="231"/>
      <c r="HI719" s="231"/>
      <c r="HJ719" s="231"/>
      <c r="HK719" s="231"/>
      <c r="HL719" s="231"/>
      <c r="HM719" s="231"/>
      <c r="HN719" s="231"/>
      <c r="HO719" s="231"/>
      <c r="HP719" s="231"/>
      <c r="HQ719" s="231"/>
      <c r="HR719" s="231"/>
      <c r="HS719" s="231"/>
      <c r="HT719" s="231"/>
      <c r="HU719" s="231"/>
      <c r="HV719" s="231"/>
      <c r="HW719" s="231"/>
      <c r="HX719" s="231"/>
      <c r="HY719" s="231"/>
      <c r="HZ719" s="231"/>
      <c r="IA719" s="231"/>
      <c r="IB719" s="231"/>
      <c r="IC719" s="231"/>
      <c r="ID719" s="231"/>
      <c r="IE719" s="231"/>
      <c r="IF719" s="231"/>
      <c r="IG719" s="231"/>
      <c r="IH719" s="231"/>
      <c r="II719" s="231"/>
      <c r="IJ719" s="231"/>
      <c r="IK719" s="231"/>
      <c r="IL719" s="231"/>
      <c r="IM719" s="231"/>
      <c r="IN719" s="231"/>
      <c r="IO719" s="231"/>
      <c r="IP719" s="231"/>
      <c r="IQ719" s="231"/>
      <c r="IR719" s="231"/>
      <c r="IS719" s="231"/>
      <c r="IT719" s="231"/>
      <c r="IU719" s="231"/>
      <c r="IV719" s="231"/>
    </row>
    <row r="720" spans="2:256" ht="17.25" x14ac:dyDescent="0.35">
      <c r="D720" s="758"/>
    </row>
  </sheetData>
  <mergeCells count="4">
    <mergeCell ref="B1:E1"/>
    <mergeCell ref="B2:E2"/>
    <mergeCell ref="B3:E3"/>
    <mergeCell ref="D126:E126"/>
  </mergeCells>
  <printOptions horizontalCentered="1"/>
  <pageMargins left="0.70866141732283472" right="0.70866141732283472" top="0.74803149606299213" bottom="0.74803149606299213" header="0.31496062992125984" footer="0.31496062992125984"/>
  <pageSetup paperSize="9" scale="80" fitToHeight="10" orientation="portrait" r:id="rId1"/>
  <headerFooter>
    <oddFooter>&amp;C-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R252"/>
  <sheetViews>
    <sheetView view="pageBreakPreview" zoomScaleNormal="100" zoomScaleSheetLayoutView="100" workbookViewId="0">
      <selection activeCell="B1" sqref="B1:E1"/>
    </sheetView>
  </sheetViews>
  <sheetFormatPr defaultColWidth="9.140625" defaultRowHeight="17.25" x14ac:dyDescent="0.35"/>
  <cols>
    <col min="1" max="1" width="4.28515625" style="707" customWidth="1"/>
    <col min="2" max="2" width="4.28515625" style="418" customWidth="1"/>
    <col min="3" max="3" width="3.7109375" style="489" bestFit="1" customWidth="1"/>
    <col min="4" max="4" width="54.7109375" style="421" customWidth="1"/>
    <col min="5" max="5" width="5.7109375" style="708" customWidth="1"/>
    <col min="6" max="7" width="12.7109375" style="444" customWidth="1"/>
    <col min="8" max="8" width="12.7109375" style="582" customWidth="1"/>
    <col min="9" max="9" width="12.7109375" style="444" customWidth="1"/>
    <col min="10" max="10" width="12.7109375" style="1293" customWidth="1"/>
    <col min="11" max="12" width="12.7109375" style="444" customWidth="1"/>
    <col min="13" max="250" width="9.140625" style="418"/>
    <col min="251" max="16384" width="9.140625" style="278"/>
  </cols>
  <sheetData>
    <row r="1" spans="1:252" ht="18" customHeight="1" x14ac:dyDescent="0.3">
      <c r="A1" s="705"/>
      <c r="B1" s="1852" t="s">
        <v>1428</v>
      </c>
      <c r="C1" s="1852"/>
      <c r="D1" s="1852"/>
      <c r="E1" s="1852"/>
      <c r="F1" s="706"/>
      <c r="G1" s="706"/>
      <c r="H1" s="1845"/>
      <c r="I1" s="1845"/>
      <c r="J1" s="1845"/>
      <c r="K1" s="1845"/>
      <c r="L1" s="1845"/>
      <c r="M1" s="702"/>
      <c r="N1" s="702"/>
      <c r="O1" s="702"/>
      <c r="P1" s="702"/>
      <c r="Q1" s="702"/>
      <c r="R1" s="702"/>
      <c r="S1" s="702"/>
      <c r="T1" s="702"/>
      <c r="U1" s="702"/>
      <c r="V1" s="702"/>
      <c r="W1" s="702"/>
      <c r="X1" s="702"/>
      <c r="Y1" s="702"/>
      <c r="Z1" s="702"/>
      <c r="AA1" s="702"/>
      <c r="AB1" s="702"/>
      <c r="AC1" s="702"/>
      <c r="AD1" s="702"/>
      <c r="AE1" s="702"/>
      <c r="AF1" s="702"/>
      <c r="AG1" s="702"/>
      <c r="AH1" s="702"/>
      <c r="AI1" s="702"/>
      <c r="AJ1" s="702"/>
      <c r="AK1" s="702"/>
      <c r="AL1" s="702"/>
      <c r="AM1" s="702"/>
      <c r="AN1" s="702"/>
      <c r="AO1" s="702"/>
      <c r="AP1" s="702"/>
      <c r="AQ1" s="702"/>
      <c r="AR1" s="702"/>
      <c r="AS1" s="702"/>
      <c r="AT1" s="702"/>
      <c r="AU1" s="702"/>
      <c r="AV1" s="702"/>
      <c r="AW1" s="702"/>
      <c r="AX1" s="702"/>
      <c r="AY1" s="702"/>
      <c r="AZ1" s="702"/>
      <c r="BA1" s="702"/>
      <c r="BB1" s="702"/>
      <c r="BC1" s="702"/>
      <c r="BD1" s="702"/>
      <c r="BE1" s="702"/>
      <c r="BF1" s="702"/>
      <c r="BG1" s="702"/>
      <c r="BH1" s="702"/>
      <c r="BI1" s="702"/>
      <c r="BJ1" s="702"/>
      <c r="BK1" s="702"/>
      <c r="BL1" s="702"/>
      <c r="BM1" s="702"/>
      <c r="BN1" s="702"/>
      <c r="BO1" s="702"/>
      <c r="BP1" s="702"/>
      <c r="BQ1" s="702"/>
      <c r="BR1" s="702"/>
      <c r="BS1" s="702"/>
      <c r="BT1" s="702"/>
      <c r="BU1" s="702"/>
      <c r="BV1" s="702"/>
      <c r="BW1" s="702"/>
      <c r="BX1" s="702"/>
      <c r="BY1" s="702"/>
      <c r="BZ1" s="702"/>
      <c r="CA1" s="702"/>
      <c r="CB1" s="702"/>
      <c r="CC1" s="702"/>
      <c r="CD1" s="702"/>
      <c r="CE1" s="702"/>
      <c r="CF1" s="702"/>
      <c r="CG1" s="702"/>
      <c r="CH1" s="702"/>
      <c r="CI1" s="702"/>
      <c r="CJ1" s="702"/>
      <c r="CK1" s="702"/>
      <c r="CL1" s="702"/>
      <c r="CM1" s="702"/>
      <c r="CN1" s="702"/>
      <c r="CO1" s="702"/>
      <c r="CP1" s="702"/>
      <c r="CQ1" s="702"/>
      <c r="CR1" s="702"/>
      <c r="CS1" s="702"/>
      <c r="CT1" s="702"/>
      <c r="CU1" s="702"/>
      <c r="CV1" s="702"/>
      <c r="CW1" s="702"/>
      <c r="CX1" s="702"/>
      <c r="CY1" s="702"/>
      <c r="CZ1" s="702"/>
      <c r="DA1" s="702"/>
      <c r="DB1" s="702"/>
      <c r="DC1" s="702"/>
      <c r="DD1" s="702"/>
      <c r="DE1" s="702"/>
      <c r="DF1" s="702"/>
      <c r="DG1" s="702"/>
      <c r="DH1" s="702"/>
      <c r="DI1" s="702"/>
      <c r="DJ1" s="702"/>
      <c r="DK1" s="702"/>
      <c r="DL1" s="702"/>
      <c r="DM1" s="702"/>
      <c r="DN1" s="702"/>
      <c r="DO1" s="702"/>
      <c r="DP1" s="702"/>
      <c r="DQ1" s="702"/>
      <c r="DR1" s="702"/>
      <c r="DS1" s="702"/>
      <c r="DT1" s="702"/>
      <c r="DU1" s="702"/>
      <c r="DV1" s="702"/>
      <c r="DW1" s="702"/>
      <c r="DX1" s="702"/>
      <c r="DY1" s="702"/>
      <c r="DZ1" s="702"/>
      <c r="EA1" s="702"/>
      <c r="EB1" s="702"/>
      <c r="EC1" s="702"/>
      <c r="ED1" s="702"/>
      <c r="EE1" s="702"/>
      <c r="EF1" s="702"/>
      <c r="EG1" s="702"/>
      <c r="EH1" s="702"/>
      <c r="EI1" s="702"/>
      <c r="EJ1" s="702"/>
      <c r="EK1" s="702"/>
      <c r="EL1" s="702"/>
      <c r="EM1" s="702"/>
      <c r="EN1" s="702"/>
      <c r="EO1" s="702"/>
      <c r="EP1" s="702"/>
      <c r="EQ1" s="702"/>
      <c r="ER1" s="702"/>
      <c r="ES1" s="702"/>
      <c r="ET1" s="702"/>
      <c r="EU1" s="702"/>
      <c r="EV1" s="702"/>
      <c r="EW1" s="702"/>
      <c r="EX1" s="702"/>
      <c r="EY1" s="702"/>
      <c r="EZ1" s="702"/>
      <c r="FA1" s="702"/>
      <c r="FB1" s="702"/>
      <c r="FC1" s="702"/>
      <c r="FD1" s="702"/>
      <c r="FE1" s="702"/>
      <c r="FF1" s="702"/>
      <c r="FG1" s="702"/>
      <c r="FH1" s="702"/>
      <c r="FI1" s="702"/>
      <c r="FJ1" s="702"/>
      <c r="FK1" s="702"/>
      <c r="FL1" s="702"/>
      <c r="FM1" s="702"/>
      <c r="FN1" s="702"/>
      <c r="FO1" s="702"/>
      <c r="FP1" s="702"/>
      <c r="FQ1" s="702"/>
      <c r="FR1" s="702"/>
      <c r="FS1" s="702"/>
      <c r="FT1" s="702"/>
      <c r="FU1" s="702"/>
      <c r="FV1" s="702"/>
      <c r="FW1" s="702"/>
      <c r="FX1" s="702"/>
      <c r="FY1" s="702"/>
      <c r="FZ1" s="702"/>
      <c r="GA1" s="702"/>
      <c r="GB1" s="702"/>
      <c r="GC1" s="702"/>
      <c r="GD1" s="702"/>
      <c r="GE1" s="702"/>
      <c r="GF1" s="702"/>
      <c r="GG1" s="702"/>
      <c r="GH1" s="702"/>
      <c r="GI1" s="702"/>
      <c r="GJ1" s="702"/>
      <c r="GK1" s="702"/>
      <c r="GL1" s="702"/>
      <c r="GM1" s="702"/>
      <c r="GN1" s="702"/>
      <c r="GO1" s="702"/>
      <c r="GP1" s="702"/>
      <c r="GQ1" s="702"/>
      <c r="GR1" s="702"/>
      <c r="GS1" s="702"/>
      <c r="GT1" s="702"/>
      <c r="GU1" s="702"/>
      <c r="GV1" s="702"/>
      <c r="GW1" s="702"/>
      <c r="GX1" s="702"/>
      <c r="GY1" s="702"/>
      <c r="GZ1" s="702"/>
      <c r="HA1" s="702"/>
      <c r="HB1" s="702"/>
      <c r="HC1" s="702"/>
      <c r="HD1" s="702"/>
      <c r="HE1" s="702"/>
      <c r="HF1" s="702"/>
      <c r="HG1" s="702"/>
      <c r="HH1" s="702"/>
      <c r="HI1" s="702"/>
      <c r="HJ1" s="702"/>
      <c r="HK1" s="702"/>
      <c r="HL1" s="702"/>
      <c r="HM1" s="702"/>
      <c r="HN1" s="702"/>
      <c r="HO1" s="702"/>
      <c r="HP1" s="702"/>
      <c r="HQ1" s="702"/>
      <c r="HR1" s="702"/>
      <c r="HS1" s="702"/>
      <c r="HT1" s="702"/>
      <c r="HU1" s="702"/>
      <c r="HV1" s="702"/>
      <c r="HW1" s="702"/>
      <c r="HX1" s="702"/>
      <c r="HY1" s="702"/>
      <c r="HZ1" s="702"/>
      <c r="IA1" s="702"/>
      <c r="IB1" s="702"/>
      <c r="IC1" s="702"/>
      <c r="ID1" s="702"/>
      <c r="IE1" s="702"/>
      <c r="IF1" s="702"/>
      <c r="IG1" s="702"/>
      <c r="IH1" s="702"/>
      <c r="II1" s="702"/>
      <c r="IJ1" s="702"/>
      <c r="IK1" s="702"/>
      <c r="IL1" s="702"/>
      <c r="IM1" s="702"/>
      <c r="IN1" s="702"/>
      <c r="IO1" s="702"/>
      <c r="IP1" s="702"/>
    </row>
    <row r="2" spans="1:252" ht="18" customHeight="1" x14ac:dyDescent="0.35">
      <c r="B2" s="1846" t="s">
        <v>15</v>
      </c>
      <c r="C2" s="1846"/>
      <c r="D2" s="1846"/>
      <c r="E2" s="1846"/>
      <c r="F2" s="1846"/>
      <c r="G2" s="1846"/>
      <c r="H2" s="1846"/>
      <c r="I2" s="1846"/>
      <c r="J2" s="1846"/>
      <c r="K2" s="1846"/>
      <c r="L2" s="1846"/>
      <c r="M2" s="437"/>
      <c r="N2" s="437"/>
      <c r="O2" s="437"/>
      <c r="P2" s="437"/>
      <c r="Q2" s="437"/>
      <c r="R2" s="437"/>
      <c r="S2" s="437"/>
      <c r="T2" s="437"/>
      <c r="U2" s="437"/>
      <c r="V2" s="437"/>
      <c r="W2" s="437"/>
      <c r="X2" s="437"/>
      <c r="Y2" s="437"/>
      <c r="Z2" s="437"/>
      <c r="AA2" s="437"/>
      <c r="AB2" s="437"/>
      <c r="AC2" s="437"/>
      <c r="AD2" s="437"/>
      <c r="AE2" s="437"/>
      <c r="AF2" s="437"/>
      <c r="AG2" s="437"/>
      <c r="AH2" s="437"/>
      <c r="AI2" s="437"/>
      <c r="AJ2" s="437"/>
      <c r="AK2" s="437"/>
      <c r="AL2" s="437"/>
      <c r="AM2" s="437"/>
      <c r="AN2" s="437"/>
      <c r="AO2" s="437"/>
      <c r="AP2" s="437"/>
      <c r="AQ2" s="437"/>
      <c r="AR2" s="437"/>
      <c r="AS2" s="437"/>
      <c r="AT2" s="437"/>
      <c r="AU2" s="437"/>
      <c r="AV2" s="437"/>
      <c r="AW2" s="437"/>
      <c r="AX2" s="437"/>
      <c r="AY2" s="437"/>
      <c r="AZ2" s="437"/>
      <c r="BA2" s="437"/>
      <c r="BB2" s="437"/>
      <c r="BC2" s="437"/>
      <c r="BD2" s="437"/>
      <c r="BE2" s="437"/>
      <c r="BF2" s="437"/>
      <c r="BG2" s="437"/>
      <c r="BH2" s="437"/>
      <c r="BI2" s="437"/>
      <c r="BJ2" s="437"/>
      <c r="BK2" s="437"/>
      <c r="BL2" s="437"/>
      <c r="BM2" s="437"/>
      <c r="BN2" s="437"/>
      <c r="BO2" s="437"/>
      <c r="BP2" s="437"/>
      <c r="BQ2" s="437"/>
      <c r="BR2" s="437"/>
      <c r="BS2" s="437"/>
      <c r="BT2" s="437"/>
      <c r="BU2" s="437"/>
      <c r="BV2" s="437"/>
      <c r="BW2" s="437"/>
      <c r="BX2" s="437"/>
      <c r="BY2" s="437"/>
      <c r="BZ2" s="437"/>
      <c r="CA2" s="437"/>
      <c r="CB2" s="437"/>
      <c r="CC2" s="437"/>
      <c r="CD2" s="437"/>
      <c r="CE2" s="437"/>
      <c r="CF2" s="437"/>
      <c r="CG2" s="437"/>
      <c r="CH2" s="437"/>
      <c r="CI2" s="437"/>
      <c r="CJ2" s="437"/>
      <c r="CK2" s="437"/>
      <c r="CL2" s="437"/>
      <c r="CM2" s="437"/>
      <c r="CN2" s="437"/>
      <c r="CO2" s="437"/>
      <c r="CP2" s="437"/>
      <c r="CQ2" s="437"/>
      <c r="CR2" s="437"/>
      <c r="CS2" s="437"/>
      <c r="CT2" s="437"/>
      <c r="CU2" s="437"/>
      <c r="CV2" s="437"/>
      <c r="CW2" s="437"/>
      <c r="CX2" s="437"/>
      <c r="CY2" s="437"/>
      <c r="CZ2" s="437"/>
      <c r="DA2" s="437"/>
      <c r="DB2" s="437"/>
      <c r="DC2" s="437"/>
      <c r="DD2" s="437"/>
      <c r="DE2" s="437"/>
      <c r="DF2" s="437"/>
      <c r="DG2" s="437"/>
      <c r="DH2" s="437"/>
      <c r="DI2" s="437"/>
      <c r="DJ2" s="437"/>
      <c r="DK2" s="437"/>
      <c r="DL2" s="437"/>
      <c r="DM2" s="437"/>
      <c r="DN2" s="437"/>
      <c r="DO2" s="437"/>
      <c r="DP2" s="437"/>
      <c r="DQ2" s="437"/>
      <c r="DR2" s="437"/>
      <c r="DS2" s="437"/>
      <c r="DT2" s="437"/>
      <c r="DU2" s="437"/>
      <c r="DV2" s="437"/>
      <c r="DW2" s="437"/>
      <c r="DX2" s="437"/>
      <c r="DY2" s="437"/>
      <c r="DZ2" s="437"/>
      <c r="EA2" s="437"/>
      <c r="EB2" s="437"/>
      <c r="EC2" s="437"/>
      <c r="ED2" s="437"/>
      <c r="EE2" s="437"/>
      <c r="EF2" s="437"/>
      <c r="EG2" s="437"/>
      <c r="EH2" s="437"/>
      <c r="EI2" s="437"/>
      <c r="EJ2" s="437"/>
      <c r="EK2" s="437"/>
      <c r="EL2" s="437"/>
      <c r="EM2" s="437"/>
      <c r="EN2" s="437"/>
      <c r="EO2" s="437"/>
      <c r="EP2" s="437"/>
      <c r="EQ2" s="437"/>
      <c r="ER2" s="437"/>
      <c r="ES2" s="437"/>
      <c r="ET2" s="437"/>
      <c r="EU2" s="437"/>
      <c r="EV2" s="437"/>
      <c r="EW2" s="437"/>
      <c r="EX2" s="437"/>
      <c r="EY2" s="437"/>
      <c r="EZ2" s="437"/>
      <c r="FA2" s="437"/>
      <c r="FB2" s="437"/>
      <c r="FC2" s="437"/>
      <c r="FD2" s="437"/>
      <c r="FE2" s="437"/>
      <c r="FF2" s="437"/>
      <c r="FG2" s="437"/>
      <c r="FH2" s="437"/>
      <c r="FI2" s="437"/>
      <c r="FJ2" s="437"/>
      <c r="FK2" s="437"/>
      <c r="FL2" s="437"/>
      <c r="FM2" s="437"/>
      <c r="FN2" s="437"/>
      <c r="FO2" s="437"/>
      <c r="FP2" s="437"/>
      <c r="FQ2" s="437"/>
      <c r="FR2" s="437"/>
      <c r="FS2" s="437"/>
      <c r="FT2" s="437"/>
      <c r="FU2" s="437"/>
      <c r="FV2" s="437"/>
      <c r="FW2" s="437"/>
      <c r="FX2" s="437"/>
      <c r="FY2" s="437"/>
      <c r="FZ2" s="437"/>
      <c r="GA2" s="437"/>
      <c r="GB2" s="437"/>
      <c r="GC2" s="437"/>
      <c r="GD2" s="437"/>
      <c r="GE2" s="437"/>
      <c r="GF2" s="437"/>
      <c r="GG2" s="437"/>
      <c r="GH2" s="437"/>
      <c r="GI2" s="437"/>
      <c r="GJ2" s="437"/>
      <c r="GK2" s="437"/>
      <c r="GL2" s="437"/>
      <c r="GM2" s="437"/>
      <c r="GN2" s="437"/>
      <c r="GO2" s="437"/>
      <c r="GP2" s="437"/>
      <c r="GQ2" s="437"/>
      <c r="GR2" s="437"/>
      <c r="GS2" s="437"/>
      <c r="GT2" s="437"/>
      <c r="GU2" s="437"/>
      <c r="GV2" s="437"/>
      <c r="GW2" s="437"/>
      <c r="GX2" s="437"/>
      <c r="GY2" s="437"/>
      <c r="GZ2" s="437"/>
      <c r="HA2" s="437"/>
      <c r="HB2" s="437"/>
      <c r="HC2" s="437"/>
      <c r="HD2" s="437"/>
      <c r="HE2" s="437"/>
      <c r="HF2" s="437"/>
      <c r="HG2" s="437"/>
      <c r="HH2" s="437"/>
      <c r="HI2" s="437"/>
      <c r="HJ2" s="437"/>
      <c r="HK2" s="437"/>
      <c r="HL2" s="437"/>
      <c r="HM2" s="437"/>
      <c r="HN2" s="437"/>
      <c r="HO2" s="437"/>
      <c r="HP2" s="437"/>
      <c r="HQ2" s="437"/>
      <c r="HR2" s="437"/>
      <c r="HS2" s="437"/>
      <c r="HT2" s="437"/>
      <c r="HU2" s="437"/>
      <c r="HV2" s="437"/>
      <c r="HW2" s="437"/>
      <c r="HX2" s="437"/>
      <c r="HY2" s="437"/>
      <c r="HZ2" s="437"/>
      <c r="IA2" s="437"/>
      <c r="IB2" s="437"/>
      <c r="IC2" s="437"/>
      <c r="ID2" s="437"/>
      <c r="IE2" s="437"/>
      <c r="IF2" s="437"/>
      <c r="IG2" s="437"/>
      <c r="IH2" s="437"/>
      <c r="II2" s="437"/>
      <c r="IJ2" s="437"/>
      <c r="IK2" s="437"/>
      <c r="IL2" s="437"/>
      <c r="IM2" s="437"/>
      <c r="IN2" s="437"/>
      <c r="IO2" s="437"/>
      <c r="IP2" s="437"/>
      <c r="IQ2" s="550"/>
      <c r="IR2" s="550"/>
    </row>
    <row r="3" spans="1:252" ht="18" customHeight="1" x14ac:dyDescent="0.2">
      <c r="B3" s="1853" t="s">
        <v>1209</v>
      </c>
      <c r="C3" s="1853"/>
      <c r="D3" s="1853"/>
      <c r="E3" s="1853"/>
      <c r="F3" s="1853"/>
      <c r="G3" s="1853"/>
      <c r="H3" s="1853"/>
      <c r="I3" s="1853"/>
      <c r="J3" s="1853"/>
      <c r="K3" s="1853"/>
      <c r="L3" s="1853"/>
      <c r="M3" s="551"/>
      <c r="N3" s="551"/>
      <c r="O3" s="551"/>
      <c r="P3" s="551"/>
      <c r="Q3" s="551"/>
      <c r="R3" s="551"/>
      <c r="S3" s="551"/>
      <c r="T3" s="551"/>
      <c r="U3" s="551"/>
      <c r="V3" s="551"/>
      <c r="W3" s="551"/>
      <c r="X3" s="551"/>
      <c r="Y3" s="551"/>
      <c r="Z3" s="551"/>
      <c r="AA3" s="551"/>
      <c r="AB3" s="551"/>
      <c r="AC3" s="551"/>
      <c r="AD3" s="551"/>
      <c r="AE3" s="551"/>
      <c r="AF3" s="551"/>
      <c r="AG3" s="551"/>
      <c r="AH3" s="551"/>
      <c r="AI3" s="551"/>
      <c r="AJ3" s="551"/>
      <c r="AK3" s="551"/>
      <c r="AL3" s="551"/>
      <c r="AM3" s="551"/>
      <c r="AN3" s="551"/>
      <c r="AO3" s="551"/>
      <c r="AP3" s="551"/>
      <c r="AQ3" s="551"/>
      <c r="AR3" s="551"/>
      <c r="AS3" s="551"/>
      <c r="AT3" s="551"/>
      <c r="AU3" s="551"/>
      <c r="AV3" s="551"/>
      <c r="AW3" s="551"/>
      <c r="AX3" s="551"/>
      <c r="AY3" s="551"/>
      <c r="AZ3" s="551"/>
      <c r="BA3" s="551"/>
      <c r="BB3" s="551"/>
      <c r="BC3" s="551"/>
      <c r="BD3" s="551"/>
      <c r="BE3" s="551"/>
      <c r="BF3" s="551"/>
      <c r="BG3" s="551"/>
      <c r="BH3" s="551"/>
      <c r="BI3" s="551"/>
      <c r="BJ3" s="551"/>
      <c r="BK3" s="551"/>
      <c r="BL3" s="551"/>
      <c r="BM3" s="551"/>
      <c r="BN3" s="551"/>
      <c r="BO3" s="551"/>
      <c r="BP3" s="551"/>
      <c r="BQ3" s="551"/>
      <c r="BR3" s="551"/>
      <c r="BS3" s="551"/>
      <c r="BT3" s="551"/>
      <c r="BU3" s="551"/>
      <c r="BV3" s="551"/>
      <c r="BW3" s="551"/>
      <c r="BX3" s="551"/>
      <c r="BY3" s="551"/>
      <c r="BZ3" s="551"/>
      <c r="CA3" s="551"/>
      <c r="CB3" s="551"/>
      <c r="CC3" s="551"/>
      <c r="CD3" s="551"/>
      <c r="CE3" s="551"/>
      <c r="CF3" s="551"/>
      <c r="CG3" s="551"/>
      <c r="CH3" s="551"/>
      <c r="CI3" s="551"/>
      <c r="CJ3" s="551"/>
      <c r="CK3" s="551"/>
      <c r="CL3" s="551"/>
      <c r="CM3" s="551"/>
      <c r="CN3" s="551"/>
      <c r="CO3" s="551"/>
      <c r="CP3" s="551"/>
      <c r="CQ3" s="551"/>
      <c r="CR3" s="551"/>
      <c r="CS3" s="551"/>
      <c r="CT3" s="551"/>
      <c r="CU3" s="551"/>
      <c r="CV3" s="551"/>
      <c r="CW3" s="551"/>
      <c r="CX3" s="551"/>
      <c r="CY3" s="551"/>
      <c r="CZ3" s="551"/>
      <c r="DA3" s="551"/>
      <c r="DB3" s="551"/>
      <c r="DC3" s="551"/>
      <c r="DD3" s="551"/>
      <c r="DE3" s="551"/>
      <c r="DF3" s="551"/>
      <c r="DG3" s="551"/>
      <c r="DH3" s="551"/>
      <c r="DI3" s="551"/>
      <c r="DJ3" s="551"/>
      <c r="DK3" s="551"/>
      <c r="DL3" s="551"/>
      <c r="DM3" s="551"/>
      <c r="DN3" s="551"/>
      <c r="DO3" s="551"/>
      <c r="DP3" s="551"/>
      <c r="DQ3" s="551"/>
      <c r="DR3" s="551"/>
      <c r="DS3" s="551"/>
      <c r="DT3" s="551"/>
      <c r="DU3" s="551"/>
      <c r="DV3" s="551"/>
      <c r="DW3" s="551"/>
      <c r="DX3" s="551"/>
      <c r="DY3" s="551"/>
      <c r="DZ3" s="551"/>
      <c r="EA3" s="551"/>
      <c r="EB3" s="551"/>
      <c r="EC3" s="551"/>
      <c r="ED3" s="551"/>
      <c r="EE3" s="551"/>
      <c r="EF3" s="551"/>
      <c r="EG3" s="551"/>
      <c r="EH3" s="551"/>
      <c r="EI3" s="551"/>
      <c r="EJ3" s="551"/>
      <c r="EK3" s="551"/>
      <c r="EL3" s="551"/>
      <c r="EM3" s="551"/>
      <c r="EN3" s="551"/>
      <c r="EO3" s="551"/>
      <c r="EP3" s="551"/>
      <c r="EQ3" s="551"/>
      <c r="ER3" s="551"/>
      <c r="ES3" s="551"/>
      <c r="ET3" s="551"/>
      <c r="EU3" s="551"/>
      <c r="EV3" s="551"/>
      <c r="EW3" s="551"/>
      <c r="EX3" s="551"/>
      <c r="EY3" s="551"/>
      <c r="EZ3" s="551"/>
      <c r="FA3" s="551"/>
      <c r="FB3" s="551"/>
      <c r="FC3" s="551"/>
      <c r="FD3" s="551"/>
      <c r="FE3" s="551"/>
      <c r="FF3" s="551"/>
      <c r="FG3" s="551"/>
      <c r="FH3" s="551"/>
      <c r="FI3" s="551"/>
      <c r="FJ3" s="551"/>
      <c r="FK3" s="551"/>
      <c r="FL3" s="551"/>
      <c r="FM3" s="551"/>
      <c r="FN3" s="551"/>
      <c r="FO3" s="551"/>
      <c r="FP3" s="551"/>
      <c r="FQ3" s="551"/>
      <c r="FR3" s="551"/>
      <c r="FS3" s="551"/>
      <c r="FT3" s="551"/>
      <c r="FU3" s="551"/>
      <c r="FV3" s="551"/>
      <c r="FW3" s="551"/>
      <c r="FX3" s="551"/>
      <c r="FY3" s="551"/>
      <c r="FZ3" s="551"/>
      <c r="GA3" s="551"/>
      <c r="GB3" s="551"/>
      <c r="GC3" s="551"/>
      <c r="GD3" s="551"/>
      <c r="GE3" s="551"/>
      <c r="GF3" s="551"/>
      <c r="GG3" s="551"/>
      <c r="GH3" s="551"/>
      <c r="GI3" s="551"/>
      <c r="GJ3" s="551"/>
      <c r="GK3" s="551"/>
      <c r="GL3" s="551"/>
      <c r="GM3" s="551"/>
      <c r="GN3" s="551"/>
      <c r="GO3" s="551"/>
      <c r="GP3" s="551"/>
      <c r="GQ3" s="551"/>
      <c r="GR3" s="551"/>
      <c r="GS3" s="551"/>
      <c r="GT3" s="551"/>
      <c r="GU3" s="551"/>
      <c r="GV3" s="551"/>
      <c r="GW3" s="551"/>
      <c r="GX3" s="551"/>
      <c r="GY3" s="551"/>
      <c r="GZ3" s="551"/>
      <c r="HA3" s="551"/>
      <c r="HB3" s="551"/>
      <c r="HC3" s="551"/>
      <c r="HD3" s="551"/>
      <c r="HE3" s="551"/>
      <c r="HF3" s="551"/>
      <c r="HG3" s="551"/>
      <c r="HH3" s="551"/>
      <c r="HI3" s="551"/>
      <c r="HJ3" s="551"/>
      <c r="HK3" s="551"/>
      <c r="HL3" s="551"/>
      <c r="HM3" s="551"/>
      <c r="HN3" s="551"/>
      <c r="HO3" s="551"/>
      <c r="HP3" s="551"/>
      <c r="HQ3" s="551"/>
      <c r="HR3" s="551"/>
      <c r="HS3" s="551"/>
      <c r="HT3" s="551"/>
      <c r="HU3" s="551"/>
      <c r="HV3" s="551"/>
      <c r="HW3" s="551"/>
      <c r="HX3" s="551"/>
      <c r="HY3" s="551"/>
      <c r="HZ3" s="551"/>
      <c r="IA3" s="551"/>
      <c r="IB3" s="551"/>
      <c r="IC3" s="551"/>
      <c r="ID3" s="551"/>
      <c r="IE3" s="551"/>
      <c r="IF3" s="551"/>
      <c r="IG3" s="551"/>
      <c r="IH3" s="551"/>
      <c r="II3" s="551"/>
      <c r="IJ3" s="551"/>
      <c r="IK3" s="551"/>
      <c r="IL3" s="551"/>
      <c r="IM3" s="551"/>
      <c r="IN3" s="551"/>
      <c r="IO3" s="551"/>
      <c r="IP3" s="551"/>
      <c r="IQ3" s="552"/>
      <c r="IR3" s="552"/>
    </row>
    <row r="4" spans="1:252" ht="18" customHeight="1" x14ac:dyDescent="0.35">
      <c r="H4" s="1854" t="s">
        <v>0</v>
      </c>
      <c r="I4" s="1854"/>
      <c r="J4" s="1854"/>
      <c r="K4" s="1854"/>
      <c r="L4" s="1854"/>
    </row>
    <row r="5" spans="1:252" s="550" customFormat="1" ht="18" customHeight="1" thickBot="1" x14ac:dyDescent="0.35">
      <c r="A5" s="707"/>
      <c r="B5" s="489" t="s">
        <v>1</v>
      </c>
      <c r="C5" s="489" t="s">
        <v>3</v>
      </c>
      <c r="D5" s="553" t="s">
        <v>2</v>
      </c>
      <c r="E5" s="553" t="s">
        <v>4</v>
      </c>
      <c r="F5" s="432" t="s">
        <v>5</v>
      </c>
      <c r="G5" s="432" t="s">
        <v>16</v>
      </c>
      <c r="H5" s="554" t="s">
        <v>17</v>
      </c>
      <c r="I5" s="432" t="s">
        <v>18</v>
      </c>
      <c r="J5" s="432" t="s">
        <v>44</v>
      </c>
      <c r="K5" s="432" t="s">
        <v>32</v>
      </c>
      <c r="L5" s="432" t="s">
        <v>24</v>
      </c>
      <c r="M5" s="489"/>
      <c r="N5" s="489"/>
      <c r="O5" s="489"/>
      <c r="P5" s="489"/>
      <c r="Q5" s="489"/>
      <c r="R5" s="489"/>
      <c r="S5" s="489"/>
      <c r="T5" s="489"/>
      <c r="U5" s="489"/>
      <c r="V5" s="489"/>
      <c r="W5" s="489"/>
      <c r="X5" s="489"/>
      <c r="Y5" s="489"/>
      <c r="Z5" s="489"/>
      <c r="AA5" s="489"/>
      <c r="AB5" s="489"/>
      <c r="AC5" s="489"/>
      <c r="AD5" s="489"/>
      <c r="AE5" s="489"/>
      <c r="AF5" s="489"/>
      <c r="AG5" s="489"/>
      <c r="AH5" s="489"/>
      <c r="AI5" s="489"/>
      <c r="AJ5" s="489"/>
      <c r="AK5" s="489"/>
      <c r="AL5" s="489"/>
      <c r="AM5" s="489"/>
      <c r="AN5" s="489"/>
      <c r="AO5" s="489"/>
      <c r="AP5" s="489"/>
      <c r="AQ5" s="489"/>
      <c r="AR5" s="489"/>
      <c r="AS5" s="489"/>
      <c r="AT5" s="489"/>
      <c r="AU5" s="489"/>
      <c r="AV5" s="489"/>
      <c r="AW5" s="489"/>
      <c r="AX5" s="489"/>
      <c r="AY5" s="489"/>
      <c r="AZ5" s="489"/>
      <c r="BA5" s="489"/>
      <c r="BB5" s="489"/>
      <c r="BC5" s="489"/>
      <c r="BD5" s="489"/>
      <c r="BE5" s="489"/>
      <c r="BF5" s="489"/>
      <c r="BG5" s="489"/>
      <c r="BH5" s="489"/>
      <c r="BI5" s="489"/>
      <c r="BJ5" s="489"/>
      <c r="BK5" s="489"/>
      <c r="BL5" s="489"/>
      <c r="BM5" s="489"/>
      <c r="BN5" s="489"/>
      <c r="BO5" s="489"/>
      <c r="BP5" s="489"/>
      <c r="BQ5" s="489"/>
      <c r="BR5" s="489"/>
      <c r="BS5" s="489"/>
      <c r="BT5" s="489"/>
      <c r="BU5" s="489"/>
      <c r="BV5" s="489"/>
      <c r="BW5" s="489"/>
      <c r="BX5" s="489"/>
      <c r="BY5" s="489"/>
      <c r="BZ5" s="489"/>
      <c r="CA5" s="489"/>
      <c r="CB5" s="489"/>
      <c r="CC5" s="489"/>
      <c r="CD5" s="489"/>
      <c r="CE5" s="489"/>
      <c r="CF5" s="489"/>
      <c r="CG5" s="489"/>
      <c r="CH5" s="489"/>
      <c r="CI5" s="489"/>
      <c r="CJ5" s="489"/>
      <c r="CK5" s="489"/>
      <c r="CL5" s="489"/>
      <c r="CM5" s="489"/>
      <c r="CN5" s="489"/>
      <c r="CO5" s="489"/>
      <c r="CP5" s="489"/>
      <c r="CQ5" s="489"/>
      <c r="CR5" s="489"/>
      <c r="CS5" s="489"/>
      <c r="CT5" s="489"/>
      <c r="CU5" s="489"/>
      <c r="CV5" s="489"/>
      <c r="CW5" s="489"/>
      <c r="CX5" s="489"/>
      <c r="CY5" s="489"/>
      <c r="CZ5" s="489"/>
      <c r="DA5" s="489"/>
      <c r="DB5" s="489"/>
      <c r="DC5" s="489"/>
      <c r="DD5" s="489"/>
      <c r="DE5" s="489"/>
      <c r="DF5" s="489"/>
      <c r="DG5" s="489"/>
      <c r="DH5" s="489"/>
      <c r="DI5" s="489"/>
      <c r="DJ5" s="489"/>
      <c r="DK5" s="489"/>
      <c r="DL5" s="489"/>
      <c r="DM5" s="489"/>
      <c r="DN5" s="489"/>
      <c r="DO5" s="489"/>
      <c r="DP5" s="489"/>
      <c r="DQ5" s="489"/>
      <c r="DR5" s="489"/>
      <c r="DS5" s="489"/>
      <c r="DT5" s="489"/>
      <c r="DU5" s="489"/>
      <c r="DV5" s="489"/>
      <c r="DW5" s="489"/>
      <c r="DX5" s="489"/>
      <c r="DY5" s="489"/>
      <c r="DZ5" s="489"/>
      <c r="EA5" s="489"/>
      <c r="EB5" s="489"/>
      <c r="EC5" s="489"/>
      <c r="ED5" s="489"/>
      <c r="EE5" s="489"/>
      <c r="EF5" s="489"/>
      <c r="EG5" s="489"/>
      <c r="EH5" s="489"/>
      <c r="EI5" s="489"/>
      <c r="EJ5" s="489"/>
      <c r="EK5" s="489"/>
      <c r="EL5" s="489"/>
      <c r="EM5" s="489"/>
      <c r="EN5" s="489"/>
      <c r="EO5" s="489"/>
      <c r="EP5" s="489"/>
      <c r="EQ5" s="489"/>
      <c r="ER5" s="489"/>
      <c r="ES5" s="489"/>
      <c r="ET5" s="489"/>
      <c r="EU5" s="489"/>
      <c r="EV5" s="489"/>
      <c r="EW5" s="489"/>
      <c r="EX5" s="489"/>
      <c r="EY5" s="489"/>
      <c r="EZ5" s="489"/>
      <c r="FA5" s="489"/>
      <c r="FB5" s="489"/>
      <c r="FC5" s="489"/>
      <c r="FD5" s="489"/>
      <c r="FE5" s="489"/>
      <c r="FF5" s="489"/>
      <c r="FG5" s="489"/>
      <c r="FH5" s="489"/>
      <c r="FI5" s="489"/>
      <c r="FJ5" s="489"/>
      <c r="FK5" s="489"/>
      <c r="FL5" s="489"/>
      <c r="FM5" s="489"/>
      <c r="FN5" s="489"/>
      <c r="FO5" s="489"/>
      <c r="FP5" s="489"/>
      <c r="FQ5" s="489"/>
      <c r="FR5" s="489"/>
      <c r="FS5" s="489"/>
      <c r="FT5" s="489"/>
      <c r="FU5" s="489"/>
      <c r="FV5" s="489"/>
      <c r="FW5" s="489"/>
      <c r="FX5" s="489"/>
      <c r="FY5" s="489"/>
      <c r="FZ5" s="489"/>
      <c r="GA5" s="489"/>
      <c r="GB5" s="489"/>
      <c r="GC5" s="489"/>
      <c r="GD5" s="489"/>
      <c r="GE5" s="489"/>
      <c r="GF5" s="489"/>
      <c r="GG5" s="489"/>
      <c r="GH5" s="489"/>
      <c r="GI5" s="489"/>
      <c r="GJ5" s="489"/>
      <c r="GK5" s="489"/>
      <c r="GL5" s="489"/>
      <c r="GM5" s="489"/>
      <c r="GN5" s="489"/>
      <c r="GO5" s="489"/>
      <c r="GP5" s="489"/>
      <c r="GQ5" s="489"/>
      <c r="GR5" s="489"/>
      <c r="GS5" s="489"/>
      <c r="GT5" s="489"/>
      <c r="GU5" s="489"/>
      <c r="GV5" s="489"/>
      <c r="GW5" s="489"/>
      <c r="GX5" s="489"/>
      <c r="GY5" s="489"/>
      <c r="GZ5" s="489"/>
      <c r="HA5" s="489"/>
      <c r="HB5" s="489"/>
      <c r="HC5" s="489"/>
      <c r="HD5" s="489"/>
      <c r="HE5" s="489"/>
      <c r="HF5" s="489"/>
      <c r="HG5" s="489"/>
      <c r="HH5" s="489"/>
      <c r="HI5" s="489"/>
      <c r="HJ5" s="489"/>
      <c r="HK5" s="489"/>
      <c r="HL5" s="489"/>
      <c r="HM5" s="489"/>
      <c r="HN5" s="489"/>
      <c r="HO5" s="489"/>
      <c r="HP5" s="489"/>
      <c r="HQ5" s="489"/>
      <c r="HR5" s="489"/>
      <c r="HS5" s="489"/>
      <c r="HT5" s="489"/>
      <c r="HU5" s="489"/>
      <c r="HV5" s="489"/>
      <c r="HW5" s="489"/>
      <c r="HX5" s="489"/>
      <c r="HY5" s="489"/>
      <c r="HZ5" s="489"/>
      <c r="IA5" s="489"/>
      <c r="IB5" s="489"/>
      <c r="IC5" s="489"/>
      <c r="ID5" s="489"/>
      <c r="IE5" s="489"/>
      <c r="IF5" s="489"/>
      <c r="IG5" s="489"/>
      <c r="IH5" s="489"/>
      <c r="II5" s="489"/>
      <c r="IJ5" s="489"/>
      <c r="IK5" s="489"/>
      <c r="IL5" s="489"/>
      <c r="IM5" s="489"/>
      <c r="IN5" s="489"/>
      <c r="IO5" s="489"/>
      <c r="IP5" s="489"/>
    </row>
    <row r="6" spans="1:252" ht="80.25" customHeight="1" thickBot="1" x14ac:dyDescent="0.35">
      <c r="B6" s="426" t="s">
        <v>19</v>
      </c>
      <c r="C6" s="427" t="s">
        <v>20</v>
      </c>
      <c r="D6" s="428" t="s">
        <v>6</v>
      </c>
      <c r="E6" s="429" t="s">
        <v>344</v>
      </c>
      <c r="F6" s="430" t="s">
        <v>22</v>
      </c>
      <c r="G6" s="431" t="s">
        <v>672</v>
      </c>
      <c r="H6" s="1123" t="s">
        <v>673</v>
      </c>
      <c r="I6" s="1046" t="s">
        <v>1163</v>
      </c>
      <c r="J6" s="1049" t="s">
        <v>143</v>
      </c>
      <c r="K6" s="1046" t="s">
        <v>1204</v>
      </c>
      <c r="L6" s="555" t="s">
        <v>499</v>
      </c>
    </row>
    <row r="7" spans="1:252" s="550" customFormat="1" ht="22.5" customHeight="1" x14ac:dyDescent="0.35">
      <c r="A7" s="709">
        <v>1</v>
      </c>
      <c r="B7" s="556">
        <v>17</v>
      </c>
      <c r="C7" s="557"/>
      <c r="D7" s="529" t="s">
        <v>23</v>
      </c>
      <c r="E7" s="434"/>
      <c r="F7" s="558"/>
      <c r="G7" s="559"/>
      <c r="H7" s="1137"/>
      <c r="I7" s="1051"/>
      <c r="J7" s="1290"/>
      <c r="K7" s="1051"/>
      <c r="L7" s="560"/>
      <c r="M7" s="437"/>
      <c r="N7" s="437"/>
      <c r="O7" s="437"/>
      <c r="P7" s="437"/>
      <c r="Q7" s="437"/>
      <c r="R7" s="437"/>
      <c r="S7" s="437"/>
      <c r="T7" s="437"/>
      <c r="U7" s="437"/>
      <c r="V7" s="437"/>
      <c r="W7" s="437"/>
      <c r="X7" s="437"/>
      <c r="Y7" s="437"/>
      <c r="Z7" s="437"/>
      <c r="AA7" s="437"/>
      <c r="AB7" s="437"/>
      <c r="AC7" s="437"/>
      <c r="AD7" s="437"/>
      <c r="AE7" s="437"/>
      <c r="AF7" s="437"/>
      <c r="AG7" s="437"/>
      <c r="AH7" s="437"/>
      <c r="AI7" s="437"/>
      <c r="AJ7" s="437"/>
      <c r="AK7" s="437"/>
      <c r="AL7" s="437"/>
      <c r="AM7" s="437"/>
      <c r="AN7" s="437"/>
      <c r="AO7" s="437"/>
      <c r="AP7" s="437"/>
      <c r="AQ7" s="437"/>
      <c r="AR7" s="437"/>
      <c r="AS7" s="437"/>
      <c r="AT7" s="437"/>
      <c r="AU7" s="437"/>
      <c r="AV7" s="437"/>
      <c r="AW7" s="437"/>
      <c r="AX7" s="437"/>
      <c r="AY7" s="437"/>
      <c r="AZ7" s="437"/>
      <c r="BA7" s="437"/>
      <c r="BB7" s="437"/>
      <c r="BC7" s="437"/>
      <c r="BD7" s="437"/>
      <c r="BE7" s="437"/>
      <c r="BF7" s="437"/>
      <c r="BG7" s="437"/>
      <c r="BH7" s="437"/>
      <c r="BI7" s="437"/>
      <c r="BJ7" s="437"/>
      <c r="BK7" s="437"/>
      <c r="BL7" s="437"/>
      <c r="BM7" s="437"/>
      <c r="BN7" s="437"/>
      <c r="BO7" s="437"/>
      <c r="BP7" s="437"/>
      <c r="BQ7" s="437"/>
      <c r="BR7" s="437"/>
      <c r="BS7" s="437"/>
      <c r="BT7" s="437"/>
      <c r="BU7" s="437"/>
      <c r="BV7" s="437"/>
      <c r="BW7" s="437"/>
      <c r="BX7" s="437"/>
      <c r="BY7" s="437"/>
      <c r="BZ7" s="437"/>
      <c r="CA7" s="437"/>
      <c r="CB7" s="437"/>
      <c r="CC7" s="437"/>
      <c r="CD7" s="437"/>
      <c r="CE7" s="437"/>
      <c r="CF7" s="437"/>
      <c r="CG7" s="437"/>
      <c r="CH7" s="437"/>
      <c r="CI7" s="437"/>
      <c r="CJ7" s="437"/>
      <c r="CK7" s="437"/>
      <c r="CL7" s="437"/>
      <c r="CM7" s="437"/>
      <c r="CN7" s="437"/>
      <c r="CO7" s="437"/>
      <c r="CP7" s="437"/>
      <c r="CQ7" s="437"/>
      <c r="CR7" s="437"/>
      <c r="CS7" s="437"/>
      <c r="CT7" s="437"/>
      <c r="CU7" s="437"/>
      <c r="CV7" s="437"/>
      <c r="CW7" s="437"/>
      <c r="CX7" s="437"/>
      <c r="CY7" s="437"/>
      <c r="CZ7" s="437"/>
      <c r="DA7" s="437"/>
      <c r="DB7" s="437"/>
      <c r="DC7" s="437"/>
      <c r="DD7" s="437"/>
      <c r="DE7" s="437"/>
      <c r="DF7" s="437"/>
      <c r="DG7" s="437"/>
      <c r="DH7" s="437"/>
      <c r="DI7" s="437"/>
      <c r="DJ7" s="437"/>
      <c r="DK7" s="437"/>
      <c r="DL7" s="437"/>
      <c r="DM7" s="437"/>
      <c r="DN7" s="437"/>
      <c r="DO7" s="437"/>
      <c r="DP7" s="437"/>
      <c r="DQ7" s="437"/>
      <c r="DR7" s="437"/>
      <c r="DS7" s="437"/>
      <c r="DT7" s="437"/>
      <c r="DU7" s="437"/>
      <c r="DV7" s="437"/>
      <c r="DW7" s="437"/>
      <c r="DX7" s="437"/>
      <c r="DY7" s="437"/>
      <c r="DZ7" s="437"/>
      <c r="EA7" s="437"/>
      <c r="EB7" s="437"/>
      <c r="EC7" s="437"/>
      <c r="ED7" s="437"/>
      <c r="EE7" s="437"/>
      <c r="EF7" s="437"/>
      <c r="EG7" s="437"/>
      <c r="EH7" s="437"/>
      <c r="EI7" s="437"/>
      <c r="EJ7" s="437"/>
      <c r="EK7" s="437"/>
      <c r="EL7" s="437"/>
      <c r="EM7" s="437"/>
      <c r="EN7" s="437"/>
      <c r="EO7" s="437"/>
      <c r="EP7" s="437"/>
      <c r="EQ7" s="437"/>
      <c r="ER7" s="437"/>
      <c r="ES7" s="437"/>
      <c r="ET7" s="437"/>
      <c r="EU7" s="437"/>
      <c r="EV7" s="437"/>
      <c r="EW7" s="437"/>
      <c r="EX7" s="437"/>
      <c r="EY7" s="437"/>
      <c r="EZ7" s="437"/>
      <c r="FA7" s="437"/>
      <c r="FB7" s="437"/>
      <c r="FC7" s="437"/>
      <c r="FD7" s="437"/>
      <c r="FE7" s="437"/>
      <c r="FF7" s="437"/>
      <c r="FG7" s="437"/>
      <c r="FH7" s="437"/>
      <c r="FI7" s="437"/>
      <c r="FJ7" s="437"/>
      <c r="FK7" s="437"/>
      <c r="FL7" s="437"/>
      <c r="FM7" s="437"/>
      <c r="FN7" s="437"/>
      <c r="FO7" s="437"/>
      <c r="FP7" s="437"/>
      <c r="FQ7" s="437"/>
      <c r="FR7" s="437"/>
      <c r="FS7" s="437"/>
      <c r="FT7" s="437"/>
      <c r="FU7" s="437"/>
      <c r="FV7" s="437"/>
      <c r="FW7" s="437"/>
      <c r="FX7" s="437"/>
      <c r="FY7" s="437"/>
      <c r="FZ7" s="437"/>
      <c r="GA7" s="437"/>
      <c r="GB7" s="437"/>
      <c r="GC7" s="437"/>
      <c r="GD7" s="437"/>
      <c r="GE7" s="437"/>
      <c r="GF7" s="437"/>
      <c r="GG7" s="437"/>
      <c r="GH7" s="437"/>
      <c r="GI7" s="437"/>
      <c r="GJ7" s="437"/>
      <c r="GK7" s="437"/>
      <c r="GL7" s="437"/>
      <c r="GM7" s="437"/>
      <c r="GN7" s="437"/>
      <c r="GO7" s="437"/>
      <c r="GP7" s="437"/>
      <c r="GQ7" s="437"/>
      <c r="GR7" s="437"/>
      <c r="GS7" s="437"/>
      <c r="GT7" s="437"/>
      <c r="GU7" s="437"/>
      <c r="GV7" s="437"/>
      <c r="GW7" s="437"/>
      <c r="GX7" s="437"/>
      <c r="GY7" s="437"/>
      <c r="GZ7" s="437"/>
      <c r="HA7" s="437"/>
      <c r="HB7" s="437"/>
      <c r="HC7" s="437"/>
      <c r="HD7" s="437"/>
      <c r="HE7" s="437"/>
      <c r="HF7" s="437"/>
      <c r="HG7" s="437"/>
      <c r="HH7" s="437"/>
      <c r="HI7" s="437"/>
      <c r="HJ7" s="437"/>
      <c r="HK7" s="437"/>
      <c r="HL7" s="437"/>
      <c r="HM7" s="437"/>
      <c r="HN7" s="437"/>
      <c r="HO7" s="437"/>
      <c r="HP7" s="437"/>
      <c r="HQ7" s="437"/>
      <c r="HR7" s="437"/>
      <c r="HS7" s="437"/>
      <c r="HT7" s="437"/>
      <c r="HU7" s="437"/>
      <c r="HV7" s="437"/>
      <c r="HW7" s="437"/>
      <c r="HX7" s="437"/>
      <c r="HY7" s="437"/>
      <c r="HZ7" s="437"/>
      <c r="IA7" s="437"/>
      <c r="IB7" s="437"/>
      <c r="IC7" s="437"/>
      <c r="ID7" s="437"/>
      <c r="IE7" s="437"/>
      <c r="IF7" s="437"/>
      <c r="IG7" s="437"/>
      <c r="IH7" s="437"/>
      <c r="II7" s="437"/>
      <c r="IJ7" s="437"/>
      <c r="IK7" s="437"/>
      <c r="IL7" s="437"/>
      <c r="IM7" s="437"/>
      <c r="IN7" s="437"/>
      <c r="IO7" s="437"/>
      <c r="IP7" s="437"/>
    </row>
    <row r="8" spans="1:252" ht="18" customHeight="1" x14ac:dyDescent="0.35">
      <c r="A8" s="707">
        <v>2</v>
      </c>
      <c r="B8" s="561"/>
      <c r="C8" s="562">
        <v>1</v>
      </c>
      <c r="D8" s="476" t="s">
        <v>472</v>
      </c>
      <c r="E8" s="480" t="s">
        <v>24</v>
      </c>
      <c r="F8" s="563">
        <f>+G8+K8+L8</f>
        <v>19074</v>
      </c>
      <c r="G8" s="564">
        <v>7981</v>
      </c>
      <c r="H8" s="1138">
        <v>10000</v>
      </c>
      <c r="I8" s="1052">
        <v>11093</v>
      </c>
      <c r="J8" s="1291"/>
      <c r="K8" s="1052">
        <f>SUM(I8:J8)</f>
        <v>11093</v>
      </c>
      <c r="L8" s="565"/>
    </row>
    <row r="9" spans="1:252" ht="18" customHeight="1" x14ac:dyDescent="0.35">
      <c r="A9" s="707">
        <v>3</v>
      </c>
      <c r="B9" s="561"/>
      <c r="C9" s="562">
        <v>2</v>
      </c>
      <c r="D9" s="661" t="s">
        <v>587</v>
      </c>
      <c r="E9" s="480" t="s">
        <v>24</v>
      </c>
      <c r="F9" s="563">
        <f t="shared" ref="F9:F32" si="0">+G9+K9+L9</f>
        <v>1500</v>
      </c>
      <c r="G9" s="564"/>
      <c r="H9" s="1138">
        <v>1500</v>
      </c>
      <c r="I9" s="1052">
        <f>SUM(G9:H9)</f>
        <v>1500</v>
      </c>
      <c r="J9" s="1291"/>
      <c r="K9" s="1052">
        <f t="shared" ref="K9:K75" si="1">SUM(I9:J9)</f>
        <v>1500</v>
      </c>
      <c r="L9" s="566"/>
    </row>
    <row r="10" spans="1:252" ht="18" customHeight="1" x14ac:dyDescent="0.35">
      <c r="A10" s="709">
        <v>4</v>
      </c>
      <c r="B10" s="561"/>
      <c r="C10" s="562">
        <v>3</v>
      </c>
      <c r="D10" s="661" t="s">
        <v>874</v>
      </c>
      <c r="E10" s="480" t="s">
        <v>24</v>
      </c>
      <c r="F10" s="563">
        <f t="shared" si="0"/>
        <v>700</v>
      </c>
      <c r="G10" s="564"/>
      <c r="H10" s="1138"/>
      <c r="I10" s="1052">
        <v>700</v>
      </c>
      <c r="J10" s="1291"/>
      <c r="K10" s="1052">
        <f t="shared" si="1"/>
        <v>700</v>
      </c>
      <c r="L10" s="566"/>
    </row>
    <row r="11" spans="1:252" ht="33" customHeight="1" x14ac:dyDescent="0.35">
      <c r="A11" s="707">
        <v>5</v>
      </c>
      <c r="B11" s="561"/>
      <c r="C11" s="438">
        <v>4</v>
      </c>
      <c r="D11" s="476" t="s">
        <v>588</v>
      </c>
      <c r="E11" s="480" t="s">
        <v>25</v>
      </c>
      <c r="F11" s="563">
        <f t="shared" si="0"/>
        <v>5073</v>
      </c>
      <c r="G11" s="564">
        <v>1269</v>
      </c>
      <c r="H11" s="1138">
        <v>1500</v>
      </c>
      <c r="I11" s="1052">
        <v>3804</v>
      </c>
      <c r="J11" s="1291"/>
      <c r="K11" s="1052">
        <f t="shared" si="1"/>
        <v>3804</v>
      </c>
      <c r="L11" s="565"/>
    </row>
    <row r="12" spans="1:252" ht="33.75" x14ac:dyDescent="0.35">
      <c r="A12" s="707">
        <v>6</v>
      </c>
      <c r="B12" s="561"/>
      <c r="C12" s="438">
        <v>5</v>
      </c>
      <c r="D12" s="476" t="s">
        <v>473</v>
      </c>
      <c r="E12" s="480" t="s">
        <v>25</v>
      </c>
      <c r="F12" s="563">
        <f t="shared" si="0"/>
        <v>4000</v>
      </c>
      <c r="G12" s="564">
        <v>2000</v>
      </c>
      <c r="H12" s="1138">
        <v>2000</v>
      </c>
      <c r="I12" s="1052">
        <v>2000</v>
      </c>
      <c r="J12" s="1291"/>
      <c r="K12" s="1052">
        <f t="shared" si="1"/>
        <v>2000</v>
      </c>
      <c r="L12" s="565"/>
    </row>
    <row r="13" spans="1:252" ht="18" customHeight="1" x14ac:dyDescent="0.35">
      <c r="A13" s="709">
        <v>7</v>
      </c>
      <c r="B13" s="561"/>
      <c r="C13" s="562">
        <v>6</v>
      </c>
      <c r="D13" s="476" t="s">
        <v>474</v>
      </c>
      <c r="E13" s="480" t="s">
        <v>25</v>
      </c>
      <c r="F13" s="563">
        <f t="shared" si="0"/>
        <v>237208</v>
      </c>
      <c r="G13" s="564">
        <v>22000</v>
      </c>
      <c r="H13" s="1138">
        <v>100000</v>
      </c>
      <c r="I13" s="1052">
        <v>215208</v>
      </c>
      <c r="J13" s="1291"/>
      <c r="K13" s="1052">
        <f t="shared" si="1"/>
        <v>215208</v>
      </c>
      <c r="L13" s="565"/>
    </row>
    <row r="14" spans="1:252" ht="18" customHeight="1" x14ac:dyDescent="0.35">
      <c r="A14" s="707">
        <v>8</v>
      </c>
      <c r="B14" s="561"/>
      <c r="C14" s="562">
        <v>7</v>
      </c>
      <c r="D14" s="567" t="s">
        <v>475</v>
      </c>
      <c r="E14" s="480" t="s">
        <v>25</v>
      </c>
      <c r="F14" s="563">
        <f t="shared" si="0"/>
        <v>0</v>
      </c>
      <c r="G14" s="564">
        <v>0</v>
      </c>
      <c r="H14" s="1138">
        <v>1000</v>
      </c>
      <c r="I14" s="1052">
        <v>0</v>
      </c>
      <c r="J14" s="1291"/>
      <c r="K14" s="1052">
        <f t="shared" si="1"/>
        <v>0</v>
      </c>
      <c r="L14" s="565"/>
    </row>
    <row r="15" spans="1:252" ht="18" customHeight="1" x14ac:dyDescent="0.35">
      <c r="A15" s="707">
        <v>9</v>
      </c>
      <c r="B15" s="561"/>
      <c r="C15" s="562">
        <v>8</v>
      </c>
      <c r="D15" s="476" t="s">
        <v>476</v>
      </c>
      <c r="E15" s="480" t="s">
        <v>25</v>
      </c>
      <c r="F15" s="563">
        <f t="shared" si="0"/>
        <v>12734</v>
      </c>
      <c r="G15" s="564">
        <v>0</v>
      </c>
      <c r="H15" s="1138">
        <v>10499</v>
      </c>
      <c r="I15" s="1052">
        <v>12734</v>
      </c>
      <c r="J15" s="1291"/>
      <c r="K15" s="1052">
        <f t="shared" si="1"/>
        <v>12734</v>
      </c>
      <c r="L15" s="565"/>
    </row>
    <row r="16" spans="1:252" ht="18" customHeight="1" x14ac:dyDescent="0.35">
      <c r="A16" s="709">
        <v>10</v>
      </c>
      <c r="B16" s="561"/>
      <c r="C16" s="562">
        <v>9</v>
      </c>
      <c r="D16" s="476" t="s">
        <v>589</v>
      </c>
      <c r="E16" s="480" t="s">
        <v>25</v>
      </c>
      <c r="F16" s="563">
        <f t="shared" si="0"/>
        <v>0</v>
      </c>
      <c r="G16" s="564"/>
      <c r="H16" s="1138">
        <v>28000</v>
      </c>
      <c r="I16" s="1052">
        <v>0</v>
      </c>
      <c r="J16" s="1291"/>
      <c r="K16" s="1052">
        <f t="shared" si="1"/>
        <v>0</v>
      </c>
      <c r="L16" s="565"/>
    </row>
    <row r="17" spans="1:12" ht="18" customHeight="1" x14ac:dyDescent="0.35">
      <c r="A17" s="707">
        <v>11</v>
      </c>
      <c r="B17" s="561"/>
      <c r="C17" s="562">
        <v>10</v>
      </c>
      <c r="D17" s="476" t="s">
        <v>590</v>
      </c>
      <c r="E17" s="480" t="s">
        <v>25</v>
      </c>
      <c r="F17" s="563">
        <f t="shared" si="0"/>
        <v>240000</v>
      </c>
      <c r="G17" s="564"/>
      <c r="H17" s="1138">
        <v>130000</v>
      </c>
      <c r="I17" s="1052">
        <v>130000</v>
      </c>
      <c r="J17" s="1291"/>
      <c r="K17" s="1052">
        <f t="shared" si="1"/>
        <v>130000</v>
      </c>
      <c r="L17" s="565">
        <v>110000</v>
      </c>
    </row>
    <row r="18" spans="1:12" ht="18" customHeight="1" x14ac:dyDescent="0.35">
      <c r="A18" s="707">
        <v>12</v>
      </c>
      <c r="B18" s="561"/>
      <c r="C18" s="562">
        <v>11</v>
      </c>
      <c r="D18" s="476" t="s">
        <v>591</v>
      </c>
      <c r="E18" s="480" t="s">
        <v>25</v>
      </c>
      <c r="F18" s="563">
        <f t="shared" si="0"/>
        <v>29138</v>
      </c>
      <c r="G18" s="564">
        <v>1810</v>
      </c>
      <c r="H18" s="1138">
        <v>20000</v>
      </c>
      <c r="I18" s="1052">
        <v>27678</v>
      </c>
      <c r="J18" s="1291">
        <v>-350</v>
      </c>
      <c r="K18" s="1052">
        <f t="shared" si="1"/>
        <v>27328</v>
      </c>
      <c r="L18" s="565"/>
    </row>
    <row r="19" spans="1:12" ht="18" customHeight="1" x14ac:dyDescent="0.35">
      <c r="A19" s="709">
        <v>13</v>
      </c>
      <c r="B19" s="561"/>
      <c r="C19" s="562">
        <v>12</v>
      </c>
      <c r="D19" s="476" t="s">
        <v>592</v>
      </c>
      <c r="E19" s="480" t="s">
        <v>25</v>
      </c>
      <c r="F19" s="563">
        <f t="shared" si="0"/>
        <v>20000</v>
      </c>
      <c r="G19" s="564"/>
      <c r="H19" s="1138">
        <v>20000</v>
      </c>
      <c r="I19" s="1052">
        <v>20000</v>
      </c>
      <c r="J19" s="1291"/>
      <c r="K19" s="1052">
        <f t="shared" si="1"/>
        <v>20000</v>
      </c>
      <c r="L19" s="565"/>
    </row>
    <row r="20" spans="1:12" ht="18" customHeight="1" x14ac:dyDescent="0.35">
      <c r="A20" s="707">
        <v>14</v>
      </c>
      <c r="B20" s="561"/>
      <c r="C20" s="562">
        <v>13</v>
      </c>
      <c r="D20" s="476" t="s">
        <v>593</v>
      </c>
      <c r="E20" s="480" t="s">
        <v>25</v>
      </c>
      <c r="F20" s="563">
        <f t="shared" si="0"/>
        <v>20000</v>
      </c>
      <c r="G20" s="564"/>
      <c r="H20" s="1138">
        <v>20000</v>
      </c>
      <c r="I20" s="1052">
        <v>20000</v>
      </c>
      <c r="J20" s="1291"/>
      <c r="K20" s="1052">
        <f t="shared" si="1"/>
        <v>20000</v>
      </c>
      <c r="L20" s="565"/>
    </row>
    <row r="21" spans="1:12" ht="18" customHeight="1" x14ac:dyDescent="0.35">
      <c r="A21" s="707">
        <v>15</v>
      </c>
      <c r="B21" s="561"/>
      <c r="C21" s="562">
        <v>14</v>
      </c>
      <c r="D21" s="476" t="s">
        <v>594</v>
      </c>
      <c r="E21" s="480" t="s">
        <v>25</v>
      </c>
      <c r="F21" s="563">
        <f t="shared" si="0"/>
        <v>42000</v>
      </c>
      <c r="G21" s="564"/>
      <c r="H21" s="1138">
        <v>42000</v>
      </c>
      <c r="I21" s="1052">
        <v>42000</v>
      </c>
      <c r="J21" s="1291"/>
      <c r="K21" s="1052">
        <f t="shared" si="1"/>
        <v>42000</v>
      </c>
      <c r="L21" s="565"/>
    </row>
    <row r="22" spans="1:12" ht="18" customHeight="1" x14ac:dyDescent="0.35">
      <c r="A22" s="709">
        <v>16</v>
      </c>
      <c r="B22" s="561"/>
      <c r="C22" s="562">
        <v>15</v>
      </c>
      <c r="D22" s="476" t="s">
        <v>595</v>
      </c>
      <c r="E22" s="480" t="s">
        <v>25</v>
      </c>
      <c r="F22" s="563">
        <f t="shared" si="0"/>
        <v>1200</v>
      </c>
      <c r="G22" s="564"/>
      <c r="H22" s="1138">
        <v>1200</v>
      </c>
      <c r="I22" s="1052">
        <v>1200</v>
      </c>
      <c r="J22" s="1291"/>
      <c r="K22" s="1052">
        <f t="shared" si="1"/>
        <v>1200</v>
      </c>
      <c r="L22" s="565"/>
    </row>
    <row r="23" spans="1:12" ht="18" customHeight="1" x14ac:dyDescent="0.35">
      <c r="A23" s="707">
        <v>17</v>
      </c>
      <c r="B23" s="561"/>
      <c r="C23" s="562">
        <v>16</v>
      </c>
      <c r="D23" s="476" t="s">
        <v>875</v>
      </c>
      <c r="E23" s="480" t="s">
        <v>25</v>
      </c>
      <c r="F23" s="563">
        <f t="shared" si="0"/>
        <v>4827</v>
      </c>
      <c r="G23" s="564">
        <v>4677</v>
      </c>
      <c r="H23" s="1138"/>
      <c r="I23" s="1052">
        <v>150</v>
      </c>
      <c r="J23" s="1291"/>
      <c r="K23" s="1052">
        <f t="shared" si="1"/>
        <v>150</v>
      </c>
      <c r="L23" s="565"/>
    </row>
    <row r="24" spans="1:12" ht="51" customHeight="1" x14ac:dyDescent="0.3">
      <c r="A24" s="707">
        <v>18</v>
      </c>
      <c r="B24" s="561"/>
      <c r="C24" s="438">
        <v>17</v>
      </c>
      <c r="D24" s="476" t="s">
        <v>962</v>
      </c>
      <c r="E24" s="446" t="s">
        <v>25</v>
      </c>
      <c r="F24" s="1469">
        <f t="shared" si="0"/>
        <v>3436</v>
      </c>
      <c r="G24" s="1470"/>
      <c r="H24" s="1471"/>
      <c r="I24" s="1473">
        <v>3436</v>
      </c>
      <c r="J24" s="1472"/>
      <c r="K24" s="1473">
        <f t="shared" si="1"/>
        <v>3436</v>
      </c>
      <c r="L24" s="565"/>
    </row>
    <row r="25" spans="1:12" ht="18" customHeight="1" x14ac:dyDescent="0.35">
      <c r="A25" s="709">
        <v>19</v>
      </c>
      <c r="B25" s="561"/>
      <c r="C25" s="562">
        <v>18</v>
      </c>
      <c r="D25" s="476" t="s">
        <v>876</v>
      </c>
      <c r="E25" s="480" t="s">
        <v>25</v>
      </c>
      <c r="F25" s="563">
        <f t="shared" si="0"/>
        <v>1000</v>
      </c>
      <c r="G25" s="564">
        <v>970</v>
      </c>
      <c r="H25" s="1138"/>
      <c r="I25" s="1052">
        <v>30</v>
      </c>
      <c r="J25" s="1291"/>
      <c r="K25" s="1052">
        <f t="shared" si="1"/>
        <v>30</v>
      </c>
      <c r="L25" s="565"/>
    </row>
    <row r="26" spans="1:12" ht="33" customHeight="1" x14ac:dyDescent="0.35">
      <c r="A26" s="707">
        <v>20</v>
      </c>
      <c r="B26" s="561"/>
      <c r="C26" s="438">
        <v>19</v>
      </c>
      <c r="D26" s="476" t="s">
        <v>713</v>
      </c>
      <c r="E26" s="480" t="s">
        <v>25</v>
      </c>
      <c r="F26" s="563">
        <f t="shared" si="0"/>
        <v>120</v>
      </c>
      <c r="G26" s="564"/>
      <c r="H26" s="1138"/>
      <c r="I26" s="1052">
        <v>120</v>
      </c>
      <c r="J26" s="1291"/>
      <c r="K26" s="1052">
        <f t="shared" si="1"/>
        <v>120</v>
      </c>
      <c r="L26" s="565"/>
    </row>
    <row r="27" spans="1:12" ht="20.100000000000001" customHeight="1" x14ac:dyDescent="0.35">
      <c r="A27" s="707">
        <v>21</v>
      </c>
      <c r="B27" s="561"/>
      <c r="C27" s="562">
        <v>20</v>
      </c>
      <c r="D27" s="476" t="s">
        <v>367</v>
      </c>
      <c r="E27" s="480" t="s">
        <v>25</v>
      </c>
      <c r="F27" s="563">
        <f t="shared" si="0"/>
        <v>3097</v>
      </c>
      <c r="G27" s="564">
        <v>95</v>
      </c>
      <c r="H27" s="1138"/>
      <c r="I27" s="1052">
        <v>3002</v>
      </c>
      <c r="J27" s="1291"/>
      <c r="K27" s="1052">
        <f t="shared" si="1"/>
        <v>3002</v>
      </c>
      <c r="L27" s="565"/>
    </row>
    <row r="28" spans="1:12" ht="20.100000000000001" customHeight="1" x14ac:dyDescent="0.35">
      <c r="A28" s="709">
        <v>22</v>
      </c>
      <c r="B28" s="561"/>
      <c r="C28" s="562">
        <v>21</v>
      </c>
      <c r="D28" s="476" t="s">
        <v>1052</v>
      </c>
      <c r="E28" s="480" t="s">
        <v>25</v>
      </c>
      <c r="F28" s="563">
        <f t="shared" si="0"/>
        <v>2000</v>
      </c>
      <c r="G28" s="564"/>
      <c r="H28" s="1138"/>
      <c r="I28" s="1052">
        <v>2000</v>
      </c>
      <c r="J28" s="1291"/>
      <c r="K28" s="1052">
        <f t="shared" si="1"/>
        <v>2000</v>
      </c>
      <c r="L28" s="565"/>
    </row>
    <row r="29" spans="1:12" ht="20.100000000000001" customHeight="1" x14ac:dyDescent="0.35">
      <c r="A29" s="707">
        <v>23</v>
      </c>
      <c r="B29" s="561"/>
      <c r="C29" s="562">
        <v>22</v>
      </c>
      <c r="D29" s="476" t="s">
        <v>893</v>
      </c>
      <c r="E29" s="480" t="s">
        <v>25</v>
      </c>
      <c r="F29" s="563">
        <f t="shared" si="0"/>
        <v>2521</v>
      </c>
      <c r="G29" s="564">
        <v>2438</v>
      </c>
      <c r="H29" s="1138"/>
      <c r="I29" s="1052">
        <v>83</v>
      </c>
      <c r="J29" s="1291"/>
      <c r="K29" s="1052">
        <f t="shared" si="1"/>
        <v>83</v>
      </c>
      <c r="L29" s="565"/>
    </row>
    <row r="30" spans="1:12" ht="20.100000000000001" customHeight="1" x14ac:dyDescent="0.35">
      <c r="A30" s="707">
        <v>24</v>
      </c>
      <c r="B30" s="561"/>
      <c r="C30" s="562">
        <v>23</v>
      </c>
      <c r="D30" s="476" t="s">
        <v>38</v>
      </c>
      <c r="E30" s="480" t="s">
        <v>25</v>
      </c>
      <c r="F30" s="563">
        <f t="shared" si="0"/>
        <v>15000</v>
      </c>
      <c r="G30" s="564"/>
      <c r="H30" s="1138"/>
      <c r="I30" s="1052">
        <v>15000</v>
      </c>
      <c r="J30" s="1291"/>
      <c r="K30" s="1052">
        <f t="shared" si="1"/>
        <v>15000</v>
      </c>
      <c r="L30" s="565"/>
    </row>
    <row r="31" spans="1:12" ht="20.100000000000001" customHeight="1" x14ac:dyDescent="0.35">
      <c r="A31" s="709">
        <v>25</v>
      </c>
      <c r="B31" s="561"/>
      <c r="C31" s="562">
        <v>24</v>
      </c>
      <c r="D31" s="476" t="s">
        <v>877</v>
      </c>
      <c r="E31" s="480" t="s">
        <v>25</v>
      </c>
      <c r="F31" s="563">
        <f t="shared" si="0"/>
        <v>1000</v>
      </c>
      <c r="G31" s="564"/>
      <c r="H31" s="1138"/>
      <c r="I31" s="1052">
        <v>1000</v>
      </c>
      <c r="J31" s="1291"/>
      <c r="K31" s="1052">
        <f t="shared" si="1"/>
        <v>1000</v>
      </c>
      <c r="L31" s="565"/>
    </row>
    <row r="32" spans="1:12" ht="20.100000000000001" customHeight="1" x14ac:dyDescent="0.35">
      <c r="A32" s="707">
        <v>26</v>
      </c>
      <c r="B32" s="561"/>
      <c r="C32" s="562">
        <v>25</v>
      </c>
      <c r="D32" s="476" t="s">
        <v>878</v>
      </c>
      <c r="E32" s="480" t="s">
        <v>25</v>
      </c>
      <c r="F32" s="563">
        <f t="shared" si="0"/>
        <v>1000</v>
      </c>
      <c r="G32" s="564"/>
      <c r="H32" s="1138"/>
      <c r="I32" s="1052">
        <v>1000</v>
      </c>
      <c r="J32" s="1291"/>
      <c r="K32" s="1052">
        <f t="shared" si="1"/>
        <v>1000</v>
      </c>
      <c r="L32" s="565"/>
    </row>
    <row r="33" spans="1:12" ht="22.5" customHeight="1" x14ac:dyDescent="0.35">
      <c r="A33" s="707">
        <v>27</v>
      </c>
      <c r="B33" s="561"/>
      <c r="C33" s="562"/>
      <c r="D33" s="568" t="s">
        <v>373</v>
      </c>
      <c r="E33" s="446"/>
      <c r="F33" s="569"/>
      <c r="G33" s="570"/>
      <c r="H33" s="1139"/>
      <c r="I33" s="1052"/>
      <c r="J33" s="1292"/>
      <c r="K33" s="1052"/>
      <c r="L33" s="565"/>
    </row>
    <row r="34" spans="1:12" ht="22.5" customHeight="1" x14ac:dyDescent="0.35">
      <c r="A34" s="709">
        <v>28</v>
      </c>
      <c r="B34" s="561"/>
      <c r="C34" s="562"/>
      <c r="D34" s="693" t="s">
        <v>363</v>
      </c>
      <c r="E34" s="446" t="s">
        <v>24</v>
      </c>
      <c r="F34" s="569"/>
      <c r="G34" s="570"/>
      <c r="H34" s="1139"/>
      <c r="I34" s="1052"/>
      <c r="J34" s="1292"/>
      <c r="K34" s="1052"/>
      <c r="L34" s="565"/>
    </row>
    <row r="35" spans="1:12" ht="18" customHeight="1" x14ac:dyDescent="0.35">
      <c r="A35" s="707">
        <v>29</v>
      </c>
      <c r="B35" s="561"/>
      <c r="C35" s="562">
        <v>26</v>
      </c>
      <c r="D35" s="571" t="s">
        <v>596</v>
      </c>
      <c r="E35" s="446"/>
      <c r="F35" s="563">
        <f>+G35+K35+L35</f>
        <v>5800</v>
      </c>
      <c r="G35" s="564"/>
      <c r="H35" s="1138">
        <v>5800</v>
      </c>
      <c r="I35" s="1052">
        <v>5800</v>
      </c>
      <c r="J35" s="1291"/>
      <c r="K35" s="1052">
        <f t="shared" si="1"/>
        <v>5800</v>
      </c>
      <c r="L35" s="565"/>
    </row>
    <row r="36" spans="1:12" ht="18" customHeight="1" x14ac:dyDescent="0.35">
      <c r="A36" s="707">
        <v>30</v>
      </c>
      <c r="B36" s="561"/>
      <c r="C36" s="562">
        <v>27</v>
      </c>
      <c r="D36" s="571" t="s">
        <v>881</v>
      </c>
      <c r="E36" s="446"/>
      <c r="F36" s="563">
        <f t="shared" ref="F36:F40" si="2">+G36+K36+L36</f>
        <v>850</v>
      </c>
      <c r="G36" s="564">
        <v>292</v>
      </c>
      <c r="H36" s="1138"/>
      <c r="I36" s="1052">
        <v>558</v>
      </c>
      <c r="J36" s="1291"/>
      <c r="K36" s="1052">
        <f t="shared" si="1"/>
        <v>558</v>
      </c>
      <c r="L36" s="565"/>
    </row>
    <row r="37" spans="1:12" ht="18" customHeight="1" x14ac:dyDescent="0.35">
      <c r="A37" s="709">
        <v>31</v>
      </c>
      <c r="B37" s="561"/>
      <c r="C37" s="562">
        <v>28</v>
      </c>
      <c r="D37" s="571" t="s">
        <v>882</v>
      </c>
      <c r="E37" s="446"/>
      <c r="F37" s="563">
        <f t="shared" si="2"/>
        <v>1361</v>
      </c>
      <c r="G37" s="564">
        <v>1291</v>
      </c>
      <c r="H37" s="1138"/>
      <c r="I37" s="1052">
        <v>70</v>
      </c>
      <c r="J37" s="1291"/>
      <c r="K37" s="1052">
        <f t="shared" si="1"/>
        <v>70</v>
      </c>
      <c r="L37" s="565"/>
    </row>
    <row r="38" spans="1:12" ht="18" customHeight="1" x14ac:dyDescent="0.35">
      <c r="A38" s="707">
        <v>32</v>
      </c>
      <c r="B38" s="561"/>
      <c r="C38" s="562">
        <v>29</v>
      </c>
      <c r="D38" s="571" t="s">
        <v>1191</v>
      </c>
      <c r="E38" s="446"/>
      <c r="F38" s="563">
        <f t="shared" si="2"/>
        <v>544</v>
      </c>
      <c r="G38" s="564"/>
      <c r="H38" s="1138"/>
      <c r="I38" s="1052">
        <v>544</v>
      </c>
      <c r="J38" s="1291"/>
      <c r="K38" s="1052">
        <f t="shared" si="1"/>
        <v>544</v>
      </c>
      <c r="L38" s="565"/>
    </row>
    <row r="39" spans="1:12" ht="18" customHeight="1" x14ac:dyDescent="0.35">
      <c r="A39" s="707">
        <v>33</v>
      </c>
      <c r="B39" s="561"/>
      <c r="C39" s="562"/>
      <c r="D39" s="694" t="s">
        <v>897</v>
      </c>
      <c r="E39" s="446"/>
      <c r="F39" s="563"/>
      <c r="G39" s="564"/>
      <c r="H39" s="1138"/>
      <c r="I39" s="1052"/>
      <c r="J39" s="1291"/>
      <c r="K39" s="1052"/>
      <c r="L39" s="565"/>
    </row>
    <row r="40" spans="1:12" ht="18" customHeight="1" x14ac:dyDescent="0.35">
      <c r="A40" s="709">
        <v>34</v>
      </c>
      <c r="B40" s="561"/>
      <c r="C40" s="562">
        <v>30</v>
      </c>
      <c r="D40" s="571" t="s">
        <v>898</v>
      </c>
      <c r="E40" s="446"/>
      <c r="F40" s="563">
        <f t="shared" si="2"/>
        <v>4300</v>
      </c>
      <c r="G40" s="564">
        <v>4160</v>
      </c>
      <c r="H40" s="1138"/>
      <c r="I40" s="1052">
        <v>140</v>
      </c>
      <c r="J40" s="1291"/>
      <c r="K40" s="1052">
        <f t="shared" si="1"/>
        <v>140</v>
      </c>
      <c r="L40" s="565"/>
    </row>
    <row r="41" spans="1:12" ht="22.5" customHeight="1" x14ac:dyDescent="0.35">
      <c r="A41" s="707">
        <v>35</v>
      </c>
      <c r="B41" s="561"/>
      <c r="C41" s="562"/>
      <c r="D41" s="667" t="s">
        <v>362</v>
      </c>
      <c r="E41" s="446" t="s">
        <v>24</v>
      </c>
      <c r="F41" s="563"/>
      <c r="G41" s="564"/>
      <c r="H41" s="1138"/>
      <c r="I41" s="1052"/>
      <c r="J41" s="1291"/>
      <c r="K41" s="1052"/>
      <c r="L41" s="565"/>
    </row>
    <row r="42" spans="1:12" ht="18" customHeight="1" x14ac:dyDescent="0.35">
      <c r="A42" s="707">
        <v>36</v>
      </c>
      <c r="B42" s="561"/>
      <c r="C42" s="562">
        <v>31</v>
      </c>
      <c r="D42" s="571" t="s">
        <v>634</v>
      </c>
      <c r="E42" s="446"/>
      <c r="F42" s="563">
        <f>+G42+K42+L42</f>
        <v>2900</v>
      </c>
      <c r="G42" s="564"/>
      <c r="H42" s="1138">
        <v>2900</v>
      </c>
      <c r="I42" s="1052">
        <v>2900</v>
      </c>
      <c r="J42" s="1291"/>
      <c r="K42" s="1052">
        <f t="shared" si="1"/>
        <v>2900</v>
      </c>
      <c r="L42" s="565"/>
    </row>
    <row r="43" spans="1:12" ht="18" customHeight="1" x14ac:dyDescent="0.35">
      <c r="A43" s="709">
        <v>37</v>
      </c>
      <c r="B43" s="561"/>
      <c r="C43" s="562">
        <v>32</v>
      </c>
      <c r="D43" s="571" t="s">
        <v>896</v>
      </c>
      <c r="E43" s="446"/>
      <c r="F43" s="563">
        <f>+G43+K43+L43</f>
        <v>2545</v>
      </c>
      <c r="G43" s="564">
        <v>2468</v>
      </c>
      <c r="H43" s="1138"/>
      <c r="I43" s="1052">
        <v>77</v>
      </c>
      <c r="J43" s="1291"/>
      <c r="K43" s="1052">
        <f t="shared" si="1"/>
        <v>77</v>
      </c>
      <c r="L43" s="565"/>
    </row>
    <row r="44" spans="1:12" ht="22.5" customHeight="1" x14ac:dyDescent="0.35">
      <c r="A44" s="707">
        <v>38</v>
      </c>
      <c r="B44" s="561"/>
      <c r="C44" s="562"/>
      <c r="D44" s="667" t="s">
        <v>300</v>
      </c>
      <c r="E44" s="446" t="s">
        <v>24</v>
      </c>
      <c r="F44" s="563"/>
      <c r="G44" s="564"/>
      <c r="H44" s="1138"/>
      <c r="I44" s="1052"/>
      <c r="J44" s="1291"/>
      <c r="K44" s="1052"/>
      <c r="L44" s="565"/>
    </row>
    <row r="45" spans="1:12" ht="20.100000000000001" customHeight="1" x14ac:dyDescent="0.35">
      <c r="A45" s="707">
        <v>39</v>
      </c>
      <c r="B45" s="561"/>
      <c r="C45" s="562"/>
      <c r="D45" s="694" t="s">
        <v>597</v>
      </c>
      <c r="E45" s="446"/>
      <c r="F45" s="563"/>
      <c r="G45" s="564"/>
      <c r="H45" s="1138"/>
      <c r="I45" s="1052"/>
      <c r="J45" s="1291"/>
      <c r="K45" s="1052"/>
      <c r="L45" s="565"/>
    </row>
    <row r="46" spans="1:12" ht="18" customHeight="1" x14ac:dyDescent="0.35">
      <c r="A46" s="709">
        <v>40</v>
      </c>
      <c r="B46" s="561"/>
      <c r="C46" s="562">
        <v>33</v>
      </c>
      <c r="D46" s="571" t="s">
        <v>598</v>
      </c>
      <c r="E46" s="446"/>
      <c r="F46" s="563">
        <f>+G46+K46+L46</f>
        <v>5365</v>
      </c>
      <c r="G46" s="564"/>
      <c r="H46" s="1138">
        <v>3500</v>
      </c>
      <c r="I46" s="1052">
        <v>5365</v>
      </c>
      <c r="J46" s="1291"/>
      <c r="K46" s="1052">
        <f t="shared" si="1"/>
        <v>5365</v>
      </c>
      <c r="L46" s="565"/>
    </row>
    <row r="47" spans="1:12" ht="20.100000000000001" customHeight="1" x14ac:dyDescent="0.35">
      <c r="A47" s="707">
        <v>41</v>
      </c>
      <c r="B47" s="561"/>
      <c r="C47" s="562"/>
      <c r="D47" s="694" t="s">
        <v>599</v>
      </c>
      <c r="E47" s="446"/>
      <c r="F47" s="563"/>
      <c r="G47" s="564"/>
      <c r="H47" s="1138"/>
      <c r="I47" s="1052"/>
      <c r="J47" s="1291"/>
      <c r="K47" s="1052"/>
      <c r="L47" s="565"/>
    </row>
    <row r="48" spans="1:12" ht="18" customHeight="1" x14ac:dyDescent="0.35">
      <c r="A48" s="707">
        <v>42</v>
      </c>
      <c r="B48" s="561"/>
      <c r="C48" s="562">
        <v>34</v>
      </c>
      <c r="D48" s="571" t="s">
        <v>600</v>
      </c>
      <c r="E48" s="446"/>
      <c r="F48" s="563">
        <f>+G48+K48+L48</f>
        <v>2000</v>
      </c>
      <c r="G48" s="564"/>
      <c r="H48" s="1138">
        <v>2000</v>
      </c>
      <c r="I48" s="1052">
        <v>2000</v>
      </c>
      <c r="J48" s="1291"/>
      <c r="K48" s="1052">
        <f t="shared" si="1"/>
        <v>2000</v>
      </c>
      <c r="L48" s="565"/>
    </row>
    <row r="49" spans="1:250" ht="22.5" customHeight="1" x14ac:dyDescent="0.35">
      <c r="A49" s="709">
        <v>43</v>
      </c>
      <c r="B49" s="561"/>
      <c r="C49" s="562"/>
      <c r="D49" s="667" t="s">
        <v>370</v>
      </c>
      <c r="E49" s="446" t="s">
        <v>24</v>
      </c>
      <c r="F49" s="563"/>
      <c r="G49" s="564"/>
      <c r="H49" s="1138"/>
      <c r="I49" s="1052"/>
      <c r="J49" s="1291"/>
      <c r="K49" s="1052"/>
      <c r="L49" s="565"/>
    </row>
    <row r="50" spans="1:250" ht="20.100000000000001" customHeight="1" x14ac:dyDescent="0.35">
      <c r="A50" s="707">
        <v>44</v>
      </c>
      <c r="B50" s="561"/>
      <c r="C50" s="562">
        <v>35</v>
      </c>
      <c r="D50" s="571" t="s">
        <v>880</v>
      </c>
      <c r="E50" s="446"/>
      <c r="F50" s="563">
        <f>+G50+K50+L50</f>
        <v>461</v>
      </c>
      <c r="G50" s="564">
        <v>441</v>
      </c>
      <c r="H50" s="1138"/>
      <c r="I50" s="1052">
        <v>20</v>
      </c>
      <c r="J50" s="1291"/>
      <c r="K50" s="1052">
        <f t="shared" si="1"/>
        <v>20</v>
      </c>
      <c r="L50" s="565"/>
    </row>
    <row r="51" spans="1:250" ht="18" customHeight="1" x14ac:dyDescent="0.35">
      <c r="A51" s="707">
        <v>45</v>
      </c>
      <c r="B51" s="561"/>
      <c r="C51" s="562"/>
      <c r="D51" s="694" t="s">
        <v>504</v>
      </c>
      <c r="E51" s="446"/>
      <c r="F51" s="563"/>
      <c r="G51" s="564"/>
      <c r="H51" s="1138"/>
      <c r="I51" s="1052"/>
      <c r="J51" s="1291"/>
      <c r="K51" s="1052"/>
      <c r="L51" s="565"/>
      <c r="M51" s="437"/>
      <c r="N51" s="437"/>
      <c r="O51" s="437"/>
      <c r="P51" s="437"/>
      <c r="Q51" s="437"/>
      <c r="R51" s="437"/>
      <c r="S51" s="437"/>
      <c r="T51" s="437"/>
      <c r="U51" s="437"/>
      <c r="V51" s="437"/>
      <c r="W51" s="437"/>
      <c r="X51" s="437"/>
      <c r="Y51" s="437"/>
      <c r="Z51" s="437"/>
      <c r="AA51" s="437"/>
      <c r="AB51" s="437"/>
      <c r="AC51" s="437"/>
      <c r="AD51" s="437"/>
      <c r="AE51" s="437"/>
      <c r="AF51" s="437"/>
      <c r="AG51" s="437"/>
      <c r="AH51" s="437"/>
      <c r="AI51" s="437"/>
      <c r="AJ51" s="437"/>
      <c r="AK51" s="437"/>
      <c r="AL51" s="437"/>
      <c r="AM51" s="437"/>
      <c r="AN51" s="437"/>
      <c r="AO51" s="437"/>
      <c r="AP51" s="437"/>
      <c r="AQ51" s="437"/>
      <c r="AR51" s="437"/>
      <c r="AS51" s="437"/>
      <c r="AT51" s="437"/>
      <c r="AU51" s="437"/>
      <c r="AV51" s="437"/>
      <c r="AW51" s="437"/>
      <c r="AX51" s="437"/>
      <c r="AY51" s="437"/>
      <c r="AZ51" s="437"/>
      <c r="BA51" s="437"/>
      <c r="BB51" s="437"/>
      <c r="BC51" s="437"/>
      <c r="BD51" s="437"/>
      <c r="BE51" s="437"/>
      <c r="BF51" s="437"/>
      <c r="BG51" s="437"/>
      <c r="BH51" s="437"/>
      <c r="BI51" s="437"/>
      <c r="BJ51" s="437"/>
      <c r="BK51" s="437"/>
      <c r="BL51" s="437"/>
      <c r="BM51" s="437"/>
      <c r="BN51" s="437"/>
      <c r="BO51" s="437"/>
      <c r="BP51" s="437"/>
      <c r="BQ51" s="437"/>
      <c r="BR51" s="437"/>
      <c r="BS51" s="437"/>
      <c r="BT51" s="437"/>
      <c r="BU51" s="437"/>
      <c r="BV51" s="437"/>
      <c r="BW51" s="437"/>
      <c r="BX51" s="437"/>
      <c r="BY51" s="437"/>
      <c r="BZ51" s="437"/>
      <c r="CA51" s="437"/>
      <c r="CB51" s="437"/>
      <c r="CC51" s="437"/>
      <c r="CD51" s="437"/>
      <c r="CE51" s="437"/>
      <c r="CF51" s="437"/>
      <c r="CG51" s="437"/>
      <c r="CH51" s="437"/>
      <c r="CI51" s="437"/>
      <c r="CJ51" s="437"/>
      <c r="CK51" s="437"/>
      <c r="CL51" s="437"/>
      <c r="CM51" s="437"/>
      <c r="CN51" s="437"/>
      <c r="CO51" s="437"/>
      <c r="CP51" s="437"/>
      <c r="CQ51" s="437"/>
      <c r="CR51" s="437"/>
      <c r="CS51" s="437"/>
      <c r="CT51" s="437"/>
      <c r="CU51" s="437"/>
      <c r="CV51" s="437"/>
      <c r="CW51" s="437"/>
      <c r="CX51" s="437"/>
      <c r="CY51" s="437"/>
      <c r="CZ51" s="437"/>
      <c r="DA51" s="437"/>
      <c r="DB51" s="437"/>
      <c r="DC51" s="437"/>
      <c r="DD51" s="437"/>
      <c r="DE51" s="437"/>
      <c r="DF51" s="437"/>
      <c r="DG51" s="437"/>
      <c r="DH51" s="437"/>
      <c r="DI51" s="437"/>
      <c r="DJ51" s="437"/>
      <c r="DK51" s="437"/>
      <c r="DL51" s="437"/>
      <c r="DM51" s="437"/>
      <c r="DN51" s="437"/>
      <c r="DO51" s="437"/>
      <c r="DP51" s="437"/>
      <c r="DQ51" s="437"/>
      <c r="DR51" s="437"/>
      <c r="DS51" s="437"/>
      <c r="DT51" s="437"/>
      <c r="DU51" s="437"/>
      <c r="DV51" s="437"/>
      <c r="DW51" s="437"/>
      <c r="DX51" s="437"/>
      <c r="DY51" s="437"/>
      <c r="DZ51" s="437"/>
      <c r="EA51" s="437"/>
      <c r="EB51" s="437"/>
      <c r="EC51" s="437"/>
      <c r="ED51" s="437"/>
      <c r="EE51" s="437"/>
      <c r="EF51" s="437"/>
      <c r="EG51" s="437"/>
      <c r="EH51" s="437"/>
      <c r="EI51" s="437"/>
      <c r="EJ51" s="437"/>
      <c r="EK51" s="437"/>
      <c r="EL51" s="437"/>
      <c r="EM51" s="437"/>
      <c r="EN51" s="437"/>
      <c r="EO51" s="437"/>
      <c r="EP51" s="437"/>
      <c r="EQ51" s="437"/>
      <c r="ER51" s="437"/>
      <c r="ES51" s="437"/>
      <c r="ET51" s="437"/>
      <c r="EU51" s="437"/>
      <c r="EV51" s="437"/>
      <c r="EW51" s="437"/>
      <c r="EX51" s="437"/>
      <c r="EY51" s="437"/>
      <c r="EZ51" s="437"/>
      <c r="FA51" s="437"/>
      <c r="FB51" s="437"/>
      <c r="FC51" s="437"/>
      <c r="FD51" s="437"/>
      <c r="FE51" s="437"/>
      <c r="FF51" s="437"/>
      <c r="FG51" s="437"/>
      <c r="FH51" s="437"/>
      <c r="FI51" s="437"/>
      <c r="FJ51" s="437"/>
      <c r="FK51" s="437"/>
      <c r="FL51" s="437"/>
      <c r="FM51" s="437"/>
      <c r="FN51" s="437"/>
      <c r="FO51" s="437"/>
      <c r="FP51" s="437"/>
      <c r="FQ51" s="437"/>
      <c r="FR51" s="437"/>
      <c r="FS51" s="437"/>
      <c r="FT51" s="437"/>
      <c r="FU51" s="437"/>
      <c r="FV51" s="437"/>
      <c r="FW51" s="437"/>
      <c r="FX51" s="437"/>
      <c r="FY51" s="437"/>
      <c r="FZ51" s="437"/>
      <c r="GA51" s="437"/>
      <c r="GB51" s="437"/>
      <c r="GC51" s="437"/>
      <c r="GD51" s="437"/>
      <c r="GE51" s="437"/>
      <c r="GF51" s="437"/>
      <c r="GG51" s="437"/>
      <c r="GH51" s="437"/>
      <c r="GI51" s="437"/>
      <c r="GJ51" s="437"/>
      <c r="GK51" s="437"/>
      <c r="GL51" s="437"/>
      <c r="GM51" s="437"/>
      <c r="GN51" s="437"/>
      <c r="GO51" s="437"/>
      <c r="GP51" s="437"/>
      <c r="GQ51" s="437"/>
      <c r="GR51" s="437"/>
      <c r="GS51" s="437"/>
      <c r="GT51" s="437"/>
      <c r="GU51" s="437"/>
      <c r="GV51" s="437"/>
      <c r="GW51" s="437"/>
      <c r="GX51" s="437"/>
      <c r="GY51" s="437"/>
      <c r="GZ51" s="437"/>
      <c r="HA51" s="437"/>
      <c r="HB51" s="437"/>
      <c r="HC51" s="437"/>
      <c r="HD51" s="437"/>
      <c r="HE51" s="437"/>
      <c r="HF51" s="437"/>
      <c r="HG51" s="437"/>
      <c r="HH51" s="437"/>
      <c r="HI51" s="437"/>
      <c r="HJ51" s="437"/>
      <c r="HK51" s="437"/>
      <c r="HL51" s="437"/>
      <c r="HM51" s="437"/>
      <c r="HN51" s="437"/>
      <c r="HO51" s="437"/>
      <c r="HP51" s="437"/>
      <c r="HQ51" s="437"/>
      <c r="HR51" s="437"/>
      <c r="HS51" s="437"/>
      <c r="HT51" s="437"/>
      <c r="HU51" s="437"/>
      <c r="HV51" s="437"/>
      <c r="HW51" s="437"/>
      <c r="HX51" s="437"/>
      <c r="HY51" s="437"/>
      <c r="HZ51" s="437"/>
      <c r="IA51" s="437"/>
      <c r="IB51" s="437"/>
      <c r="IC51" s="437"/>
      <c r="ID51" s="437"/>
      <c r="IE51" s="437"/>
      <c r="IF51" s="437"/>
      <c r="IG51" s="437"/>
      <c r="IH51" s="437"/>
      <c r="II51" s="437"/>
      <c r="IJ51" s="437"/>
      <c r="IK51" s="437"/>
      <c r="IL51" s="437"/>
      <c r="IM51" s="437"/>
      <c r="IN51" s="437"/>
      <c r="IO51" s="437"/>
      <c r="IP51" s="437"/>
    </row>
    <row r="52" spans="1:250" ht="33" customHeight="1" x14ac:dyDescent="0.35">
      <c r="A52" s="709">
        <v>46</v>
      </c>
      <c r="B52" s="572"/>
      <c r="C52" s="438">
        <v>36</v>
      </c>
      <c r="D52" s="571" t="s">
        <v>601</v>
      </c>
      <c r="E52" s="446"/>
      <c r="F52" s="563">
        <f>+G52+K52+L52</f>
        <v>390</v>
      </c>
      <c r="G52" s="564"/>
      <c r="H52" s="1138">
        <v>550</v>
      </c>
      <c r="I52" s="1052">
        <v>390</v>
      </c>
      <c r="J52" s="1291"/>
      <c r="K52" s="1052">
        <f t="shared" si="1"/>
        <v>390</v>
      </c>
      <c r="L52" s="574"/>
    </row>
    <row r="53" spans="1:250" ht="20.100000000000001" customHeight="1" x14ac:dyDescent="0.35">
      <c r="A53" s="707">
        <v>47</v>
      </c>
      <c r="B53" s="572"/>
      <c r="C53" s="438">
        <v>37</v>
      </c>
      <c r="D53" s="571" t="s">
        <v>895</v>
      </c>
      <c r="E53" s="446"/>
      <c r="F53" s="563">
        <f>+G53+K53+L53</f>
        <v>3436</v>
      </c>
      <c r="G53" s="564">
        <v>3328</v>
      </c>
      <c r="H53" s="1138"/>
      <c r="I53" s="1052">
        <v>108</v>
      </c>
      <c r="J53" s="1291"/>
      <c r="K53" s="1052">
        <f t="shared" si="1"/>
        <v>108</v>
      </c>
      <c r="L53" s="574"/>
    </row>
    <row r="54" spans="1:250" ht="22.5" customHeight="1" x14ac:dyDescent="0.35">
      <c r="A54" s="707">
        <v>48</v>
      </c>
      <c r="B54" s="561"/>
      <c r="C54" s="562"/>
      <c r="D54" s="695" t="s">
        <v>371</v>
      </c>
      <c r="E54" s="446" t="s">
        <v>24</v>
      </c>
      <c r="F54" s="563"/>
      <c r="G54" s="564"/>
      <c r="H54" s="1138"/>
      <c r="I54" s="1052"/>
      <c r="J54" s="1291"/>
      <c r="K54" s="1052"/>
      <c r="L54" s="565"/>
    </row>
    <row r="55" spans="1:250" ht="18" customHeight="1" x14ac:dyDescent="0.35">
      <c r="A55" s="709">
        <v>49</v>
      </c>
      <c r="B55" s="561"/>
      <c r="C55" s="562">
        <v>38</v>
      </c>
      <c r="D55" s="571" t="s">
        <v>602</v>
      </c>
      <c r="E55" s="446"/>
      <c r="F55" s="563">
        <f>+G55+K55+L55</f>
        <v>8550</v>
      </c>
      <c r="G55" s="564"/>
      <c r="H55" s="1138">
        <v>8200</v>
      </c>
      <c r="I55" s="1052">
        <v>8550</v>
      </c>
      <c r="J55" s="1291"/>
      <c r="K55" s="1052">
        <f t="shared" si="1"/>
        <v>8550</v>
      </c>
      <c r="L55" s="565"/>
    </row>
    <row r="56" spans="1:250" ht="20.100000000000001" customHeight="1" x14ac:dyDescent="0.35">
      <c r="A56" s="707">
        <v>50</v>
      </c>
      <c r="B56" s="561"/>
      <c r="C56" s="562">
        <v>39</v>
      </c>
      <c r="D56" s="571" t="s">
        <v>894</v>
      </c>
      <c r="E56" s="446"/>
      <c r="F56" s="563">
        <f t="shared" ref="F56:F66" si="3">+G56+K56+L56</f>
        <v>7250</v>
      </c>
      <c r="G56" s="564">
        <v>7021</v>
      </c>
      <c r="H56" s="1138"/>
      <c r="I56" s="1052">
        <v>229</v>
      </c>
      <c r="J56" s="1291"/>
      <c r="K56" s="1052">
        <f t="shared" si="1"/>
        <v>229</v>
      </c>
      <c r="L56" s="565"/>
    </row>
    <row r="57" spans="1:250" ht="20.100000000000001" customHeight="1" x14ac:dyDescent="0.35">
      <c r="A57" s="707">
        <v>51</v>
      </c>
      <c r="B57" s="561"/>
      <c r="C57" s="562"/>
      <c r="D57" s="694" t="s">
        <v>840</v>
      </c>
      <c r="E57" s="446"/>
      <c r="F57" s="563"/>
      <c r="G57" s="564"/>
      <c r="H57" s="1138"/>
      <c r="I57" s="1052"/>
      <c r="J57" s="1291"/>
      <c r="K57" s="1052"/>
      <c r="L57" s="565"/>
    </row>
    <row r="58" spans="1:250" ht="20.100000000000001" customHeight="1" x14ac:dyDescent="0.35">
      <c r="A58" s="709">
        <v>52</v>
      </c>
      <c r="B58" s="561"/>
      <c r="C58" s="562">
        <v>40</v>
      </c>
      <c r="D58" s="571" t="s">
        <v>879</v>
      </c>
      <c r="E58" s="446"/>
      <c r="F58" s="563">
        <f t="shared" si="3"/>
        <v>4272</v>
      </c>
      <c r="G58" s="564">
        <v>4145</v>
      </c>
      <c r="H58" s="1138"/>
      <c r="I58" s="1052">
        <v>127</v>
      </c>
      <c r="J58" s="1291"/>
      <c r="K58" s="1052">
        <f t="shared" si="1"/>
        <v>127</v>
      </c>
      <c r="L58" s="565"/>
    </row>
    <row r="59" spans="1:250" ht="20.100000000000001" customHeight="1" x14ac:dyDescent="0.35">
      <c r="A59" s="707">
        <v>53</v>
      </c>
      <c r="B59" s="561"/>
      <c r="C59" s="562"/>
      <c r="D59" s="695" t="s">
        <v>303</v>
      </c>
      <c r="E59" s="446" t="s">
        <v>24</v>
      </c>
      <c r="F59" s="563"/>
      <c r="G59" s="564"/>
      <c r="H59" s="1138"/>
      <c r="I59" s="1052"/>
      <c r="J59" s="1291"/>
      <c r="K59" s="1052"/>
      <c r="L59" s="565"/>
    </row>
    <row r="60" spans="1:250" ht="20.100000000000001" customHeight="1" x14ac:dyDescent="0.35">
      <c r="A60" s="707">
        <v>54</v>
      </c>
      <c r="B60" s="561"/>
      <c r="C60" s="562">
        <v>41</v>
      </c>
      <c r="D60" s="571" t="s">
        <v>607</v>
      </c>
      <c r="E60" s="446"/>
      <c r="F60" s="563">
        <f t="shared" si="3"/>
        <v>455</v>
      </c>
      <c r="G60" s="564"/>
      <c r="H60" s="1138"/>
      <c r="I60" s="1052">
        <v>455</v>
      </c>
      <c r="J60" s="1291"/>
      <c r="K60" s="1052">
        <f t="shared" si="1"/>
        <v>455</v>
      </c>
      <c r="L60" s="565"/>
    </row>
    <row r="61" spans="1:250" ht="22.5" customHeight="1" x14ac:dyDescent="0.35">
      <c r="A61" s="709">
        <v>55</v>
      </c>
      <c r="B61" s="561"/>
      <c r="C61" s="562"/>
      <c r="D61" s="696" t="s">
        <v>603</v>
      </c>
      <c r="E61" s="446" t="s">
        <v>24</v>
      </c>
      <c r="F61" s="563"/>
      <c r="G61" s="564"/>
      <c r="H61" s="1138"/>
      <c r="I61" s="1052"/>
      <c r="J61" s="1291"/>
      <c r="K61" s="1052"/>
      <c r="L61" s="565"/>
    </row>
    <row r="62" spans="1:250" ht="20.100000000000001" customHeight="1" x14ac:dyDescent="0.35">
      <c r="A62" s="707">
        <v>56</v>
      </c>
      <c r="B62" s="561"/>
      <c r="C62" s="562">
        <v>42</v>
      </c>
      <c r="D62" s="746" t="s">
        <v>888</v>
      </c>
      <c r="E62" s="446"/>
      <c r="F62" s="563">
        <f t="shared" si="3"/>
        <v>500</v>
      </c>
      <c r="G62" s="564">
        <v>477</v>
      </c>
      <c r="H62" s="1138"/>
      <c r="I62" s="1052">
        <v>23</v>
      </c>
      <c r="J62" s="1291"/>
      <c r="K62" s="1052">
        <f t="shared" si="1"/>
        <v>23</v>
      </c>
      <c r="L62" s="565"/>
    </row>
    <row r="63" spans="1:250" ht="20.100000000000001" customHeight="1" x14ac:dyDescent="0.35">
      <c r="A63" s="707">
        <v>57</v>
      </c>
      <c r="B63" s="561"/>
      <c r="C63" s="562">
        <v>43</v>
      </c>
      <c r="D63" s="746" t="s">
        <v>889</v>
      </c>
      <c r="E63" s="446"/>
      <c r="F63" s="563">
        <f t="shared" si="3"/>
        <v>1200</v>
      </c>
      <c r="G63" s="564">
        <v>1160</v>
      </c>
      <c r="H63" s="1138"/>
      <c r="I63" s="1052">
        <v>40</v>
      </c>
      <c r="J63" s="1291"/>
      <c r="K63" s="1052">
        <f t="shared" si="1"/>
        <v>40</v>
      </c>
      <c r="L63" s="565"/>
    </row>
    <row r="64" spans="1:250" ht="22.5" customHeight="1" x14ac:dyDescent="0.35">
      <c r="A64" s="709">
        <v>58</v>
      </c>
      <c r="B64" s="561"/>
      <c r="C64" s="562">
        <v>44</v>
      </c>
      <c r="D64" s="571" t="s">
        <v>890</v>
      </c>
      <c r="E64" s="446"/>
      <c r="F64" s="563">
        <f t="shared" si="3"/>
        <v>661</v>
      </c>
      <c r="G64" s="564">
        <v>603</v>
      </c>
      <c r="H64" s="1138"/>
      <c r="I64" s="1052">
        <v>58</v>
      </c>
      <c r="J64" s="1291"/>
      <c r="K64" s="1052">
        <f t="shared" si="1"/>
        <v>58</v>
      </c>
      <c r="L64" s="565"/>
    </row>
    <row r="65" spans="1:250" ht="20.100000000000001" customHeight="1" x14ac:dyDescent="0.35">
      <c r="A65" s="707">
        <v>59</v>
      </c>
      <c r="B65" s="561"/>
      <c r="C65" s="562">
        <v>45</v>
      </c>
      <c r="D65" s="746" t="s">
        <v>891</v>
      </c>
      <c r="E65" s="446"/>
      <c r="F65" s="563">
        <f t="shared" si="3"/>
        <v>1431</v>
      </c>
      <c r="G65" s="564">
        <v>1386</v>
      </c>
      <c r="H65" s="1138"/>
      <c r="I65" s="1052">
        <v>45</v>
      </c>
      <c r="J65" s="1291"/>
      <c r="K65" s="1052">
        <f t="shared" si="1"/>
        <v>45</v>
      </c>
      <c r="L65" s="565"/>
    </row>
    <row r="66" spans="1:250" ht="20.100000000000001" customHeight="1" x14ac:dyDescent="0.35">
      <c r="A66" s="707">
        <v>60</v>
      </c>
      <c r="B66" s="561"/>
      <c r="C66" s="562">
        <v>46</v>
      </c>
      <c r="D66" s="746" t="s">
        <v>892</v>
      </c>
      <c r="E66" s="446"/>
      <c r="F66" s="563">
        <f t="shared" si="3"/>
        <v>1000</v>
      </c>
      <c r="G66" s="564">
        <v>978</v>
      </c>
      <c r="H66" s="1138"/>
      <c r="I66" s="1052">
        <v>22</v>
      </c>
      <c r="J66" s="1291"/>
      <c r="K66" s="1052">
        <f t="shared" si="1"/>
        <v>22</v>
      </c>
      <c r="L66" s="565"/>
    </row>
    <row r="67" spans="1:250" ht="20.100000000000001" customHeight="1" x14ac:dyDescent="0.35">
      <c r="A67" s="709">
        <v>61</v>
      </c>
      <c r="B67" s="561"/>
      <c r="C67" s="562"/>
      <c r="D67" s="694" t="s">
        <v>512</v>
      </c>
      <c r="E67" s="446"/>
      <c r="F67" s="563"/>
      <c r="G67" s="564"/>
      <c r="H67" s="1138"/>
      <c r="I67" s="1052"/>
      <c r="J67" s="1291"/>
      <c r="K67" s="1052"/>
      <c r="L67" s="565"/>
    </row>
    <row r="68" spans="1:250" ht="33.75" x14ac:dyDescent="0.35">
      <c r="A68" s="707">
        <v>62</v>
      </c>
      <c r="B68" s="561"/>
      <c r="C68" s="438">
        <v>47</v>
      </c>
      <c r="D68" s="571" t="s">
        <v>604</v>
      </c>
      <c r="E68" s="446"/>
      <c r="F68" s="563">
        <f>+G68+K68+L68</f>
        <v>11265</v>
      </c>
      <c r="G68" s="564"/>
      <c r="H68" s="1138">
        <v>10500</v>
      </c>
      <c r="I68" s="1052">
        <v>11265</v>
      </c>
      <c r="J68" s="1291"/>
      <c r="K68" s="1052">
        <f t="shared" si="1"/>
        <v>11265</v>
      </c>
      <c r="L68" s="565"/>
    </row>
    <row r="69" spans="1:250" ht="20.100000000000001" customHeight="1" x14ac:dyDescent="0.35">
      <c r="A69" s="707">
        <v>63</v>
      </c>
      <c r="B69" s="561"/>
      <c r="C69" s="562"/>
      <c r="D69" s="694" t="s">
        <v>513</v>
      </c>
      <c r="E69" s="446"/>
      <c r="F69" s="563"/>
      <c r="G69" s="564"/>
      <c r="H69" s="1138"/>
      <c r="I69" s="1052"/>
      <c r="J69" s="1291"/>
      <c r="K69" s="1052"/>
      <c r="L69" s="565"/>
    </row>
    <row r="70" spans="1:250" ht="33" customHeight="1" x14ac:dyDescent="0.35">
      <c r="A70" s="709">
        <v>64</v>
      </c>
      <c r="B70" s="561"/>
      <c r="C70" s="438">
        <v>48</v>
      </c>
      <c r="D70" s="571" t="s">
        <v>605</v>
      </c>
      <c r="E70" s="446"/>
      <c r="F70" s="563">
        <f>+G70+K70+L70</f>
        <v>4200</v>
      </c>
      <c r="G70" s="564"/>
      <c r="H70" s="1138">
        <v>4200</v>
      </c>
      <c r="I70" s="1052">
        <v>4200</v>
      </c>
      <c r="J70" s="1291"/>
      <c r="K70" s="1052">
        <f t="shared" si="1"/>
        <v>4200</v>
      </c>
      <c r="L70" s="565"/>
    </row>
    <row r="71" spans="1:250" ht="22.5" customHeight="1" x14ac:dyDescent="0.35">
      <c r="A71" s="707">
        <v>65</v>
      </c>
      <c r="B71" s="561"/>
      <c r="C71" s="562"/>
      <c r="D71" s="695" t="s">
        <v>519</v>
      </c>
      <c r="E71" s="573" t="s">
        <v>24</v>
      </c>
      <c r="F71" s="563"/>
      <c r="G71" s="564"/>
      <c r="H71" s="1138"/>
      <c r="I71" s="1052"/>
      <c r="J71" s="1291"/>
      <c r="K71" s="1052"/>
      <c r="L71" s="565"/>
    </row>
    <row r="72" spans="1:250" ht="20.100000000000001" customHeight="1" x14ac:dyDescent="0.35">
      <c r="A72" s="707">
        <v>66</v>
      </c>
      <c r="B72" s="561"/>
      <c r="C72" s="562"/>
      <c r="D72" s="694" t="s">
        <v>606</v>
      </c>
      <c r="E72" s="446"/>
      <c r="F72" s="563"/>
      <c r="G72" s="564"/>
      <c r="H72" s="1138"/>
      <c r="I72" s="1052"/>
      <c r="J72" s="1291"/>
      <c r="K72" s="1052"/>
      <c r="L72" s="565"/>
    </row>
    <row r="73" spans="1:250" ht="20.100000000000001" customHeight="1" x14ac:dyDescent="0.35">
      <c r="A73" s="709">
        <v>67</v>
      </c>
      <c r="B73" s="561"/>
      <c r="C73" s="562">
        <v>49</v>
      </c>
      <c r="D73" s="571" t="s">
        <v>607</v>
      </c>
      <c r="E73" s="446"/>
      <c r="F73" s="563">
        <f>+G73+K73+L73</f>
        <v>2900</v>
      </c>
      <c r="G73" s="564"/>
      <c r="H73" s="1138">
        <v>2900</v>
      </c>
      <c r="I73" s="1052">
        <v>2900</v>
      </c>
      <c r="J73" s="1291"/>
      <c r="K73" s="1052">
        <f t="shared" si="1"/>
        <v>2900</v>
      </c>
      <c r="L73" s="565"/>
    </row>
    <row r="74" spans="1:250" ht="20.100000000000001" customHeight="1" x14ac:dyDescent="0.35">
      <c r="A74" s="707">
        <v>68</v>
      </c>
      <c r="B74" s="561"/>
      <c r="C74" s="562">
        <v>50</v>
      </c>
      <c r="D74" s="571" t="s">
        <v>883</v>
      </c>
      <c r="E74" s="446"/>
      <c r="F74" s="563">
        <f>+G74+K74+L74</f>
        <v>1100</v>
      </c>
      <c r="G74" s="564"/>
      <c r="H74" s="1138"/>
      <c r="I74" s="1052">
        <v>1100</v>
      </c>
      <c r="J74" s="1291"/>
      <c r="K74" s="1052">
        <f t="shared" si="1"/>
        <v>1100</v>
      </c>
      <c r="L74" s="565"/>
    </row>
    <row r="75" spans="1:250" ht="20.100000000000001" customHeight="1" x14ac:dyDescent="0.35">
      <c r="A75" s="707">
        <v>69</v>
      </c>
      <c r="B75" s="561"/>
      <c r="C75" s="562">
        <v>51</v>
      </c>
      <c r="D75" s="571" t="s">
        <v>1395</v>
      </c>
      <c r="E75" s="446"/>
      <c r="F75" s="563">
        <f>+G75+K75+L75</f>
        <v>2100</v>
      </c>
      <c r="G75" s="564"/>
      <c r="H75" s="1138"/>
      <c r="I75" s="1052"/>
      <c r="J75" s="1291">
        <v>2100</v>
      </c>
      <c r="K75" s="1052">
        <f t="shared" si="1"/>
        <v>2100</v>
      </c>
      <c r="L75" s="565"/>
    </row>
    <row r="76" spans="1:250" ht="22.5" customHeight="1" x14ac:dyDescent="0.35">
      <c r="A76" s="709">
        <v>70</v>
      </c>
      <c r="B76" s="561"/>
      <c r="C76" s="562"/>
      <c r="D76" s="695" t="s">
        <v>27</v>
      </c>
      <c r="E76" s="573" t="s">
        <v>24</v>
      </c>
      <c r="F76" s="563"/>
      <c r="G76" s="564"/>
      <c r="H76" s="1138"/>
      <c r="I76" s="1052"/>
      <c r="J76" s="1291"/>
      <c r="K76" s="1052"/>
      <c r="L76" s="565"/>
    </row>
    <row r="77" spans="1:250" s="550" customFormat="1" ht="18" customHeight="1" x14ac:dyDescent="0.35">
      <c r="A77" s="707">
        <v>71</v>
      </c>
      <c r="B77" s="561"/>
      <c r="C77" s="562">
        <v>52</v>
      </c>
      <c r="D77" s="668" t="s">
        <v>477</v>
      </c>
      <c r="E77" s="446"/>
      <c r="F77" s="563">
        <f>+G77+K77+L77</f>
        <v>450</v>
      </c>
      <c r="G77" s="564"/>
      <c r="H77" s="1138">
        <v>200</v>
      </c>
      <c r="I77" s="1052">
        <v>450</v>
      </c>
      <c r="J77" s="1291"/>
      <c r="K77" s="1052">
        <f t="shared" ref="I77:K90" si="4">SUM(I77:J77)</f>
        <v>450</v>
      </c>
      <c r="L77" s="565"/>
      <c r="M77" s="437"/>
      <c r="N77" s="437"/>
      <c r="O77" s="437"/>
      <c r="P77" s="437"/>
      <c r="Q77" s="437"/>
      <c r="R77" s="437"/>
      <c r="S77" s="437"/>
      <c r="T77" s="437"/>
      <c r="U77" s="437"/>
      <c r="V77" s="437"/>
      <c r="W77" s="437"/>
      <c r="X77" s="437"/>
      <c r="Y77" s="437"/>
      <c r="Z77" s="437"/>
      <c r="AA77" s="437"/>
      <c r="AB77" s="437"/>
      <c r="AC77" s="437"/>
      <c r="AD77" s="437"/>
      <c r="AE77" s="437"/>
      <c r="AF77" s="437"/>
      <c r="AG77" s="437"/>
      <c r="AH77" s="437"/>
      <c r="AI77" s="437"/>
      <c r="AJ77" s="437"/>
      <c r="AK77" s="437"/>
      <c r="AL77" s="437"/>
      <c r="AM77" s="437"/>
      <c r="AN77" s="437"/>
      <c r="AO77" s="437"/>
      <c r="AP77" s="437"/>
      <c r="AQ77" s="437"/>
      <c r="AR77" s="437"/>
      <c r="AS77" s="437"/>
      <c r="AT77" s="437"/>
      <c r="AU77" s="437"/>
      <c r="AV77" s="437"/>
      <c r="AW77" s="437"/>
      <c r="AX77" s="437"/>
      <c r="AY77" s="437"/>
      <c r="AZ77" s="437"/>
      <c r="BA77" s="437"/>
      <c r="BB77" s="437"/>
      <c r="BC77" s="437"/>
      <c r="BD77" s="437"/>
      <c r="BE77" s="437"/>
      <c r="BF77" s="437"/>
      <c r="BG77" s="437"/>
      <c r="BH77" s="437"/>
      <c r="BI77" s="437"/>
      <c r="BJ77" s="437"/>
      <c r="BK77" s="437"/>
      <c r="BL77" s="437"/>
      <c r="BM77" s="437"/>
      <c r="BN77" s="437"/>
      <c r="BO77" s="437"/>
      <c r="BP77" s="437"/>
      <c r="BQ77" s="437"/>
      <c r="BR77" s="437"/>
      <c r="BS77" s="437"/>
      <c r="BT77" s="437"/>
      <c r="BU77" s="437"/>
      <c r="BV77" s="437"/>
      <c r="BW77" s="437"/>
      <c r="BX77" s="437"/>
      <c r="BY77" s="437"/>
      <c r="BZ77" s="437"/>
      <c r="CA77" s="437"/>
      <c r="CB77" s="437"/>
      <c r="CC77" s="437"/>
      <c r="CD77" s="437"/>
      <c r="CE77" s="437"/>
      <c r="CF77" s="437"/>
      <c r="CG77" s="437"/>
      <c r="CH77" s="437"/>
      <c r="CI77" s="437"/>
      <c r="CJ77" s="437"/>
      <c r="CK77" s="437"/>
      <c r="CL77" s="437"/>
      <c r="CM77" s="437"/>
      <c r="CN77" s="437"/>
      <c r="CO77" s="437"/>
      <c r="CP77" s="437"/>
      <c r="CQ77" s="437"/>
      <c r="CR77" s="437"/>
      <c r="CS77" s="437"/>
      <c r="CT77" s="437"/>
      <c r="CU77" s="437"/>
      <c r="CV77" s="437"/>
      <c r="CW77" s="437"/>
      <c r="CX77" s="437"/>
      <c r="CY77" s="437"/>
      <c r="CZ77" s="437"/>
      <c r="DA77" s="437"/>
      <c r="DB77" s="437"/>
      <c r="DC77" s="437"/>
      <c r="DD77" s="437"/>
      <c r="DE77" s="437"/>
      <c r="DF77" s="437"/>
      <c r="DG77" s="437"/>
      <c r="DH77" s="437"/>
      <c r="DI77" s="437"/>
      <c r="DJ77" s="437"/>
      <c r="DK77" s="437"/>
      <c r="DL77" s="437"/>
      <c r="DM77" s="437"/>
      <c r="DN77" s="437"/>
      <c r="DO77" s="437"/>
      <c r="DP77" s="437"/>
      <c r="DQ77" s="437"/>
      <c r="DR77" s="437"/>
      <c r="DS77" s="437"/>
      <c r="DT77" s="437"/>
      <c r="DU77" s="437"/>
      <c r="DV77" s="437"/>
      <c r="DW77" s="437"/>
      <c r="DX77" s="437"/>
      <c r="DY77" s="437"/>
      <c r="DZ77" s="437"/>
      <c r="EA77" s="437"/>
      <c r="EB77" s="437"/>
      <c r="EC77" s="437"/>
      <c r="ED77" s="437"/>
      <c r="EE77" s="437"/>
      <c r="EF77" s="437"/>
      <c r="EG77" s="437"/>
      <c r="EH77" s="437"/>
      <c r="EI77" s="437"/>
      <c r="EJ77" s="437"/>
      <c r="EK77" s="437"/>
      <c r="EL77" s="437"/>
      <c r="EM77" s="437"/>
      <c r="EN77" s="437"/>
      <c r="EO77" s="437"/>
      <c r="EP77" s="437"/>
      <c r="EQ77" s="437"/>
      <c r="ER77" s="437"/>
      <c r="ES77" s="437"/>
      <c r="ET77" s="437"/>
      <c r="EU77" s="437"/>
      <c r="EV77" s="437"/>
      <c r="EW77" s="437"/>
      <c r="EX77" s="437"/>
      <c r="EY77" s="437"/>
      <c r="EZ77" s="437"/>
      <c r="FA77" s="437"/>
      <c r="FB77" s="437"/>
      <c r="FC77" s="437"/>
      <c r="FD77" s="437"/>
      <c r="FE77" s="437"/>
      <c r="FF77" s="437"/>
      <c r="FG77" s="437"/>
      <c r="FH77" s="437"/>
      <c r="FI77" s="437"/>
      <c r="FJ77" s="437"/>
      <c r="FK77" s="437"/>
      <c r="FL77" s="437"/>
      <c r="FM77" s="437"/>
      <c r="FN77" s="437"/>
      <c r="FO77" s="437"/>
      <c r="FP77" s="437"/>
      <c r="FQ77" s="437"/>
      <c r="FR77" s="437"/>
      <c r="FS77" s="437"/>
      <c r="FT77" s="437"/>
      <c r="FU77" s="437"/>
      <c r="FV77" s="437"/>
      <c r="FW77" s="437"/>
      <c r="FX77" s="437"/>
      <c r="FY77" s="437"/>
      <c r="FZ77" s="437"/>
      <c r="GA77" s="437"/>
      <c r="GB77" s="437"/>
      <c r="GC77" s="437"/>
      <c r="GD77" s="437"/>
      <c r="GE77" s="437"/>
      <c r="GF77" s="437"/>
      <c r="GG77" s="437"/>
      <c r="GH77" s="437"/>
      <c r="GI77" s="437"/>
      <c r="GJ77" s="437"/>
      <c r="GK77" s="437"/>
      <c r="GL77" s="437"/>
      <c r="GM77" s="437"/>
      <c r="GN77" s="437"/>
      <c r="GO77" s="437"/>
      <c r="GP77" s="437"/>
      <c r="GQ77" s="437"/>
      <c r="GR77" s="437"/>
      <c r="GS77" s="437"/>
      <c r="GT77" s="437"/>
      <c r="GU77" s="437"/>
      <c r="GV77" s="437"/>
      <c r="GW77" s="437"/>
      <c r="GX77" s="437"/>
      <c r="GY77" s="437"/>
      <c r="GZ77" s="437"/>
      <c r="HA77" s="437"/>
      <c r="HB77" s="437"/>
      <c r="HC77" s="437"/>
      <c r="HD77" s="437"/>
      <c r="HE77" s="437"/>
      <c r="HF77" s="437"/>
      <c r="HG77" s="437"/>
      <c r="HH77" s="437"/>
      <c r="HI77" s="437"/>
      <c r="HJ77" s="437"/>
      <c r="HK77" s="437"/>
      <c r="HL77" s="437"/>
      <c r="HM77" s="437"/>
      <c r="HN77" s="437"/>
      <c r="HO77" s="437"/>
      <c r="HP77" s="437"/>
      <c r="HQ77" s="437"/>
      <c r="HR77" s="437"/>
      <c r="HS77" s="437"/>
      <c r="HT77" s="437"/>
      <c r="HU77" s="437"/>
      <c r="HV77" s="437"/>
      <c r="HW77" s="437"/>
      <c r="HX77" s="437"/>
      <c r="HY77" s="437"/>
      <c r="HZ77" s="437"/>
      <c r="IA77" s="437"/>
      <c r="IB77" s="437"/>
      <c r="IC77" s="437"/>
      <c r="ID77" s="437"/>
      <c r="IE77" s="437"/>
      <c r="IF77" s="437"/>
      <c r="IG77" s="437"/>
      <c r="IH77" s="437"/>
      <c r="II77" s="437"/>
      <c r="IJ77" s="437"/>
      <c r="IK77" s="437"/>
      <c r="IL77" s="437"/>
      <c r="IM77" s="437"/>
      <c r="IN77" s="437"/>
      <c r="IO77" s="437"/>
      <c r="IP77" s="437"/>
    </row>
    <row r="78" spans="1:250" s="550" customFormat="1" ht="18" customHeight="1" x14ac:dyDescent="0.35">
      <c r="A78" s="707">
        <v>72</v>
      </c>
      <c r="B78" s="561"/>
      <c r="C78" s="562">
        <v>53</v>
      </c>
      <c r="D78" s="668" t="s">
        <v>608</v>
      </c>
      <c r="E78" s="446"/>
      <c r="F78" s="563">
        <f>+G78+K78+L78</f>
        <v>700</v>
      </c>
      <c r="G78" s="564"/>
      <c r="H78" s="1138">
        <v>700</v>
      </c>
      <c r="I78" s="1052">
        <v>700</v>
      </c>
      <c r="J78" s="1291"/>
      <c r="K78" s="1052">
        <f t="shared" si="4"/>
        <v>700</v>
      </c>
      <c r="L78" s="565"/>
      <c r="M78" s="437"/>
      <c r="N78" s="437"/>
      <c r="O78" s="437"/>
      <c r="P78" s="437"/>
      <c r="Q78" s="437"/>
      <c r="R78" s="437"/>
      <c r="S78" s="437"/>
      <c r="T78" s="437"/>
      <c r="U78" s="437"/>
      <c r="V78" s="437"/>
      <c r="W78" s="437"/>
      <c r="X78" s="437"/>
      <c r="Y78" s="437"/>
      <c r="Z78" s="437"/>
      <c r="AA78" s="437"/>
      <c r="AB78" s="437"/>
      <c r="AC78" s="437"/>
      <c r="AD78" s="437"/>
      <c r="AE78" s="437"/>
      <c r="AF78" s="437"/>
      <c r="AG78" s="437"/>
      <c r="AH78" s="437"/>
      <c r="AI78" s="437"/>
      <c r="AJ78" s="437"/>
      <c r="AK78" s="437"/>
      <c r="AL78" s="437"/>
      <c r="AM78" s="437"/>
      <c r="AN78" s="437"/>
      <c r="AO78" s="437"/>
      <c r="AP78" s="437"/>
      <c r="AQ78" s="437"/>
      <c r="AR78" s="437"/>
      <c r="AS78" s="437"/>
      <c r="AT78" s="437"/>
      <c r="AU78" s="437"/>
      <c r="AV78" s="437"/>
      <c r="AW78" s="437"/>
      <c r="AX78" s="437"/>
      <c r="AY78" s="437"/>
      <c r="AZ78" s="437"/>
      <c r="BA78" s="437"/>
      <c r="BB78" s="437"/>
      <c r="BC78" s="437"/>
      <c r="BD78" s="437"/>
      <c r="BE78" s="437"/>
      <c r="BF78" s="437"/>
      <c r="BG78" s="437"/>
      <c r="BH78" s="437"/>
      <c r="BI78" s="437"/>
      <c r="BJ78" s="437"/>
      <c r="BK78" s="437"/>
      <c r="BL78" s="437"/>
      <c r="BM78" s="437"/>
      <c r="BN78" s="437"/>
      <c r="BO78" s="437"/>
      <c r="BP78" s="437"/>
      <c r="BQ78" s="437"/>
      <c r="BR78" s="437"/>
      <c r="BS78" s="437"/>
      <c r="BT78" s="437"/>
      <c r="BU78" s="437"/>
      <c r="BV78" s="437"/>
      <c r="BW78" s="437"/>
      <c r="BX78" s="437"/>
      <c r="BY78" s="437"/>
      <c r="BZ78" s="437"/>
      <c r="CA78" s="437"/>
      <c r="CB78" s="437"/>
      <c r="CC78" s="437"/>
      <c r="CD78" s="437"/>
      <c r="CE78" s="437"/>
      <c r="CF78" s="437"/>
      <c r="CG78" s="437"/>
      <c r="CH78" s="437"/>
      <c r="CI78" s="437"/>
      <c r="CJ78" s="437"/>
      <c r="CK78" s="437"/>
      <c r="CL78" s="437"/>
      <c r="CM78" s="437"/>
      <c r="CN78" s="437"/>
      <c r="CO78" s="437"/>
      <c r="CP78" s="437"/>
      <c r="CQ78" s="437"/>
      <c r="CR78" s="437"/>
      <c r="CS78" s="437"/>
      <c r="CT78" s="437"/>
      <c r="CU78" s="437"/>
      <c r="CV78" s="437"/>
      <c r="CW78" s="437"/>
      <c r="CX78" s="437"/>
      <c r="CY78" s="437"/>
      <c r="CZ78" s="437"/>
      <c r="DA78" s="437"/>
      <c r="DB78" s="437"/>
      <c r="DC78" s="437"/>
      <c r="DD78" s="437"/>
      <c r="DE78" s="437"/>
      <c r="DF78" s="437"/>
      <c r="DG78" s="437"/>
      <c r="DH78" s="437"/>
      <c r="DI78" s="437"/>
      <c r="DJ78" s="437"/>
      <c r="DK78" s="437"/>
      <c r="DL78" s="437"/>
      <c r="DM78" s="437"/>
      <c r="DN78" s="437"/>
      <c r="DO78" s="437"/>
      <c r="DP78" s="437"/>
      <c r="DQ78" s="437"/>
      <c r="DR78" s="437"/>
      <c r="DS78" s="437"/>
      <c r="DT78" s="437"/>
      <c r="DU78" s="437"/>
      <c r="DV78" s="437"/>
      <c r="DW78" s="437"/>
      <c r="DX78" s="437"/>
      <c r="DY78" s="437"/>
      <c r="DZ78" s="437"/>
      <c r="EA78" s="437"/>
      <c r="EB78" s="437"/>
      <c r="EC78" s="437"/>
      <c r="ED78" s="437"/>
      <c r="EE78" s="437"/>
      <c r="EF78" s="437"/>
      <c r="EG78" s="437"/>
      <c r="EH78" s="437"/>
      <c r="EI78" s="437"/>
      <c r="EJ78" s="437"/>
      <c r="EK78" s="437"/>
      <c r="EL78" s="437"/>
      <c r="EM78" s="437"/>
      <c r="EN78" s="437"/>
      <c r="EO78" s="437"/>
      <c r="EP78" s="437"/>
      <c r="EQ78" s="437"/>
      <c r="ER78" s="437"/>
      <c r="ES78" s="437"/>
      <c r="ET78" s="437"/>
      <c r="EU78" s="437"/>
      <c r="EV78" s="437"/>
      <c r="EW78" s="437"/>
      <c r="EX78" s="437"/>
      <c r="EY78" s="437"/>
      <c r="EZ78" s="437"/>
      <c r="FA78" s="437"/>
      <c r="FB78" s="437"/>
      <c r="FC78" s="437"/>
      <c r="FD78" s="437"/>
      <c r="FE78" s="437"/>
      <c r="FF78" s="437"/>
      <c r="FG78" s="437"/>
      <c r="FH78" s="437"/>
      <c r="FI78" s="437"/>
      <c r="FJ78" s="437"/>
      <c r="FK78" s="437"/>
      <c r="FL78" s="437"/>
      <c r="FM78" s="437"/>
      <c r="FN78" s="437"/>
      <c r="FO78" s="437"/>
      <c r="FP78" s="437"/>
      <c r="FQ78" s="437"/>
      <c r="FR78" s="437"/>
      <c r="FS78" s="437"/>
      <c r="FT78" s="437"/>
      <c r="FU78" s="437"/>
      <c r="FV78" s="437"/>
      <c r="FW78" s="437"/>
      <c r="FX78" s="437"/>
      <c r="FY78" s="437"/>
      <c r="FZ78" s="437"/>
      <c r="GA78" s="437"/>
      <c r="GB78" s="437"/>
      <c r="GC78" s="437"/>
      <c r="GD78" s="437"/>
      <c r="GE78" s="437"/>
      <c r="GF78" s="437"/>
      <c r="GG78" s="437"/>
      <c r="GH78" s="437"/>
      <c r="GI78" s="437"/>
      <c r="GJ78" s="437"/>
      <c r="GK78" s="437"/>
      <c r="GL78" s="437"/>
      <c r="GM78" s="437"/>
      <c r="GN78" s="437"/>
      <c r="GO78" s="437"/>
      <c r="GP78" s="437"/>
      <c r="GQ78" s="437"/>
      <c r="GR78" s="437"/>
      <c r="GS78" s="437"/>
      <c r="GT78" s="437"/>
      <c r="GU78" s="437"/>
      <c r="GV78" s="437"/>
      <c r="GW78" s="437"/>
      <c r="GX78" s="437"/>
      <c r="GY78" s="437"/>
      <c r="GZ78" s="437"/>
      <c r="HA78" s="437"/>
      <c r="HB78" s="437"/>
      <c r="HC78" s="437"/>
      <c r="HD78" s="437"/>
      <c r="HE78" s="437"/>
      <c r="HF78" s="437"/>
      <c r="HG78" s="437"/>
      <c r="HH78" s="437"/>
      <c r="HI78" s="437"/>
      <c r="HJ78" s="437"/>
      <c r="HK78" s="437"/>
      <c r="HL78" s="437"/>
      <c r="HM78" s="437"/>
      <c r="HN78" s="437"/>
      <c r="HO78" s="437"/>
      <c r="HP78" s="437"/>
      <c r="HQ78" s="437"/>
      <c r="HR78" s="437"/>
      <c r="HS78" s="437"/>
      <c r="HT78" s="437"/>
      <c r="HU78" s="437"/>
      <c r="HV78" s="437"/>
      <c r="HW78" s="437"/>
      <c r="HX78" s="437"/>
      <c r="HY78" s="437"/>
      <c r="HZ78" s="437"/>
      <c r="IA78" s="437"/>
      <c r="IB78" s="437"/>
      <c r="IC78" s="437"/>
      <c r="ID78" s="437"/>
      <c r="IE78" s="437"/>
      <c r="IF78" s="437"/>
      <c r="IG78" s="437"/>
      <c r="IH78" s="437"/>
      <c r="II78" s="437"/>
      <c r="IJ78" s="437"/>
      <c r="IK78" s="437"/>
      <c r="IL78" s="437"/>
      <c r="IM78" s="437"/>
      <c r="IN78" s="437"/>
      <c r="IO78" s="437"/>
      <c r="IP78" s="437"/>
    </row>
    <row r="79" spans="1:250" s="550" customFormat="1" ht="18" customHeight="1" x14ac:dyDescent="0.35">
      <c r="A79" s="709">
        <v>73</v>
      </c>
      <c r="B79" s="561"/>
      <c r="C79" s="562">
        <v>54</v>
      </c>
      <c r="D79" s="668" t="s">
        <v>884</v>
      </c>
      <c r="E79" s="446"/>
      <c r="F79" s="563">
        <f t="shared" ref="F79:F80" si="5">+G79+K79+L79</f>
        <v>1500</v>
      </c>
      <c r="G79" s="564"/>
      <c r="H79" s="1138"/>
      <c r="I79" s="1052">
        <v>1500</v>
      </c>
      <c r="J79" s="1291"/>
      <c r="K79" s="1052">
        <f t="shared" si="4"/>
        <v>1500</v>
      </c>
      <c r="L79" s="565"/>
      <c r="M79" s="437"/>
      <c r="N79" s="437"/>
      <c r="O79" s="437"/>
      <c r="P79" s="437"/>
      <c r="Q79" s="437"/>
      <c r="R79" s="437"/>
      <c r="S79" s="437"/>
      <c r="T79" s="437"/>
      <c r="U79" s="437"/>
      <c r="V79" s="437"/>
      <c r="W79" s="437"/>
      <c r="X79" s="437"/>
      <c r="Y79" s="437"/>
      <c r="Z79" s="437"/>
      <c r="AA79" s="437"/>
      <c r="AB79" s="437"/>
      <c r="AC79" s="437"/>
      <c r="AD79" s="437"/>
      <c r="AE79" s="437"/>
      <c r="AF79" s="437"/>
      <c r="AG79" s="437"/>
      <c r="AH79" s="437"/>
      <c r="AI79" s="437"/>
      <c r="AJ79" s="437"/>
      <c r="AK79" s="437"/>
      <c r="AL79" s="437"/>
      <c r="AM79" s="437"/>
      <c r="AN79" s="437"/>
      <c r="AO79" s="437"/>
      <c r="AP79" s="437"/>
      <c r="AQ79" s="437"/>
      <c r="AR79" s="437"/>
      <c r="AS79" s="437"/>
      <c r="AT79" s="437"/>
      <c r="AU79" s="437"/>
      <c r="AV79" s="437"/>
      <c r="AW79" s="437"/>
      <c r="AX79" s="437"/>
      <c r="AY79" s="437"/>
      <c r="AZ79" s="437"/>
      <c r="BA79" s="437"/>
      <c r="BB79" s="437"/>
      <c r="BC79" s="437"/>
      <c r="BD79" s="437"/>
      <c r="BE79" s="437"/>
      <c r="BF79" s="437"/>
      <c r="BG79" s="437"/>
      <c r="BH79" s="437"/>
      <c r="BI79" s="437"/>
      <c r="BJ79" s="437"/>
      <c r="BK79" s="437"/>
      <c r="BL79" s="437"/>
      <c r="BM79" s="437"/>
      <c r="BN79" s="437"/>
      <c r="BO79" s="437"/>
      <c r="BP79" s="437"/>
      <c r="BQ79" s="437"/>
      <c r="BR79" s="437"/>
      <c r="BS79" s="437"/>
      <c r="BT79" s="437"/>
      <c r="BU79" s="437"/>
      <c r="BV79" s="437"/>
      <c r="BW79" s="437"/>
      <c r="BX79" s="437"/>
      <c r="BY79" s="437"/>
      <c r="BZ79" s="437"/>
      <c r="CA79" s="437"/>
      <c r="CB79" s="437"/>
      <c r="CC79" s="437"/>
      <c r="CD79" s="437"/>
      <c r="CE79" s="437"/>
      <c r="CF79" s="437"/>
      <c r="CG79" s="437"/>
      <c r="CH79" s="437"/>
      <c r="CI79" s="437"/>
      <c r="CJ79" s="437"/>
      <c r="CK79" s="437"/>
      <c r="CL79" s="437"/>
      <c r="CM79" s="437"/>
      <c r="CN79" s="437"/>
      <c r="CO79" s="437"/>
      <c r="CP79" s="437"/>
      <c r="CQ79" s="437"/>
      <c r="CR79" s="437"/>
      <c r="CS79" s="437"/>
      <c r="CT79" s="437"/>
      <c r="CU79" s="437"/>
      <c r="CV79" s="437"/>
      <c r="CW79" s="437"/>
      <c r="CX79" s="437"/>
      <c r="CY79" s="437"/>
      <c r="CZ79" s="437"/>
      <c r="DA79" s="437"/>
      <c r="DB79" s="437"/>
      <c r="DC79" s="437"/>
      <c r="DD79" s="437"/>
      <c r="DE79" s="437"/>
      <c r="DF79" s="437"/>
      <c r="DG79" s="437"/>
      <c r="DH79" s="437"/>
      <c r="DI79" s="437"/>
      <c r="DJ79" s="437"/>
      <c r="DK79" s="437"/>
      <c r="DL79" s="437"/>
      <c r="DM79" s="437"/>
      <c r="DN79" s="437"/>
      <c r="DO79" s="437"/>
      <c r="DP79" s="437"/>
      <c r="DQ79" s="437"/>
      <c r="DR79" s="437"/>
      <c r="DS79" s="437"/>
      <c r="DT79" s="437"/>
      <c r="DU79" s="437"/>
      <c r="DV79" s="437"/>
      <c r="DW79" s="437"/>
      <c r="DX79" s="437"/>
      <c r="DY79" s="437"/>
      <c r="DZ79" s="437"/>
      <c r="EA79" s="437"/>
      <c r="EB79" s="437"/>
      <c r="EC79" s="437"/>
      <c r="ED79" s="437"/>
      <c r="EE79" s="437"/>
      <c r="EF79" s="437"/>
      <c r="EG79" s="437"/>
      <c r="EH79" s="437"/>
      <c r="EI79" s="437"/>
      <c r="EJ79" s="437"/>
      <c r="EK79" s="437"/>
      <c r="EL79" s="437"/>
      <c r="EM79" s="437"/>
      <c r="EN79" s="437"/>
      <c r="EO79" s="437"/>
      <c r="EP79" s="437"/>
      <c r="EQ79" s="437"/>
      <c r="ER79" s="437"/>
      <c r="ES79" s="437"/>
      <c r="ET79" s="437"/>
      <c r="EU79" s="437"/>
      <c r="EV79" s="437"/>
      <c r="EW79" s="437"/>
      <c r="EX79" s="437"/>
      <c r="EY79" s="437"/>
      <c r="EZ79" s="437"/>
      <c r="FA79" s="437"/>
      <c r="FB79" s="437"/>
      <c r="FC79" s="437"/>
      <c r="FD79" s="437"/>
      <c r="FE79" s="437"/>
      <c r="FF79" s="437"/>
      <c r="FG79" s="437"/>
      <c r="FH79" s="437"/>
      <c r="FI79" s="437"/>
      <c r="FJ79" s="437"/>
      <c r="FK79" s="437"/>
      <c r="FL79" s="437"/>
      <c r="FM79" s="437"/>
      <c r="FN79" s="437"/>
      <c r="FO79" s="437"/>
      <c r="FP79" s="437"/>
      <c r="FQ79" s="437"/>
      <c r="FR79" s="437"/>
      <c r="FS79" s="437"/>
      <c r="FT79" s="437"/>
      <c r="FU79" s="437"/>
      <c r="FV79" s="437"/>
      <c r="FW79" s="437"/>
      <c r="FX79" s="437"/>
      <c r="FY79" s="437"/>
      <c r="FZ79" s="437"/>
      <c r="GA79" s="437"/>
      <c r="GB79" s="437"/>
      <c r="GC79" s="437"/>
      <c r="GD79" s="437"/>
      <c r="GE79" s="437"/>
      <c r="GF79" s="437"/>
      <c r="GG79" s="437"/>
      <c r="GH79" s="437"/>
      <c r="GI79" s="437"/>
      <c r="GJ79" s="437"/>
      <c r="GK79" s="437"/>
      <c r="GL79" s="437"/>
      <c r="GM79" s="437"/>
      <c r="GN79" s="437"/>
      <c r="GO79" s="437"/>
      <c r="GP79" s="437"/>
      <c r="GQ79" s="437"/>
      <c r="GR79" s="437"/>
      <c r="GS79" s="437"/>
      <c r="GT79" s="437"/>
      <c r="GU79" s="437"/>
      <c r="GV79" s="437"/>
      <c r="GW79" s="437"/>
      <c r="GX79" s="437"/>
      <c r="GY79" s="437"/>
      <c r="GZ79" s="437"/>
      <c r="HA79" s="437"/>
      <c r="HB79" s="437"/>
      <c r="HC79" s="437"/>
      <c r="HD79" s="437"/>
      <c r="HE79" s="437"/>
      <c r="HF79" s="437"/>
      <c r="HG79" s="437"/>
      <c r="HH79" s="437"/>
      <c r="HI79" s="437"/>
      <c r="HJ79" s="437"/>
      <c r="HK79" s="437"/>
      <c r="HL79" s="437"/>
      <c r="HM79" s="437"/>
      <c r="HN79" s="437"/>
      <c r="HO79" s="437"/>
      <c r="HP79" s="437"/>
      <c r="HQ79" s="437"/>
      <c r="HR79" s="437"/>
      <c r="HS79" s="437"/>
      <c r="HT79" s="437"/>
      <c r="HU79" s="437"/>
      <c r="HV79" s="437"/>
      <c r="HW79" s="437"/>
      <c r="HX79" s="437"/>
      <c r="HY79" s="437"/>
      <c r="HZ79" s="437"/>
      <c r="IA79" s="437"/>
      <c r="IB79" s="437"/>
      <c r="IC79" s="437"/>
      <c r="ID79" s="437"/>
      <c r="IE79" s="437"/>
      <c r="IF79" s="437"/>
      <c r="IG79" s="437"/>
      <c r="IH79" s="437"/>
      <c r="II79" s="437"/>
      <c r="IJ79" s="437"/>
      <c r="IK79" s="437"/>
      <c r="IL79" s="437"/>
      <c r="IM79" s="437"/>
      <c r="IN79" s="437"/>
      <c r="IO79" s="437"/>
      <c r="IP79" s="437"/>
    </row>
    <row r="80" spans="1:250" s="550" customFormat="1" ht="18" customHeight="1" x14ac:dyDescent="0.35">
      <c r="A80" s="707">
        <v>74</v>
      </c>
      <c r="B80" s="561"/>
      <c r="C80" s="562">
        <v>55</v>
      </c>
      <c r="D80" s="668" t="s">
        <v>885</v>
      </c>
      <c r="E80" s="446"/>
      <c r="F80" s="563">
        <f t="shared" si="5"/>
        <v>2000</v>
      </c>
      <c r="G80" s="564"/>
      <c r="H80" s="1138"/>
      <c r="I80" s="1052">
        <v>2000</v>
      </c>
      <c r="J80" s="1291"/>
      <c r="K80" s="1052">
        <f t="shared" si="4"/>
        <v>2000</v>
      </c>
      <c r="L80" s="565"/>
      <c r="M80" s="437"/>
      <c r="N80" s="437"/>
      <c r="O80" s="437"/>
      <c r="P80" s="437"/>
      <c r="Q80" s="437"/>
      <c r="R80" s="437"/>
      <c r="S80" s="437"/>
      <c r="T80" s="437"/>
      <c r="U80" s="437"/>
      <c r="V80" s="437"/>
      <c r="W80" s="437"/>
      <c r="X80" s="437"/>
      <c r="Y80" s="437"/>
      <c r="Z80" s="437"/>
      <c r="AA80" s="437"/>
      <c r="AB80" s="437"/>
      <c r="AC80" s="437"/>
      <c r="AD80" s="437"/>
      <c r="AE80" s="437"/>
      <c r="AF80" s="437"/>
      <c r="AG80" s="437"/>
      <c r="AH80" s="437"/>
      <c r="AI80" s="437"/>
      <c r="AJ80" s="437"/>
      <c r="AK80" s="437"/>
      <c r="AL80" s="437"/>
      <c r="AM80" s="437"/>
      <c r="AN80" s="437"/>
      <c r="AO80" s="437"/>
      <c r="AP80" s="437"/>
      <c r="AQ80" s="437"/>
      <c r="AR80" s="437"/>
      <c r="AS80" s="437"/>
      <c r="AT80" s="437"/>
      <c r="AU80" s="437"/>
      <c r="AV80" s="437"/>
      <c r="AW80" s="437"/>
      <c r="AX80" s="437"/>
      <c r="AY80" s="437"/>
      <c r="AZ80" s="437"/>
      <c r="BA80" s="437"/>
      <c r="BB80" s="437"/>
      <c r="BC80" s="437"/>
      <c r="BD80" s="437"/>
      <c r="BE80" s="437"/>
      <c r="BF80" s="437"/>
      <c r="BG80" s="437"/>
      <c r="BH80" s="437"/>
      <c r="BI80" s="437"/>
      <c r="BJ80" s="437"/>
      <c r="BK80" s="437"/>
      <c r="BL80" s="437"/>
      <c r="BM80" s="437"/>
      <c r="BN80" s="437"/>
      <c r="BO80" s="437"/>
      <c r="BP80" s="437"/>
      <c r="BQ80" s="437"/>
      <c r="BR80" s="437"/>
      <c r="BS80" s="437"/>
      <c r="BT80" s="437"/>
      <c r="BU80" s="437"/>
      <c r="BV80" s="437"/>
      <c r="BW80" s="437"/>
      <c r="BX80" s="437"/>
      <c r="BY80" s="437"/>
      <c r="BZ80" s="437"/>
      <c r="CA80" s="437"/>
      <c r="CB80" s="437"/>
      <c r="CC80" s="437"/>
      <c r="CD80" s="437"/>
      <c r="CE80" s="437"/>
      <c r="CF80" s="437"/>
      <c r="CG80" s="437"/>
      <c r="CH80" s="437"/>
      <c r="CI80" s="437"/>
      <c r="CJ80" s="437"/>
      <c r="CK80" s="437"/>
      <c r="CL80" s="437"/>
      <c r="CM80" s="437"/>
      <c r="CN80" s="437"/>
      <c r="CO80" s="437"/>
      <c r="CP80" s="437"/>
      <c r="CQ80" s="437"/>
      <c r="CR80" s="437"/>
      <c r="CS80" s="437"/>
      <c r="CT80" s="437"/>
      <c r="CU80" s="437"/>
      <c r="CV80" s="437"/>
      <c r="CW80" s="437"/>
      <c r="CX80" s="437"/>
      <c r="CY80" s="437"/>
      <c r="CZ80" s="437"/>
      <c r="DA80" s="437"/>
      <c r="DB80" s="437"/>
      <c r="DC80" s="437"/>
      <c r="DD80" s="437"/>
      <c r="DE80" s="437"/>
      <c r="DF80" s="437"/>
      <c r="DG80" s="437"/>
      <c r="DH80" s="437"/>
      <c r="DI80" s="437"/>
      <c r="DJ80" s="437"/>
      <c r="DK80" s="437"/>
      <c r="DL80" s="437"/>
      <c r="DM80" s="437"/>
      <c r="DN80" s="437"/>
      <c r="DO80" s="437"/>
      <c r="DP80" s="437"/>
      <c r="DQ80" s="437"/>
      <c r="DR80" s="437"/>
      <c r="DS80" s="437"/>
      <c r="DT80" s="437"/>
      <c r="DU80" s="437"/>
      <c r="DV80" s="437"/>
      <c r="DW80" s="437"/>
      <c r="DX80" s="437"/>
      <c r="DY80" s="437"/>
      <c r="DZ80" s="437"/>
      <c r="EA80" s="437"/>
      <c r="EB80" s="437"/>
      <c r="EC80" s="437"/>
      <c r="ED80" s="437"/>
      <c r="EE80" s="437"/>
      <c r="EF80" s="437"/>
      <c r="EG80" s="437"/>
      <c r="EH80" s="437"/>
      <c r="EI80" s="437"/>
      <c r="EJ80" s="437"/>
      <c r="EK80" s="437"/>
      <c r="EL80" s="437"/>
      <c r="EM80" s="437"/>
      <c r="EN80" s="437"/>
      <c r="EO80" s="437"/>
      <c r="EP80" s="437"/>
      <c r="EQ80" s="437"/>
      <c r="ER80" s="437"/>
      <c r="ES80" s="437"/>
      <c r="ET80" s="437"/>
      <c r="EU80" s="437"/>
      <c r="EV80" s="437"/>
      <c r="EW80" s="437"/>
      <c r="EX80" s="437"/>
      <c r="EY80" s="437"/>
      <c r="EZ80" s="437"/>
      <c r="FA80" s="437"/>
      <c r="FB80" s="437"/>
      <c r="FC80" s="437"/>
      <c r="FD80" s="437"/>
      <c r="FE80" s="437"/>
      <c r="FF80" s="437"/>
      <c r="FG80" s="437"/>
      <c r="FH80" s="437"/>
      <c r="FI80" s="437"/>
      <c r="FJ80" s="437"/>
      <c r="FK80" s="437"/>
      <c r="FL80" s="437"/>
      <c r="FM80" s="437"/>
      <c r="FN80" s="437"/>
      <c r="FO80" s="437"/>
      <c r="FP80" s="437"/>
      <c r="FQ80" s="437"/>
      <c r="FR80" s="437"/>
      <c r="FS80" s="437"/>
      <c r="FT80" s="437"/>
      <c r="FU80" s="437"/>
      <c r="FV80" s="437"/>
      <c r="FW80" s="437"/>
      <c r="FX80" s="437"/>
      <c r="FY80" s="437"/>
      <c r="FZ80" s="437"/>
      <c r="GA80" s="437"/>
      <c r="GB80" s="437"/>
      <c r="GC80" s="437"/>
      <c r="GD80" s="437"/>
      <c r="GE80" s="437"/>
      <c r="GF80" s="437"/>
      <c r="GG80" s="437"/>
      <c r="GH80" s="437"/>
      <c r="GI80" s="437"/>
      <c r="GJ80" s="437"/>
      <c r="GK80" s="437"/>
      <c r="GL80" s="437"/>
      <c r="GM80" s="437"/>
      <c r="GN80" s="437"/>
      <c r="GO80" s="437"/>
      <c r="GP80" s="437"/>
      <c r="GQ80" s="437"/>
      <c r="GR80" s="437"/>
      <c r="GS80" s="437"/>
      <c r="GT80" s="437"/>
      <c r="GU80" s="437"/>
      <c r="GV80" s="437"/>
      <c r="GW80" s="437"/>
      <c r="GX80" s="437"/>
      <c r="GY80" s="437"/>
      <c r="GZ80" s="437"/>
      <c r="HA80" s="437"/>
      <c r="HB80" s="437"/>
      <c r="HC80" s="437"/>
      <c r="HD80" s="437"/>
      <c r="HE80" s="437"/>
      <c r="HF80" s="437"/>
      <c r="HG80" s="437"/>
      <c r="HH80" s="437"/>
      <c r="HI80" s="437"/>
      <c r="HJ80" s="437"/>
      <c r="HK80" s="437"/>
      <c r="HL80" s="437"/>
      <c r="HM80" s="437"/>
      <c r="HN80" s="437"/>
      <c r="HO80" s="437"/>
      <c r="HP80" s="437"/>
      <c r="HQ80" s="437"/>
      <c r="HR80" s="437"/>
      <c r="HS80" s="437"/>
      <c r="HT80" s="437"/>
      <c r="HU80" s="437"/>
      <c r="HV80" s="437"/>
      <c r="HW80" s="437"/>
      <c r="HX80" s="437"/>
      <c r="HY80" s="437"/>
      <c r="HZ80" s="437"/>
      <c r="IA80" s="437"/>
      <c r="IB80" s="437"/>
      <c r="IC80" s="437"/>
      <c r="ID80" s="437"/>
      <c r="IE80" s="437"/>
      <c r="IF80" s="437"/>
      <c r="IG80" s="437"/>
      <c r="IH80" s="437"/>
      <c r="II80" s="437"/>
      <c r="IJ80" s="437"/>
      <c r="IK80" s="437"/>
      <c r="IL80" s="437"/>
      <c r="IM80" s="437"/>
      <c r="IN80" s="437"/>
      <c r="IO80" s="437"/>
      <c r="IP80" s="437"/>
    </row>
    <row r="81" spans="1:12" ht="22.5" customHeight="1" x14ac:dyDescent="0.35">
      <c r="A81" s="707">
        <v>75</v>
      </c>
      <c r="B81" s="561"/>
      <c r="C81" s="562"/>
      <c r="D81" s="695" t="s">
        <v>41</v>
      </c>
      <c r="E81" s="446" t="s">
        <v>24</v>
      </c>
      <c r="F81" s="563"/>
      <c r="G81" s="564"/>
      <c r="H81" s="1138"/>
      <c r="I81" s="1052"/>
      <c r="J81" s="1291"/>
      <c r="K81" s="1052"/>
      <c r="L81" s="575"/>
    </row>
    <row r="82" spans="1:12" ht="18" customHeight="1" x14ac:dyDescent="0.35">
      <c r="A82" s="709">
        <v>76</v>
      </c>
      <c r="B82" s="561"/>
      <c r="C82" s="562">
        <v>56</v>
      </c>
      <c r="D82" s="668" t="s">
        <v>609</v>
      </c>
      <c r="E82" s="446"/>
      <c r="F82" s="563">
        <f>+G82+K82+L82</f>
        <v>1000</v>
      </c>
      <c r="G82" s="564"/>
      <c r="H82" s="1138">
        <v>2500</v>
      </c>
      <c r="I82" s="1052">
        <v>1000</v>
      </c>
      <c r="J82" s="1291"/>
      <c r="K82" s="1052">
        <f t="shared" si="4"/>
        <v>1000</v>
      </c>
      <c r="L82" s="575"/>
    </row>
    <row r="83" spans="1:12" ht="33" customHeight="1" x14ac:dyDescent="0.35">
      <c r="A83" s="707">
        <v>77</v>
      </c>
      <c r="B83" s="561"/>
      <c r="C83" s="438">
        <v>57</v>
      </c>
      <c r="D83" s="668" t="s">
        <v>936</v>
      </c>
      <c r="E83" s="446"/>
      <c r="F83" s="563">
        <f>+G83+K83+L83</f>
        <v>0</v>
      </c>
      <c r="G83" s="564"/>
      <c r="H83" s="1138">
        <v>800</v>
      </c>
      <c r="I83" s="1052">
        <v>800</v>
      </c>
      <c r="J83" s="1291">
        <v>-800</v>
      </c>
      <c r="K83" s="1052">
        <f t="shared" si="4"/>
        <v>0</v>
      </c>
      <c r="L83" s="575"/>
    </row>
    <row r="84" spans="1:12" ht="33" customHeight="1" x14ac:dyDescent="0.35">
      <c r="A84" s="707">
        <v>78</v>
      </c>
      <c r="B84" s="561"/>
      <c r="C84" s="438">
        <v>58</v>
      </c>
      <c r="D84" s="668" t="s">
        <v>610</v>
      </c>
      <c r="E84" s="446"/>
      <c r="F84" s="563">
        <f>+G84+K84+L84</f>
        <v>2500</v>
      </c>
      <c r="G84" s="564"/>
      <c r="H84" s="1138">
        <v>1500</v>
      </c>
      <c r="I84" s="1052">
        <v>2500</v>
      </c>
      <c r="J84" s="1291"/>
      <c r="K84" s="1052">
        <f t="shared" si="4"/>
        <v>2500</v>
      </c>
      <c r="L84" s="575"/>
    </row>
    <row r="85" spans="1:12" ht="20.100000000000001" customHeight="1" x14ac:dyDescent="0.35">
      <c r="A85" s="709">
        <v>79</v>
      </c>
      <c r="B85" s="561"/>
      <c r="C85" s="438">
        <v>59</v>
      </c>
      <c r="D85" s="668" t="s">
        <v>887</v>
      </c>
      <c r="E85" s="446"/>
      <c r="F85" s="563">
        <f t="shared" ref="F85" si="6">+G85+K85+L85</f>
        <v>1094</v>
      </c>
      <c r="G85" s="564"/>
      <c r="H85" s="1138"/>
      <c r="I85" s="1052">
        <v>1094</v>
      </c>
      <c r="J85" s="1291"/>
      <c r="K85" s="1052">
        <f t="shared" si="4"/>
        <v>1094</v>
      </c>
      <c r="L85" s="575"/>
    </row>
    <row r="86" spans="1:12" ht="22.5" customHeight="1" x14ac:dyDescent="0.35">
      <c r="A86" s="707">
        <v>80</v>
      </c>
      <c r="B86" s="561"/>
      <c r="C86" s="562"/>
      <c r="D86" s="696" t="s">
        <v>611</v>
      </c>
      <c r="E86" s="446" t="s">
        <v>24</v>
      </c>
      <c r="F86" s="563"/>
      <c r="G86" s="564"/>
      <c r="H86" s="1138"/>
      <c r="I86" s="1052"/>
      <c r="J86" s="1291"/>
      <c r="K86" s="1052"/>
      <c r="L86" s="575"/>
    </row>
    <row r="87" spans="1:12" ht="33" customHeight="1" x14ac:dyDescent="0.35">
      <c r="A87" s="707">
        <v>81</v>
      </c>
      <c r="B87" s="561"/>
      <c r="C87" s="438">
        <v>60</v>
      </c>
      <c r="D87" s="668" t="s">
        <v>612</v>
      </c>
      <c r="E87" s="446"/>
      <c r="F87" s="563">
        <f>+G87+K87+L87</f>
        <v>2000</v>
      </c>
      <c r="G87" s="564"/>
      <c r="H87" s="1138">
        <v>2000</v>
      </c>
      <c r="I87" s="1052">
        <f t="shared" si="4"/>
        <v>2000</v>
      </c>
      <c r="J87" s="1291"/>
      <c r="K87" s="1052">
        <f t="shared" si="4"/>
        <v>2000</v>
      </c>
      <c r="L87" s="565"/>
    </row>
    <row r="88" spans="1:12" ht="18" customHeight="1" x14ac:dyDescent="0.35">
      <c r="A88" s="709">
        <v>82</v>
      </c>
      <c r="B88" s="561"/>
      <c r="C88" s="562">
        <v>61</v>
      </c>
      <c r="D88" s="668" t="s">
        <v>613</v>
      </c>
      <c r="E88" s="446"/>
      <c r="F88" s="563">
        <f>+G88+K88+L88</f>
        <v>0</v>
      </c>
      <c r="G88" s="564"/>
      <c r="H88" s="1138">
        <v>1500</v>
      </c>
      <c r="I88" s="1052">
        <v>0</v>
      </c>
      <c r="J88" s="1291"/>
      <c r="K88" s="1052">
        <f t="shared" si="4"/>
        <v>0</v>
      </c>
      <c r="L88" s="565"/>
    </row>
    <row r="89" spans="1:12" ht="22.5" customHeight="1" x14ac:dyDescent="0.35">
      <c r="A89" s="707">
        <v>83</v>
      </c>
      <c r="B89" s="561"/>
      <c r="C89" s="562">
        <v>62</v>
      </c>
      <c r="D89" s="696" t="s">
        <v>614</v>
      </c>
      <c r="E89" s="446" t="s">
        <v>24</v>
      </c>
      <c r="F89" s="563"/>
      <c r="G89" s="564"/>
      <c r="H89" s="1138"/>
      <c r="I89" s="1052"/>
      <c r="J89" s="1291"/>
      <c r="K89" s="1052"/>
      <c r="L89" s="565"/>
    </row>
    <row r="90" spans="1:12" ht="18" customHeight="1" x14ac:dyDescent="0.35">
      <c r="A90" s="707">
        <v>84</v>
      </c>
      <c r="B90" s="561"/>
      <c r="C90" s="1509">
        <v>63</v>
      </c>
      <c r="D90" s="1510" t="s">
        <v>615</v>
      </c>
      <c r="E90" s="1086"/>
      <c r="F90" s="1511">
        <f>+G90+K90+L90</f>
        <v>12000</v>
      </c>
      <c r="G90" s="1512"/>
      <c r="H90" s="1513">
        <v>12000</v>
      </c>
      <c r="I90" s="1515">
        <v>12000</v>
      </c>
      <c r="J90" s="1514"/>
      <c r="K90" s="1515">
        <f t="shared" si="4"/>
        <v>12000</v>
      </c>
      <c r="L90" s="1516"/>
    </row>
    <row r="91" spans="1:12" ht="27.95" customHeight="1" x14ac:dyDescent="0.35">
      <c r="A91" s="709">
        <v>85</v>
      </c>
      <c r="B91" s="561"/>
      <c r="C91" s="1247"/>
      <c r="D91" s="1248" t="s">
        <v>899</v>
      </c>
      <c r="E91" s="1249"/>
      <c r="F91" s="1250">
        <f t="shared" ref="F91:L91" si="7">SUM(F8:F90)</f>
        <v>766708</v>
      </c>
      <c r="G91" s="1251">
        <f t="shared" si="7"/>
        <v>70990</v>
      </c>
      <c r="H91" s="1252">
        <f t="shared" si="7"/>
        <v>449449</v>
      </c>
      <c r="I91" s="1250">
        <f t="shared" si="7"/>
        <v>584768</v>
      </c>
      <c r="J91" s="1554">
        <f t="shared" si="7"/>
        <v>950</v>
      </c>
      <c r="K91" s="1251">
        <f t="shared" si="7"/>
        <v>585718</v>
      </c>
      <c r="L91" s="1255">
        <f t="shared" si="7"/>
        <v>110000</v>
      </c>
    </row>
    <row r="92" spans="1:12" ht="30" customHeight="1" x14ac:dyDescent="0.35">
      <c r="A92" s="707">
        <v>86</v>
      </c>
      <c r="B92" s="561"/>
      <c r="C92" s="557"/>
      <c r="D92" s="1246" t="s">
        <v>836</v>
      </c>
      <c r="E92" s="1238"/>
      <c r="F92" s="1239"/>
      <c r="G92" s="1240"/>
      <c r="H92" s="1241"/>
      <c r="I92" s="1239"/>
      <c r="J92" s="1555"/>
      <c r="K92" s="1242"/>
      <c r="L92" s="1243"/>
    </row>
    <row r="93" spans="1:12" ht="18" customHeight="1" x14ac:dyDescent="0.35">
      <c r="A93" s="707">
        <v>87</v>
      </c>
      <c r="B93" s="561"/>
      <c r="C93" s="562"/>
      <c r="D93" s="1225" t="s">
        <v>837</v>
      </c>
      <c r="E93" s="446"/>
      <c r="F93" s="563"/>
      <c r="G93" s="564"/>
      <c r="H93" s="1138"/>
      <c r="I93" s="563"/>
      <c r="J93" s="1553"/>
      <c r="K93" s="1224"/>
      <c r="L93" s="565"/>
    </row>
    <row r="94" spans="1:12" ht="34.5" customHeight="1" x14ac:dyDescent="0.3">
      <c r="A94" s="709">
        <v>88</v>
      </c>
      <c r="B94" s="1223"/>
      <c r="C94" s="1294">
        <v>64</v>
      </c>
      <c r="D94" s="1345" t="s">
        <v>838</v>
      </c>
      <c r="E94" s="1087" t="s">
        <v>24</v>
      </c>
      <c r="F94" s="1346">
        <f>+G94+K94+L94</f>
        <v>455</v>
      </c>
      <c r="G94" s="1244"/>
      <c r="H94" s="1347"/>
      <c r="I94" s="1346">
        <v>455</v>
      </c>
      <c r="J94" s="1556"/>
      <c r="K94" s="1348">
        <f>SUM(H94:J94)</f>
        <v>455</v>
      </c>
      <c r="L94" s="1245"/>
    </row>
    <row r="95" spans="1:12" ht="27.95" customHeight="1" thickBot="1" x14ac:dyDescent="0.35">
      <c r="A95" s="707">
        <v>89</v>
      </c>
      <c r="B95" s="1223"/>
      <c r="C95" s="1342"/>
      <c r="D95" s="1343" t="s">
        <v>925</v>
      </c>
      <c r="E95" s="1344"/>
      <c r="F95" s="1349">
        <f>SUM(F94)</f>
        <v>455</v>
      </c>
      <c r="G95" s="1352">
        <f t="shared" ref="G95:K95" si="8">SUM(G94)</f>
        <v>0</v>
      </c>
      <c r="H95" s="1350">
        <f t="shared" si="8"/>
        <v>0</v>
      </c>
      <c r="I95" s="1558">
        <f t="shared" ref="I95" si="9">SUM(I94)</f>
        <v>455</v>
      </c>
      <c r="J95" s="1350">
        <f t="shared" si="8"/>
        <v>0</v>
      </c>
      <c r="K95" s="1352">
        <f t="shared" si="8"/>
        <v>455</v>
      </c>
      <c r="L95" s="1351"/>
    </row>
    <row r="96" spans="1:12" ht="36" customHeight="1" thickBot="1" x14ac:dyDescent="0.4">
      <c r="A96" s="707">
        <v>90</v>
      </c>
      <c r="B96" s="576"/>
      <c r="C96" s="577"/>
      <c r="D96" s="578" t="s">
        <v>14</v>
      </c>
      <c r="E96" s="710"/>
      <c r="F96" s="579">
        <f>F95+F91</f>
        <v>767163</v>
      </c>
      <c r="G96" s="1254">
        <f t="shared" ref="G96:L96" si="10">G95+G91</f>
        <v>70990</v>
      </c>
      <c r="H96" s="1253">
        <f t="shared" si="10"/>
        <v>449449</v>
      </c>
      <c r="I96" s="579">
        <f>I95+I91</f>
        <v>585223</v>
      </c>
      <c r="J96" s="1557">
        <f t="shared" si="10"/>
        <v>950</v>
      </c>
      <c r="K96" s="1254">
        <f t="shared" si="10"/>
        <v>586173</v>
      </c>
      <c r="L96" s="1256">
        <f t="shared" si="10"/>
        <v>110000</v>
      </c>
    </row>
    <row r="97" spans="1:252" ht="18" customHeight="1" x14ac:dyDescent="0.35">
      <c r="B97" s="580" t="s">
        <v>29</v>
      </c>
      <c r="D97" s="418"/>
      <c r="E97" s="420"/>
      <c r="H97" s="444"/>
    </row>
    <row r="98" spans="1:252" ht="18" customHeight="1" x14ac:dyDescent="0.35">
      <c r="B98" s="581" t="s">
        <v>30</v>
      </c>
      <c r="D98" s="418"/>
      <c r="E98" s="420"/>
      <c r="H98" s="444"/>
    </row>
    <row r="99" spans="1:252" ht="18" customHeight="1" x14ac:dyDescent="0.35">
      <c r="B99" s="581" t="s">
        <v>31</v>
      </c>
      <c r="D99" s="418"/>
      <c r="E99" s="420"/>
      <c r="H99" s="444"/>
    </row>
    <row r="100" spans="1:252" s="444" customFormat="1" ht="18" customHeight="1" x14ac:dyDescent="0.35">
      <c r="A100" s="707"/>
      <c r="B100" s="418"/>
      <c r="C100" s="489"/>
      <c r="D100" s="421"/>
      <c r="E100" s="708"/>
      <c r="J100" s="1293"/>
      <c r="M100" s="418"/>
      <c r="N100" s="418"/>
      <c r="O100" s="418"/>
      <c r="P100" s="418"/>
      <c r="Q100" s="418"/>
      <c r="R100" s="418"/>
      <c r="S100" s="418"/>
      <c r="T100" s="418"/>
      <c r="U100" s="418"/>
      <c r="V100" s="418"/>
      <c r="W100" s="418"/>
      <c r="X100" s="418"/>
      <c r="Y100" s="418"/>
      <c r="Z100" s="418"/>
      <c r="AA100" s="418"/>
      <c r="AB100" s="418"/>
      <c r="AC100" s="418"/>
      <c r="AD100" s="418"/>
      <c r="AE100" s="418"/>
      <c r="AF100" s="418"/>
      <c r="AG100" s="418"/>
      <c r="AH100" s="418"/>
      <c r="AI100" s="418"/>
      <c r="AJ100" s="418"/>
      <c r="AK100" s="418"/>
      <c r="AL100" s="418"/>
      <c r="AM100" s="418"/>
      <c r="AN100" s="418"/>
      <c r="AO100" s="418"/>
      <c r="AP100" s="418"/>
      <c r="AQ100" s="418"/>
      <c r="AR100" s="418"/>
      <c r="AS100" s="418"/>
      <c r="AT100" s="418"/>
      <c r="AU100" s="418"/>
      <c r="AV100" s="418"/>
      <c r="AW100" s="418"/>
      <c r="AX100" s="418"/>
      <c r="AY100" s="418"/>
      <c r="AZ100" s="418"/>
      <c r="BA100" s="418"/>
      <c r="BB100" s="418"/>
      <c r="BC100" s="418"/>
      <c r="BD100" s="418"/>
      <c r="BE100" s="418"/>
      <c r="BF100" s="418"/>
      <c r="BG100" s="418"/>
      <c r="BH100" s="418"/>
      <c r="BI100" s="418"/>
      <c r="BJ100" s="418"/>
      <c r="BK100" s="418"/>
      <c r="BL100" s="418"/>
      <c r="BM100" s="418"/>
      <c r="BN100" s="418"/>
      <c r="BO100" s="418"/>
      <c r="BP100" s="418"/>
      <c r="BQ100" s="418"/>
      <c r="BR100" s="418"/>
      <c r="BS100" s="418"/>
      <c r="BT100" s="418"/>
      <c r="BU100" s="418"/>
      <c r="BV100" s="418"/>
      <c r="BW100" s="418"/>
      <c r="BX100" s="418"/>
      <c r="BY100" s="418"/>
      <c r="BZ100" s="418"/>
      <c r="CA100" s="418"/>
      <c r="CB100" s="418"/>
      <c r="CC100" s="418"/>
      <c r="CD100" s="418"/>
      <c r="CE100" s="418"/>
      <c r="CF100" s="418"/>
      <c r="CG100" s="418"/>
      <c r="CH100" s="418"/>
      <c r="CI100" s="418"/>
      <c r="CJ100" s="418"/>
      <c r="CK100" s="418"/>
      <c r="CL100" s="418"/>
      <c r="CM100" s="418"/>
      <c r="CN100" s="418"/>
      <c r="CO100" s="418"/>
      <c r="CP100" s="418"/>
      <c r="CQ100" s="418"/>
      <c r="CR100" s="418"/>
      <c r="CS100" s="418"/>
      <c r="CT100" s="418"/>
      <c r="CU100" s="418"/>
      <c r="CV100" s="418"/>
      <c r="CW100" s="418"/>
      <c r="CX100" s="418"/>
      <c r="CY100" s="418"/>
      <c r="CZ100" s="418"/>
      <c r="DA100" s="418"/>
      <c r="DB100" s="418"/>
      <c r="DC100" s="418"/>
      <c r="DD100" s="418"/>
      <c r="DE100" s="418"/>
      <c r="DF100" s="418"/>
      <c r="DG100" s="418"/>
      <c r="DH100" s="418"/>
      <c r="DI100" s="418"/>
      <c r="DJ100" s="418"/>
      <c r="DK100" s="418"/>
      <c r="DL100" s="418"/>
      <c r="DM100" s="418"/>
      <c r="DN100" s="418"/>
      <c r="DO100" s="418"/>
      <c r="DP100" s="418"/>
      <c r="DQ100" s="418"/>
      <c r="DR100" s="418"/>
      <c r="DS100" s="418"/>
      <c r="DT100" s="418"/>
      <c r="DU100" s="418"/>
      <c r="DV100" s="418"/>
      <c r="DW100" s="418"/>
      <c r="DX100" s="418"/>
      <c r="DY100" s="418"/>
      <c r="DZ100" s="418"/>
      <c r="EA100" s="418"/>
      <c r="EB100" s="418"/>
      <c r="EC100" s="418"/>
      <c r="ED100" s="418"/>
      <c r="EE100" s="418"/>
      <c r="EF100" s="418"/>
      <c r="EG100" s="418"/>
      <c r="EH100" s="418"/>
      <c r="EI100" s="418"/>
      <c r="EJ100" s="418"/>
      <c r="EK100" s="418"/>
      <c r="EL100" s="418"/>
      <c r="EM100" s="418"/>
      <c r="EN100" s="418"/>
      <c r="EO100" s="418"/>
      <c r="EP100" s="418"/>
      <c r="EQ100" s="418"/>
      <c r="ER100" s="418"/>
      <c r="ES100" s="418"/>
      <c r="ET100" s="418"/>
      <c r="EU100" s="418"/>
      <c r="EV100" s="418"/>
      <c r="EW100" s="418"/>
      <c r="EX100" s="418"/>
      <c r="EY100" s="418"/>
      <c r="EZ100" s="418"/>
      <c r="FA100" s="418"/>
      <c r="FB100" s="418"/>
      <c r="FC100" s="418"/>
      <c r="FD100" s="418"/>
      <c r="FE100" s="418"/>
      <c r="FF100" s="418"/>
      <c r="FG100" s="418"/>
      <c r="FH100" s="418"/>
      <c r="FI100" s="418"/>
      <c r="FJ100" s="418"/>
      <c r="FK100" s="418"/>
      <c r="FL100" s="418"/>
      <c r="FM100" s="418"/>
      <c r="FN100" s="418"/>
      <c r="FO100" s="418"/>
      <c r="FP100" s="418"/>
      <c r="FQ100" s="418"/>
      <c r="FR100" s="418"/>
      <c r="FS100" s="418"/>
      <c r="FT100" s="418"/>
      <c r="FU100" s="418"/>
      <c r="FV100" s="418"/>
      <c r="FW100" s="418"/>
      <c r="FX100" s="418"/>
      <c r="FY100" s="418"/>
      <c r="FZ100" s="418"/>
      <c r="GA100" s="418"/>
      <c r="GB100" s="418"/>
      <c r="GC100" s="418"/>
      <c r="GD100" s="418"/>
      <c r="GE100" s="418"/>
      <c r="GF100" s="418"/>
      <c r="GG100" s="418"/>
      <c r="GH100" s="418"/>
      <c r="GI100" s="418"/>
      <c r="GJ100" s="418"/>
      <c r="GK100" s="418"/>
      <c r="GL100" s="418"/>
      <c r="GM100" s="418"/>
      <c r="GN100" s="418"/>
      <c r="GO100" s="418"/>
      <c r="GP100" s="418"/>
      <c r="GQ100" s="418"/>
      <c r="GR100" s="418"/>
      <c r="GS100" s="418"/>
      <c r="GT100" s="418"/>
      <c r="GU100" s="418"/>
      <c r="GV100" s="418"/>
      <c r="GW100" s="418"/>
      <c r="GX100" s="418"/>
      <c r="GY100" s="418"/>
      <c r="GZ100" s="418"/>
      <c r="HA100" s="418"/>
      <c r="HB100" s="418"/>
      <c r="HC100" s="418"/>
      <c r="HD100" s="418"/>
      <c r="HE100" s="418"/>
      <c r="HF100" s="418"/>
      <c r="HG100" s="418"/>
      <c r="HH100" s="418"/>
      <c r="HI100" s="418"/>
      <c r="HJ100" s="418"/>
      <c r="HK100" s="418"/>
      <c r="HL100" s="418"/>
      <c r="HM100" s="418"/>
      <c r="HN100" s="418"/>
      <c r="HO100" s="418"/>
      <c r="HP100" s="418"/>
      <c r="HQ100" s="418"/>
      <c r="HR100" s="418"/>
      <c r="HS100" s="418"/>
      <c r="HT100" s="418"/>
      <c r="HU100" s="418"/>
      <c r="HV100" s="418"/>
      <c r="HW100" s="418"/>
      <c r="HX100" s="418"/>
      <c r="HY100" s="418"/>
      <c r="HZ100" s="418"/>
      <c r="IA100" s="418"/>
      <c r="IB100" s="418"/>
      <c r="IC100" s="418"/>
      <c r="ID100" s="418"/>
      <c r="IE100" s="418"/>
      <c r="IF100" s="418"/>
      <c r="IG100" s="418"/>
      <c r="IH100" s="418"/>
      <c r="II100" s="418"/>
      <c r="IJ100" s="418"/>
      <c r="IK100" s="418"/>
      <c r="IL100" s="418"/>
      <c r="IM100" s="418"/>
      <c r="IN100" s="418"/>
      <c r="IO100" s="418"/>
      <c r="IP100" s="418"/>
      <c r="IQ100" s="278"/>
      <c r="IR100" s="278"/>
    </row>
    <row r="101" spans="1:252" s="444" customFormat="1" ht="18" customHeight="1" x14ac:dyDescent="0.35">
      <c r="A101" s="707"/>
      <c r="B101" s="418"/>
      <c r="C101" s="489"/>
      <c r="D101" s="421"/>
      <c r="E101" s="708"/>
      <c r="J101" s="1293"/>
      <c r="M101" s="418"/>
      <c r="N101" s="418"/>
      <c r="O101" s="418"/>
      <c r="P101" s="418"/>
      <c r="Q101" s="418"/>
      <c r="R101" s="418"/>
      <c r="S101" s="418"/>
      <c r="T101" s="418"/>
      <c r="U101" s="418"/>
      <c r="V101" s="418"/>
      <c r="W101" s="418"/>
      <c r="X101" s="418"/>
      <c r="Y101" s="418"/>
      <c r="Z101" s="418"/>
      <c r="AA101" s="418"/>
      <c r="AB101" s="418"/>
      <c r="AC101" s="418"/>
      <c r="AD101" s="418"/>
      <c r="AE101" s="418"/>
      <c r="AF101" s="418"/>
      <c r="AG101" s="418"/>
      <c r="AH101" s="418"/>
      <c r="AI101" s="418"/>
      <c r="AJ101" s="418"/>
      <c r="AK101" s="418"/>
      <c r="AL101" s="418"/>
      <c r="AM101" s="418"/>
      <c r="AN101" s="418"/>
      <c r="AO101" s="418"/>
      <c r="AP101" s="418"/>
      <c r="AQ101" s="418"/>
      <c r="AR101" s="418"/>
      <c r="AS101" s="418"/>
      <c r="AT101" s="418"/>
      <c r="AU101" s="418"/>
      <c r="AV101" s="418"/>
      <c r="AW101" s="418"/>
      <c r="AX101" s="418"/>
      <c r="AY101" s="418"/>
      <c r="AZ101" s="418"/>
      <c r="BA101" s="418"/>
      <c r="BB101" s="418"/>
      <c r="BC101" s="418"/>
      <c r="BD101" s="418"/>
      <c r="BE101" s="418"/>
      <c r="BF101" s="418"/>
      <c r="BG101" s="418"/>
      <c r="BH101" s="418"/>
      <c r="BI101" s="418"/>
      <c r="BJ101" s="418"/>
      <c r="BK101" s="418"/>
      <c r="BL101" s="418"/>
      <c r="BM101" s="418"/>
      <c r="BN101" s="418"/>
      <c r="BO101" s="418"/>
      <c r="BP101" s="418"/>
      <c r="BQ101" s="418"/>
      <c r="BR101" s="418"/>
      <c r="BS101" s="418"/>
      <c r="BT101" s="418"/>
      <c r="BU101" s="418"/>
      <c r="BV101" s="418"/>
      <c r="BW101" s="418"/>
      <c r="BX101" s="418"/>
      <c r="BY101" s="418"/>
      <c r="BZ101" s="418"/>
      <c r="CA101" s="418"/>
      <c r="CB101" s="418"/>
      <c r="CC101" s="418"/>
      <c r="CD101" s="418"/>
      <c r="CE101" s="418"/>
      <c r="CF101" s="418"/>
      <c r="CG101" s="418"/>
      <c r="CH101" s="418"/>
      <c r="CI101" s="418"/>
      <c r="CJ101" s="418"/>
      <c r="CK101" s="418"/>
      <c r="CL101" s="418"/>
      <c r="CM101" s="418"/>
      <c r="CN101" s="418"/>
      <c r="CO101" s="418"/>
      <c r="CP101" s="418"/>
      <c r="CQ101" s="418"/>
      <c r="CR101" s="418"/>
      <c r="CS101" s="418"/>
      <c r="CT101" s="418"/>
      <c r="CU101" s="418"/>
      <c r="CV101" s="418"/>
      <c r="CW101" s="418"/>
      <c r="CX101" s="418"/>
      <c r="CY101" s="418"/>
      <c r="CZ101" s="418"/>
      <c r="DA101" s="418"/>
      <c r="DB101" s="418"/>
      <c r="DC101" s="418"/>
      <c r="DD101" s="418"/>
      <c r="DE101" s="418"/>
      <c r="DF101" s="418"/>
      <c r="DG101" s="418"/>
      <c r="DH101" s="418"/>
      <c r="DI101" s="418"/>
      <c r="DJ101" s="418"/>
      <c r="DK101" s="418"/>
      <c r="DL101" s="418"/>
      <c r="DM101" s="418"/>
      <c r="DN101" s="418"/>
      <c r="DO101" s="418"/>
      <c r="DP101" s="418"/>
      <c r="DQ101" s="418"/>
      <c r="DR101" s="418"/>
      <c r="DS101" s="418"/>
      <c r="DT101" s="418"/>
      <c r="DU101" s="418"/>
      <c r="DV101" s="418"/>
      <c r="DW101" s="418"/>
      <c r="DX101" s="418"/>
      <c r="DY101" s="418"/>
      <c r="DZ101" s="418"/>
      <c r="EA101" s="418"/>
      <c r="EB101" s="418"/>
      <c r="EC101" s="418"/>
      <c r="ED101" s="418"/>
      <c r="EE101" s="418"/>
      <c r="EF101" s="418"/>
      <c r="EG101" s="418"/>
      <c r="EH101" s="418"/>
      <c r="EI101" s="418"/>
      <c r="EJ101" s="418"/>
      <c r="EK101" s="418"/>
      <c r="EL101" s="418"/>
      <c r="EM101" s="418"/>
      <c r="EN101" s="418"/>
      <c r="EO101" s="418"/>
      <c r="EP101" s="418"/>
      <c r="EQ101" s="418"/>
      <c r="ER101" s="418"/>
      <c r="ES101" s="418"/>
      <c r="ET101" s="418"/>
      <c r="EU101" s="418"/>
      <c r="EV101" s="418"/>
      <c r="EW101" s="418"/>
      <c r="EX101" s="418"/>
      <c r="EY101" s="418"/>
      <c r="EZ101" s="418"/>
      <c r="FA101" s="418"/>
      <c r="FB101" s="418"/>
      <c r="FC101" s="418"/>
      <c r="FD101" s="418"/>
      <c r="FE101" s="418"/>
      <c r="FF101" s="418"/>
      <c r="FG101" s="418"/>
      <c r="FH101" s="418"/>
      <c r="FI101" s="418"/>
      <c r="FJ101" s="418"/>
      <c r="FK101" s="418"/>
      <c r="FL101" s="418"/>
      <c r="FM101" s="418"/>
      <c r="FN101" s="418"/>
      <c r="FO101" s="418"/>
      <c r="FP101" s="418"/>
      <c r="FQ101" s="418"/>
      <c r="FR101" s="418"/>
      <c r="FS101" s="418"/>
      <c r="FT101" s="418"/>
      <c r="FU101" s="418"/>
      <c r="FV101" s="418"/>
      <c r="FW101" s="418"/>
      <c r="FX101" s="418"/>
      <c r="FY101" s="418"/>
      <c r="FZ101" s="418"/>
      <c r="GA101" s="418"/>
      <c r="GB101" s="418"/>
      <c r="GC101" s="418"/>
      <c r="GD101" s="418"/>
      <c r="GE101" s="418"/>
      <c r="GF101" s="418"/>
      <c r="GG101" s="418"/>
      <c r="GH101" s="418"/>
      <c r="GI101" s="418"/>
      <c r="GJ101" s="418"/>
      <c r="GK101" s="418"/>
      <c r="GL101" s="418"/>
      <c r="GM101" s="418"/>
      <c r="GN101" s="418"/>
      <c r="GO101" s="418"/>
      <c r="GP101" s="418"/>
      <c r="GQ101" s="418"/>
      <c r="GR101" s="418"/>
      <c r="GS101" s="418"/>
      <c r="GT101" s="418"/>
      <c r="GU101" s="418"/>
      <c r="GV101" s="418"/>
      <c r="GW101" s="418"/>
      <c r="GX101" s="418"/>
      <c r="GY101" s="418"/>
      <c r="GZ101" s="418"/>
      <c r="HA101" s="418"/>
      <c r="HB101" s="418"/>
      <c r="HC101" s="418"/>
      <c r="HD101" s="418"/>
      <c r="HE101" s="418"/>
      <c r="HF101" s="418"/>
      <c r="HG101" s="418"/>
      <c r="HH101" s="418"/>
      <c r="HI101" s="418"/>
      <c r="HJ101" s="418"/>
      <c r="HK101" s="418"/>
      <c r="HL101" s="418"/>
      <c r="HM101" s="418"/>
      <c r="HN101" s="418"/>
      <c r="HO101" s="418"/>
      <c r="HP101" s="418"/>
      <c r="HQ101" s="418"/>
      <c r="HR101" s="418"/>
      <c r="HS101" s="418"/>
      <c r="HT101" s="418"/>
      <c r="HU101" s="418"/>
      <c r="HV101" s="418"/>
      <c r="HW101" s="418"/>
      <c r="HX101" s="418"/>
      <c r="HY101" s="418"/>
      <c r="HZ101" s="418"/>
      <c r="IA101" s="418"/>
      <c r="IB101" s="418"/>
      <c r="IC101" s="418"/>
      <c r="ID101" s="418"/>
      <c r="IE101" s="418"/>
      <c r="IF101" s="418"/>
      <c r="IG101" s="418"/>
      <c r="IH101" s="418"/>
      <c r="II101" s="418"/>
      <c r="IJ101" s="418"/>
      <c r="IK101" s="418"/>
      <c r="IL101" s="418"/>
      <c r="IM101" s="418"/>
      <c r="IN101" s="418"/>
      <c r="IO101" s="418"/>
      <c r="IP101" s="418"/>
      <c r="IQ101" s="278"/>
      <c r="IR101" s="278"/>
    </row>
    <row r="102" spans="1:252" s="444" customFormat="1" ht="18" customHeight="1" x14ac:dyDescent="0.35">
      <c r="A102" s="707"/>
      <c r="B102" s="418"/>
      <c r="C102" s="489"/>
      <c r="D102" s="421"/>
      <c r="E102" s="708"/>
      <c r="J102" s="1293"/>
      <c r="M102" s="418"/>
      <c r="N102" s="418"/>
      <c r="O102" s="418"/>
      <c r="P102" s="418"/>
      <c r="Q102" s="418"/>
      <c r="R102" s="418"/>
      <c r="S102" s="418"/>
      <c r="T102" s="418"/>
      <c r="U102" s="418"/>
      <c r="V102" s="418"/>
      <c r="W102" s="418"/>
      <c r="X102" s="418"/>
      <c r="Y102" s="418"/>
      <c r="Z102" s="418"/>
      <c r="AA102" s="418"/>
      <c r="AB102" s="418"/>
      <c r="AC102" s="418"/>
      <c r="AD102" s="418"/>
      <c r="AE102" s="418"/>
      <c r="AF102" s="418"/>
      <c r="AG102" s="418"/>
      <c r="AH102" s="418"/>
      <c r="AI102" s="418"/>
      <c r="AJ102" s="418"/>
      <c r="AK102" s="418"/>
      <c r="AL102" s="418"/>
      <c r="AM102" s="418"/>
      <c r="AN102" s="418"/>
      <c r="AO102" s="418"/>
      <c r="AP102" s="418"/>
      <c r="AQ102" s="418"/>
      <c r="AR102" s="418"/>
      <c r="AS102" s="418"/>
      <c r="AT102" s="418"/>
      <c r="AU102" s="418"/>
      <c r="AV102" s="418"/>
      <c r="AW102" s="418"/>
      <c r="AX102" s="418"/>
      <c r="AY102" s="418"/>
      <c r="AZ102" s="418"/>
      <c r="BA102" s="418"/>
      <c r="BB102" s="418"/>
      <c r="BC102" s="418"/>
      <c r="BD102" s="418"/>
      <c r="BE102" s="418"/>
      <c r="BF102" s="418"/>
      <c r="BG102" s="418"/>
      <c r="BH102" s="418"/>
      <c r="BI102" s="418"/>
      <c r="BJ102" s="418"/>
      <c r="BK102" s="418"/>
      <c r="BL102" s="418"/>
      <c r="BM102" s="418"/>
      <c r="BN102" s="418"/>
      <c r="BO102" s="418"/>
      <c r="BP102" s="418"/>
      <c r="BQ102" s="418"/>
      <c r="BR102" s="418"/>
      <c r="BS102" s="418"/>
      <c r="BT102" s="418"/>
      <c r="BU102" s="418"/>
      <c r="BV102" s="418"/>
      <c r="BW102" s="418"/>
      <c r="BX102" s="418"/>
      <c r="BY102" s="418"/>
      <c r="BZ102" s="418"/>
      <c r="CA102" s="418"/>
      <c r="CB102" s="418"/>
      <c r="CC102" s="418"/>
      <c r="CD102" s="418"/>
      <c r="CE102" s="418"/>
      <c r="CF102" s="418"/>
      <c r="CG102" s="418"/>
      <c r="CH102" s="418"/>
      <c r="CI102" s="418"/>
      <c r="CJ102" s="418"/>
      <c r="CK102" s="418"/>
      <c r="CL102" s="418"/>
      <c r="CM102" s="418"/>
      <c r="CN102" s="418"/>
      <c r="CO102" s="418"/>
      <c r="CP102" s="418"/>
      <c r="CQ102" s="418"/>
      <c r="CR102" s="418"/>
      <c r="CS102" s="418"/>
      <c r="CT102" s="418"/>
      <c r="CU102" s="418"/>
      <c r="CV102" s="418"/>
      <c r="CW102" s="418"/>
      <c r="CX102" s="418"/>
      <c r="CY102" s="418"/>
      <c r="CZ102" s="418"/>
      <c r="DA102" s="418"/>
      <c r="DB102" s="418"/>
      <c r="DC102" s="418"/>
      <c r="DD102" s="418"/>
      <c r="DE102" s="418"/>
      <c r="DF102" s="418"/>
      <c r="DG102" s="418"/>
      <c r="DH102" s="418"/>
      <c r="DI102" s="418"/>
      <c r="DJ102" s="418"/>
      <c r="DK102" s="418"/>
      <c r="DL102" s="418"/>
      <c r="DM102" s="418"/>
      <c r="DN102" s="418"/>
      <c r="DO102" s="418"/>
      <c r="DP102" s="418"/>
      <c r="DQ102" s="418"/>
      <c r="DR102" s="418"/>
      <c r="DS102" s="418"/>
      <c r="DT102" s="418"/>
      <c r="DU102" s="418"/>
      <c r="DV102" s="418"/>
      <c r="DW102" s="418"/>
      <c r="DX102" s="418"/>
      <c r="DY102" s="418"/>
      <c r="DZ102" s="418"/>
      <c r="EA102" s="418"/>
      <c r="EB102" s="418"/>
      <c r="EC102" s="418"/>
      <c r="ED102" s="418"/>
      <c r="EE102" s="418"/>
      <c r="EF102" s="418"/>
      <c r="EG102" s="418"/>
      <c r="EH102" s="418"/>
      <c r="EI102" s="418"/>
      <c r="EJ102" s="418"/>
      <c r="EK102" s="418"/>
      <c r="EL102" s="418"/>
      <c r="EM102" s="418"/>
      <c r="EN102" s="418"/>
      <c r="EO102" s="418"/>
      <c r="EP102" s="418"/>
      <c r="EQ102" s="418"/>
      <c r="ER102" s="418"/>
      <c r="ES102" s="418"/>
      <c r="ET102" s="418"/>
      <c r="EU102" s="418"/>
      <c r="EV102" s="418"/>
      <c r="EW102" s="418"/>
      <c r="EX102" s="418"/>
      <c r="EY102" s="418"/>
      <c r="EZ102" s="418"/>
      <c r="FA102" s="418"/>
      <c r="FB102" s="418"/>
      <c r="FC102" s="418"/>
      <c r="FD102" s="418"/>
      <c r="FE102" s="418"/>
      <c r="FF102" s="418"/>
      <c r="FG102" s="418"/>
      <c r="FH102" s="418"/>
      <c r="FI102" s="418"/>
      <c r="FJ102" s="418"/>
      <c r="FK102" s="418"/>
      <c r="FL102" s="418"/>
      <c r="FM102" s="418"/>
      <c r="FN102" s="418"/>
      <c r="FO102" s="418"/>
      <c r="FP102" s="418"/>
      <c r="FQ102" s="418"/>
      <c r="FR102" s="418"/>
      <c r="FS102" s="418"/>
      <c r="FT102" s="418"/>
      <c r="FU102" s="418"/>
      <c r="FV102" s="418"/>
      <c r="FW102" s="418"/>
      <c r="FX102" s="418"/>
      <c r="FY102" s="418"/>
      <c r="FZ102" s="418"/>
      <c r="GA102" s="418"/>
      <c r="GB102" s="418"/>
      <c r="GC102" s="418"/>
      <c r="GD102" s="418"/>
      <c r="GE102" s="418"/>
      <c r="GF102" s="418"/>
      <c r="GG102" s="418"/>
      <c r="GH102" s="418"/>
      <c r="GI102" s="418"/>
      <c r="GJ102" s="418"/>
      <c r="GK102" s="418"/>
      <c r="GL102" s="418"/>
      <c r="GM102" s="418"/>
      <c r="GN102" s="418"/>
      <c r="GO102" s="418"/>
      <c r="GP102" s="418"/>
      <c r="GQ102" s="418"/>
      <c r="GR102" s="418"/>
      <c r="GS102" s="418"/>
      <c r="GT102" s="418"/>
      <c r="GU102" s="418"/>
      <c r="GV102" s="418"/>
      <c r="GW102" s="418"/>
      <c r="GX102" s="418"/>
      <c r="GY102" s="418"/>
      <c r="GZ102" s="418"/>
      <c r="HA102" s="418"/>
      <c r="HB102" s="418"/>
      <c r="HC102" s="418"/>
      <c r="HD102" s="418"/>
      <c r="HE102" s="418"/>
      <c r="HF102" s="418"/>
      <c r="HG102" s="418"/>
      <c r="HH102" s="418"/>
      <c r="HI102" s="418"/>
      <c r="HJ102" s="418"/>
      <c r="HK102" s="418"/>
      <c r="HL102" s="418"/>
      <c r="HM102" s="418"/>
      <c r="HN102" s="418"/>
      <c r="HO102" s="418"/>
      <c r="HP102" s="418"/>
      <c r="HQ102" s="418"/>
      <c r="HR102" s="418"/>
      <c r="HS102" s="418"/>
      <c r="HT102" s="418"/>
      <c r="HU102" s="418"/>
      <c r="HV102" s="418"/>
      <c r="HW102" s="418"/>
      <c r="HX102" s="418"/>
      <c r="HY102" s="418"/>
      <c r="HZ102" s="418"/>
      <c r="IA102" s="418"/>
      <c r="IB102" s="418"/>
      <c r="IC102" s="418"/>
      <c r="ID102" s="418"/>
      <c r="IE102" s="418"/>
      <c r="IF102" s="418"/>
      <c r="IG102" s="418"/>
      <c r="IH102" s="418"/>
      <c r="II102" s="418"/>
      <c r="IJ102" s="418"/>
      <c r="IK102" s="418"/>
      <c r="IL102" s="418"/>
      <c r="IM102" s="418"/>
      <c r="IN102" s="418"/>
      <c r="IO102" s="418"/>
      <c r="IP102" s="418"/>
      <c r="IQ102" s="278"/>
      <c r="IR102" s="278"/>
    </row>
    <row r="103" spans="1:252" s="444" customFormat="1" ht="18" customHeight="1" x14ac:dyDescent="0.35">
      <c r="A103" s="707"/>
      <c r="B103" s="418"/>
      <c r="C103" s="489"/>
      <c r="D103" s="421"/>
      <c r="E103" s="708"/>
      <c r="J103" s="1293"/>
      <c r="M103" s="418"/>
      <c r="N103" s="418"/>
      <c r="O103" s="418"/>
      <c r="P103" s="418"/>
      <c r="Q103" s="418"/>
      <c r="R103" s="418"/>
      <c r="S103" s="418"/>
      <c r="T103" s="418"/>
      <c r="U103" s="418"/>
      <c r="V103" s="418"/>
      <c r="W103" s="418"/>
      <c r="X103" s="418"/>
      <c r="Y103" s="418"/>
      <c r="Z103" s="418"/>
      <c r="AA103" s="418"/>
      <c r="AB103" s="418"/>
      <c r="AC103" s="418"/>
      <c r="AD103" s="418"/>
      <c r="AE103" s="418"/>
      <c r="AF103" s="418"/>
      <c r="AG103" s="418"/>
      <c r="AH103" s="418"/>
      <c r="AI103" s="418"/>
      <c r="AJ103" s="418"/>
      <c r="AK103" s="418"/>
      <c r="AL103" s="418"/>
      <c r="AM103" s="418"/>
      <c r="AN103" s="418"/>
      <c r="AO103" s="418"/>
      <c r="AP103" s="418"/>
      <c r="AQ103" s="418"/>
      <c r="AR103" s="418"/>
      <c r="AS103" s="418"/>
      <c r="AT103" s="418"/>
      <c r="AU103" s="418"/>
      <c r="AV103" s="418"/>
      <c r="AW103" s="418"/>
      <c r="AX103" s="418"/>
      <c r="AY103" s="418"/>
      <c r="AZ103" s="418"/>
      <c r="BA103" s="418"/>
      <c r="BB103" s="418"/>
      <c r="BC103" s="418"/>
      <c r="BD103" s="418"/>
      <c r="BE103" s="418"/>
      <c r="BF103" s="418"/>
      <c r="BG103" s="418"/>
      <c r="BH103" s="418"/>
      <c r="BI103" s="418"/>
      <c r="BJ103" s="418"/>
      <c r="BK103" s="418"/>
      <c r="BL103" s="418"/>
      <c r="BM103" s="418"/>
      <c r="BN103" s="418"/>
      <c r="BO103" s="418"/>
      <c r="BP103" s="418"/>
      <c r="BQ103" s="418"/>
      <c r="BR103" s="418"/>
      <c r="BS103" s="418"/>
      <c r="BT103" s="418"/>
      <c r="BU103" s="418"/>
      <c r="BV103" s="418"/>
      <c r="BW103" s="418"/>
      <c r="BX103" s="418"/>
      <c r="BY103" s="418"/>
      <c r="BZ103" s="418"/>
      <c r="CA103" s="418"/>
      <c r="CB103" s="418"/>
      <c r="CC103" s="418"/>
      <c r="CD103" s="418"/>
      <c r="CE103" s="418"/>
      <c r="CF103" s="418"/>
      <c r="CG103" s="418"/>
      <c r="CH103" s="418"/>
      <c r="CI103" s="418"/>
      <c r="CJ103" s="418"/>
      <c r="CK103" s="418"/>
      <c r="CL103" s="418"/>
      <c r="CM103" s="418"/>
      <c r="CN103" s="418"/>
      <c r="CO103" s="418"/>
      <c r="CP103" s="418"/>
      <c r="CQ103" s="418"/>
      <c r="CR103" s="418"/>
      <c r="CS103" s="418"/>
      <c r="CT103" s="418"/>
      <c r="CU103" s="418"/>
      <c r="CV103" s="418"/>
      <c r="CW103" s="418"/>
      <c r="CX103" s="418"/>
      <c r="CY103" s="418"/>
      <c r="CZ103" s="418"/>
      <c r="DA103" s="418"/>
      <c r="DB103" s="418"/>
      <c r="DC103" s="418"/>
      <c r="DD103" s="418"/>
      <c r="DE103" s="418"/>
      <c r="DF103" s="418"/>
      <c r="DG103" s="418"/>
      <c r="DH103" s="418"/>
      <c r="DI103" s="418"/>
      <c r="DJ103" s="418"/>
      <c r="DK103" s="418"/>
      <c r="DL103" s="418"/>
      <c r="DM103" s="418"/>
      <c r="DN103" s="418"/>
      <c r="DO103" s="418"/>
      <c r="DP103" s="418"/>
      <c r="DQ103" s="418"/>
      <c r="DR103" s="418"/>
      <c r="DS103" s="418"/>
      <c r="DT103" s="418"/>
      <c r="DU103" s="418"/>
      <c r="DV103" s="418"/>
      <c r="DW103" s="418"/>
      <c r="DX103" s="418"/>
      <c r="DY103" s="418"/>
      <c r="DZ103" s="418"/>
      <c r="EA103" s="418"/>
      <c r="EB103" s="418"/>
      <c r="EC103" s="418"/>
      <c r="ED103" s="418"/>
      <c r="EE103" s="418"/>
      <c r="EF103" s="418"/>
      <c r="EG103" s="418"/>
      <c r="EH103" s="418"/>
      <c r="EI103" s="418"/>
      <c r="EJ103" s="418"/>
      <c r="EK103" s="418"/>
      <c r="EL103" s="418"/>
      <c r="EM103" s="418"/>
      <c r="EN103" s="418"/>
      <c r="EO103" s="418"/>
      <c r="EP103" s="418"/>
      <c r="EQ103" s="418"/>
      <c r="ER103" s="418"/>
      <c r="ES103" s="418"/>
      <c r="ET103" s="418"/>
      <c r="EU103" s="418"/>
      <c r="EV103" s="418"/>
      <c r="EW103" s="418"/>
      <c r="EX103" s="418"/>
      <c r="EY103" s="418"/>
      <c r="EZ103" s="418"/>
      <c r="FA103" s="418"/>
      <c r="FB103" s="418"/>
      <c r="FC103" s="418"/>
      <c r="FD103" s="418"/>
      <c r="FE103" s="418"/>
      <c r="FF103" s="418"/>
      <c r="FG103" s="418"/>
      <c r="FH103" s="418"/>
      <c r="FI103" s="418"/>
      <c r="FJ103" s="418"/>
      <c r="FK103" s="418"/>
      <c r="FL103" s="418"/>
      <c r="FM103" s="418"/>
      <c r="FN103" s="418"/>
      <c r="FO103" s="418"/>
      <c r="FP103" s="418"/>
      <c r="FQ103" s="418"/>
      <c r="FR103" s="418"/>
      <c r="FS103" s="418"/>
      <c r="FT103" s="418"/>
      <c r="FU103" s="418"/>
      <c r="FV103" s="418"/>
      <c r="FW103" s="418"/>
      <c r="FX103" s="418"/>
      <c r="FY103" s="418"/>
      <c r="FZ103" s="418"/>
      <c r="GA103" s="418"/>
      <c r="GB103" s="418"/>
      <c r="GC103" s="418"/>
      <c r="GD103" s="418"/>
      <c r="GE103" s="418"/>
      <c r="GF103" s="418"/>
      <c r="GG103" s="418"/>
      <c r="GH103" s="418"/>
      <c r="GI103" s="418"/>
      <c r="GJ103" s="418"/>
      <c r="GK103" s="418"/>
      <c r="GL103" s="418"/>
      <c r="GM103" s="418"/>
      <c r="GN103" s="418"/>
      <c r="GO103" s="418"/>
      <c r="GP103" s="418"/>
      <c r="GQ103" s="418"/>
      <c r="GR103" s="418"/>
      <c r="GS103" s="418"/>
      <c r="GT103" s="418"/>
      <c r="GU103" s="418"/>
      <c r="GV103" s="418"/>
      <c r="GW103" s="418"/>
      <c r="GX103" s="418"/>
      <c r="GY103" s="418"/>
      <c r="GZ103" s="418"/>
      <c r="HA103" s="418"/>
      <c r="HB103" s="418"/>
      <c r="HC103" s="418"/>
      <c r="HD103" s="418"/>
      <c r="HE103" s="418"/>
      <c r="HF103" s="418"/>
      <c r="HG103" s="418"/>
      <c r="HH103" s="418"/>
      <c r="HI103" s="418"/>
      <c r="HJ103" s="418"/>
      <c r="HK103" s="418"/>
      <c r="HL103" s="418"/>
      <c r="HM103" s="418"/>
      <c r="HN103" s="418"/>
      <c r="HO103" s="418"/>
      <c r="HP103" s="418"/>
      <c r="HQ103" s="418"/>
      <c r="HR103" s="418"/>
      <c r="HS103" s="418"/>
      <c r="HT103" s="418"/>
      <c r="HU103" s="418"/>
      <c r="HV103" s="418"/>
      <c r="HW103" s="418"/>
      <c r="HX103" s="418"/>
      <c r="HY103" s="418"/>
      <c r="HZ103" s="418"/>
      <c r="IA103" s="418"/>
      <c r="IB103" s="418"/>
      <c r="IC103" s="418"/>
      <c r="ID103" s="418"/>
      <c r="IE103" s="418"/>
      <c r="IF103" s="418"/>
      <c r="IG103" s="418"/>
      <c r="IH103" s="418"/>
      <c r="II103" s="418"/>
      <c r="IJ103" s="418"/>
      <c r="IK103" s="418"/>
      <c r="IL103" s="418"/>
      <c r="IM103" s="418"/>
      <c r="IN103" s="418"/>
      <c r="IO103" s="418"/>
      <c r="IP103" s="418"/>
      <c r="IQ103" s="278"/>
      <c r="IR103" s="278"/>
    </row>
    <row r="104" spans="1:252" s="444" customFormat="1" ht="18" customHeight="1" x14ac:dyDescent="0.35">
      <c r="A104" s="707"/>
      <c r="B104" s="418"/>
      <c r="C104" s="489"/>
      <c r="D104" s="421"/>
      <c r="E104" s="708"/>
      <c r="J104" s="1293"/>
      <c r="M104" s="418"/>
      <c r="N104" s="418"/>
      <c r="O104" s="418"/>
      <c r="P104" s="418"/>
      <c r="Q104" s="418"/>
      <c r="R104" s="418"/>
      <c r="S104" s="418"/>
      <c r="T104" s="418"/>
      <c r="U104" s="418"/>
      <c r="V104" s="418"/>
      <c r="W104" s="418"/>
      <c r="X104" s="418"/>
      <c r="Y104" s="418"/>
      <c r="Z104" s="418"/>
      <c r="AA104" s="418"/>
      <c r="AB104" s="418"/>
      <c r="AC104" s="418"/>
      <c r="AD104" s="418"/>
      <c r="AE104" s="418"/>
      <c r="AF104" s="418"/>
      <c r="AG104" s="418"/>
      <c r="AH104" s="418"/>
      <c r="AI104" s="418"/>
      <c r="AJ104" s="418"/>
      <c r="AK104" s="418"/>
      <c r="AL104" s="418"/>
      <c r="AM104" s="418"/>
      <c r="AN104" s="418"/>
      <c r="AO104" s="418"/>
      <c r="AP104" s="418"/>
      <c r="AQ104" s="418"/>
      <c r="AR104" s="418"/>
      <c r="AS104" s="418"/>
      <c r="AT104" s="418"/>
      <c r="AU104" s="418"/>
      <c r="AV104" s="418"/>
      <c r="AW104" s="418"/>
      <c r="AX104" s="418"/>
      <c r="AY104" s="418"/>
      <c r="AZ104" s="418"/>
      <c r="BA104" s="418"/>
      <c r="BB104" s="418"/>
      <c r="BC104" s="418"/>
      <c r="BD104" s="418"/>
      <c r="BE104" s="418"/>
      <c r="BF104" s="418"/>
      <c r="BG104" s="418"/>
      <c r="BH104" s="418"/>
      <c r="BI104" s="418"/>
      <c r="BJ104" s="418"/>
      <c r="BK104" s="418"/>
      <c r="BL104" s="418"/>
      <c r="BM104" s="418"/>
      <c r="BN104" s="418"/>
      <c r="BO104" s="418"/>
      <c r="BP104" s="418"/>
      <c r="BQ104" s="418"/>
      <c r="BR104" s="418"/>
      <c r="BS104" s="418"/>
      <c r="BT104" s="418"/>
      <c r="BU104" s="418"/>
      <c r="BV104" s="418"/>
      <c r="BW104" s="418"/>
      <c r="BX104" s="418"/>
      <c r="BY104" s="418"/>
      <c r="BZ104" s="418"/>
      <c r="CA104" s="418"/>
      <c r="CB104" s="418"/>
      <c r="CC104" s="418"/>
      <c r="CD104" s="418"/>
      <c r="CE104" s="418"/>
      <c r="CF104" s="418"/>
      <c r="CG104" s="418"/>
      <c r="CH104" s="418"/>
      <c r="CI104" s="418"/>
      <c r="CJ104" s="418"/>
      <c r="CK104" s="418"/>
      <c r="CL104" s="418"/>
      <c r="CM104" s="418"/>
      <c r="CN104" s="418"/>
      <c r="CO104" s="418"/>
      <c r="CP104" s="418"/>
      <c r="CQ104" s="418"/>
      <c r="CR104" s="418"/>
      <c r="CS104" s="418"/>
      <c r="CT104" s="418"/>
      <c r="CU104" s="418"/>
      <c r="CV104" s="418"/>
      <c r="CW104" s="418"/>
      <c r="CX104" s="418"/>
      <c r="CY104" s="418"/>
      <c r="CZ104" s="418"/>
      <c r="DA104" s="418"/>
      <c r="DB104" s="418"/>
      <c r="DC104" s="418"/>
      <c r="DD104" s="418"/>
      <c r="DE104" s="418"/>
      <c r="DF104" s="418"/>
      <c r="DG104" s="418"/>
      <c r="DH104" s="418"/>
      <c r="DI104" s="418"/>
      <c r="DJ104" s="418"/>
      <c r="DK104" s="418"/>
      <c r="DL104" s="418"/>
      <c r="DM104" s="418"/>
      <c r="DN104" s="418"/>
      <c r="DO104" s="418"/>
      <c r="DP104" s="418"/>
      <c r="DQ104" s="418"/>
      <c r="DR104" s="418"/>
      <c r="DS104" s="418"/>
      <c r="DT104" s="418"/>
      <c r="DU104" s="418"/>
      <c r="DV104" s="418"/>
      <c r="DW104" s="418"/>
      <c r="DX104" s="418"/>
      <c r="DY104" s="418"/>
      <c r="DZ104" s="418"/>
      <c r="EA104" s="418"/>
      <c r="EB104" s="418"/>
      <c r="EC104" s="418"/>
      <c r="ED104" s="418"/>
      <c r="EE104" s="418"/>
      <c r="EF104" s="418"/>
      <c r="EG104" s="418"/>
      <c r="EH104" s="418"/>
      <c r="EI104" s="418"/>
      <c r="EJ104" s="418"/>
      <c r="EK104" s="418"/>
      <c r="EL104" s="418"/>
      <c r="EM104" s="418"/>
      <c r="EN104" s="418"/>
      <c r="EO104" s="418"/>
      <c r="EP104" s="418"/>
      <c r="EQ104" s="418"/>
      <c r="ER104" s="418"/>
      <c r="ES104" s="418"/>
      <c r="ET104" s="418"/>
      <c r="EU104" s="418"/>
      <c r="EV104" s="418"/>
      <c r="EW104" s="418"/>
      <c r="EX104" s="418"/>
      <c r="EY104" s="418"/>
      <c r="EZ104" s="418"/>
      <c r="FA104" s="418"/>
      <c r="FB104" s="418"/>
      <c r="FC104" s="418"/>
      <c r="FD104" s="418"/>
      <c r="FE104" s="418"/>
      <c r="FF104" s="418"/>
      <c r="FG104" s="418"/>
      <c r="FH104" s="418"/>
      <c r="FI104" s="418"/>
      <c r="FJ104" s="418"/>
      <c r="FK104" s="418"/>
      <c r="FL104" s="418"/>
      <c r="FM104" s="418"/>
      <c r="FN104" s="418"/>
      <c r="FO104" s="418"/>
      <c r="FP104" s="418"/>
      <c r="FQ104" s="418"/>
      <c r="FR104" s="418"/>
      <c r="FS104" s="418"/>
      <c r="FT104" s="418"/>
      <c r="FU104" s="418"/>
      <c r="FV104" s="418"/>
      <c r="FW104" s="418"/>
      <c r="FX104" s="418"/>
      <c r="FY104" s="418"/>
      <c r="FZ104" s="418"/>
      <c r="GA104" s="418"/>
      <c r="GB104" s="418"/>
      <c r="GC104" s="418"/>
      <c r="GD104" s="418"/>
      <c r="GE104" s="418"/>
      <c r="GF104" s="418"/>
      <c r="GG104" s="418"/>
      <c r="GH104" s="418"/>
      <c r="GI104" s="418"/>
      <c r="GJ104" s="418"/>
      <c r="GK104" s="418"/>
      <c r="GL104" s="418"/>
      <c r="GM104" s="418"/>
      <c r="GN104" s="418"/>
      <c r="GO104" s="418"/>
      <c r="GP104" s="418"/>
      <c r="GQ104" s="418"/>
      <c r="GR104" s="418"/>
      <c r="GS104" s="418"/>
      <c r="GT104" s="418"/>
      <c r="GU104" s="418"/>
      <c r="GV104" s="418"/>
      <c r="GW104" s="418"/>
      <c r="GX104" s="418"/>
      <c r="GY104" s="418"/>
      <c r="GZ104" s="418"/>
      <c r="HA104" s="418"/>
      <c r="HB104" s="418"/>
      <c r="HC104" s="418"/>
      <c r="HD104" s="418"/>
      <c r="HE104" s="418"/>
      <c r="HF104" s="418"/>
      <c r="HG104" s="418"/>
      <c r="HH104" s="418"/>
      <c r="HI104" s="418"/>
      <c r="HJ104" s="418"/>
      <c r="HK104" s="418"/>
      <c r="HL104" s="418"/>
      <c r="HM104" s="418"/>
      <c r="HN104" s="418"/>
      <c r="HO104" s="418"/>
      <c r="HP104" s="418"/>
      <c r="HQ104" s="418"/>
      <c r="HR104" s="418"/>
      <c r="HS104" s="418"/>
      <c r="HT104" s="418"/>
      <c r="HU104" s="418"/>
      <c r="HV104" s="418"/>
      <c r="HW104" s="418"/>
      <c r="HX104" s="418"/>
      <c r="HY104" s="418"/>
      <c r="HZ104" s="418"/>
      <c r="IA104" s="418"/>
      <c r="IB104" s="418"/>
      <c r="IC104" s="418"/>
      <c r="ID104" s="418"/>
      <c r="IE104" s="418"/>
      <c r="IF104" s="418"/>
      <c r="IG104" s="418"/>
      <c r="IH104" s="418"/>
      <c r="II104" s="418"/>
      <c r="IJ104" s="418"/>
      <c r="IK104" s="418"/>
      <c r="IL104" s="418"/>
      <c r="IM104" s="418"/>
      <c r="IN104" s="418"/>
      <c r="IO104" s="418"/>
      <c r="IP104" s="418"/>
      <c r="IQ104" s="278"/>
      <c r="IR104" s="278"/>
    </row>
    <row r="105" spans="1:252" s="444" customFormat="1" ht="18" customHeight="1" x14ac:dyDescent="0.35">
      <c r="A105" s="707"/>
      <c r="B105" s="418"/>
      <c r="C105" s="489"/>
      <c r="D105" s="421"/>
      <c r="E105" s="708"/>
      <c r="J105" s="1293"/>
      <c r="M105" s="418"/>
      <c r="N105" s="418"/>
      <c r="O105" s="418"/>
      <c r="P105" s="418"/>
      <c r="Q105" s="418"/>
      <c r="R105" s="418"/>
      <c r="S105" s="418"/>
      <c r="T105" s="418"/>
      <c r="U105" s="418"/>
      <c r="V105" s="418"/>
      <c r="W105" s="418"/>
      <c r="X105" s="418"/>
      <c r="Y105" s="418"/>
      <c r="Z105" s="418"/>
      <c r="AA105" s="418"/>
      <c r="AB105" s="418"/>
      <c r="AC105" s="418"/>
      <c r="AD105" s="418"/>
      <c r="AE105" s="418"/>
      <c r="AF105" s="418"/>
      <c r="AG105" s="418"/>
      <c r="AH105" s="418"/>
      <c r="AI105" s="418"/>
      <c r="AJ105" s="418"/>
      <c r="AK105" s="418"/>
      <c r="AL105" s="418"/>
      <c r="AM105" s="418"/>
      <c r="AN105" s="418"/>
      <c r="AO105" s="418"/>
      <c r="AP105" s="418"/>
      <c r="AQ105" s="418"/>
      <c r="AR105" s="418"/>
      <c r="AS105" s="418"/>
      <c r="AT105" s="418"/>
      <c r="AU105" s="418"/>
      <c r="AV105" s="418"/>
      <c r="AW105" s="418"/>
      <c r="AX105" s="418"/>
      <c r="AY105" s="418"/>
      <c r="AZ105" s="418"/>
      <c r="BA105" s="418"/>
      <c r="BB105" s="418"/>
      <c r="BC105" s="418"/>
      <c r="BD105" s="418"/>
      <c r="BE105" s="418"/>
      <c r="BF105" s="418"/>
      <c r="BG105" s="418"/>
      <c r="BH105" s="418"/>
      <c r="BI105" s="418"/>
      <c r="BJ105" s="418"/>
      <c r="BK105" s="418"/>
      <c r="BL105" s="418"/>
      <c r="BM105" s="418"/>
      <c r="BN105" s="418"/>
      <c r="BO105" s="418"/>
      <c r="BP105" s="418"/>
      <c r="BQ105" s="418"/>
      <c r="BR105" s="418"/>
      <c r="BS105" s="418"/>
      <c r="BT105" s="418"/>
      <c r="BU105" s="418"/>
      <c r="BV105" s="418"/>
      <c r="BW105" s="418"/>
      <c r="BX105" s="418"/>
      <c r="BY105" s="418"/>
      <c r="BZ105" s="418"/>
      <c r="CA105" s="418"/>
      <c r="CB105" s="418"/>
      <c r="CC105" s="418"/>
      <c r="CD105" s="418"/>
      <c r="CE105" s="418"/>
      <c r="CF105" s="418"/>
      <c r="CG105" s="418"/>
      <c r="CH105" s="418"/>
      <c r="CI105" s="418"/>
      <c r="CJ105" s="418"/>
      <c r="CK105" s="418"/>
      <c r="CL105" s="418"/>
      <c r="CM105" s="418"/>
      <c r="CN105" s="418"/>
      <c r="CO105" s="418"/>
      <c r="CP105" s="418"/>
      <c r="CQ105" s="418"/>
      <c r="CR105" s="418"/>
      <c r="CS105" s="418"/>
      <c r="CT105" s="418"/>
      <c r="CU105" s="418"/>
      <c r="CV105" s="418"/>
      <c r="CW105" s="418"/>
      <c r="CX105" s="418"/>
      <c r="CY105" s="418"/>
      <c r="CZ105" s="418"/>
      <c r="DA105" s="418"/>
      <c r="DB105" s="418"/>
      <c r="DC105" s="418"/>
      <c r="DD105" s="418"/>
      <c r="DE105" s="418"/>
      <c r="DF105" s="418"/>
      <c r="DG105" s="418"/>
      <c r="DH105" s="418"/>
      <c r="DI105" s="418"/>
      <c r="DJ105" s="418"/>
      <c r="DK105" s="418"/>
      <c r="DL105" s="418"/>
      <c r="DM105" s="418"/>
      <c r="DN105" s="418"/>
      <c r="DO105" s="418"/>
      <c r="DP105" s="418"/>
      <c r="DQ105" s="418"/>
      <c r="DR105" s="418"/>
      <c r="DS105" s="418"/>
      <c r="DT105" s="418"/>
      <c r="DU105" s="418"/>
      <c r="DV105" s="418"/>
      <c r="DW105" s="418"/>
      <c r="DX105" s="418"/>
      <c r="DY105" s="418"/>
      <c r="DZ105" s="418"/>
      <c r="EA105" s="418"/>
      <c r="EB105" s="418"/>
      <c r="EC105" s="418"/>
      <c r="ED105" s="418"/>
      <c r="EE105" s="418"/>
      <c r="EF105" s="418"/>
      <c r="EG105" s="418"/>
      <c r="EH105" s="418"/>
      <c r="EI105" s="418"/>
      <c r="EJ105" s="418"/>
      <c r="EK105" s="418"/>
      <c r="EL105" s="418"/>
      <c r="EM105" s="418"/>
      <c r="EN105" s="418"/>
      <c r="EO105" s="418"/>
      <c r="EP105" s="418"/>
      <c r="EQ105" s="418"/>
      <c r="ER105" s="418"/>
      <c r="ES105" s="418"/>
      <c r="ET105" s="418"/>
      <c r="EU105" s="418"/>
      <c r="EV105" s="418"/>
      <c r="EW105" s="418"/>
      <c r="EX105" s="418"/>
      <c r="EY105" s="418"/>
      <c r="EZ105" s="418"/>
      <c r="FA105" s="418"/>
      <c r="FB105" s="418"/>
      <c r="FC105" s="418"/>
      <c r="FD105" s="418"/>
      <c r="FE105" s="418"/>
      <c r="FF105" s="418"/>
      <c r="FG105" s="418"/>
      <c r="FH105" s="418"/>
      <c r="FI105" s="418"/>
      <c r="FJ105" s="418"/>
      <c r="FK105" s="418"/>
      <c r="FL105" s="418"/>
      <c r="FM105" s="418"/>
      <c r="FN105" s="418"/>
      <c r="FO105" s="418"/>
      <c r="FP105" s="418"/>
      <c r="FQ105" s="418"/>
      <c r="FR105" s="418"/>
      <c r="FS105" s="418"/>
      <c r="FT105" s="418"/>
      <c r="FU105" s="418"/>
      <c r="FV105" s="418"/>
      <c r="FW105" s="418"/>
      <c r="FX105" s="418"/>
      <c r="FY105" s="418"/>
      <c r="FZ105" s="418"/>
      <c r="GA105" s="418"/>
      <c r="GB105" s="418"/>
      <c r="GC105" s="418"/>
      <c r="GD105" s="418"/>
      <c r="GE105" s="418"/>
      <c r="GF105" s="418"/>
      <c r="GG105" s="418"/>
      <c r="GH105" s="418"/>
      <c r="GI105" s="418"/>
      <c r="GJ105" s="418"/>
      <c r="GK105" s="418"/>
      <c r="GL105" s="418"/>
      <c r="GM105" s="418"/>
      <c r="GN105" s="418"/>
      <c r="GO105" s="418"/>
      <c r="GP105" s="418"/>
      <c r="GQ105" s="418"/>
      <c r="GR105" s="418"/>
      <c r="GS105" s="418"/>
      <c r="GT105" s="418"/>
      <c r="GU105" s="418"/>
      <c r="GV105" s="418"/>
      <c r="GW105" s="418"/>
      <c r="GX105" s="418"/>
      <c r="GY105" s="418"/>
      <c r="GZ105" s="418"/>
      <c r="HA105" s="418"/>
      <c r="HB105" s="418"/>
      <c r="HC105" s="418"/>
      <c r="HD105" s="418"/>
      <c r="HE105" s="418"/>
      <c r="HF105" s="418"/>
      <c r="HG105" s="418"/>
      <c r="HH105" s="418"/>
      <c r="HI105" s="418"/>
      <c r="HJ105" s="418"/>
      <c r="HK105" s="418"/>
      <c r="HL105" s="418"/>
      <c r="HM105" s="418"/>
      <c r="HN105" s="418"/>
      <c r="HO105" s="418"/>
      <c r="HP105" s="418"/>
      <c r="HQ105" s="418"/>
      <c r="HR105" s="418"/>
      <c r="HS105" s="418"/>
      <c r="HT105" s="418"/>
      <c r="HU105" s="418"/>
      <c r="HV105" s="418"/>
      <c r="HW105" s="418"/>
      <c r="HX105" s="418"/>
      <c r="HY105" s="418"/>
      <c r="HZ105" s="418"/>
      <c r="IA105" s="418"/>
      <c r="IB105" s="418"/>
      <c r="IC105" s="418"/>
      <c r="ID105" s="418"/>
      <c r="IE105" s="418"/>
      <c r="IF105" s="418"/>
      <c r="IG105" s="418"/>
      <c r="IH105" s="418"/>
      <c r="II105" s="418"/>
      <c r="IJ105" s="418"/>
      <c r="IK105" s="418"/>
      <c r="IL105" s="418"/>
      <c r="IM105" s="418"/>
      <c r="IN105" s="418"/>
      <c r="IO105" s="418"/>
      <c r="IP105" s="418"/>
      <c r="IQ105" s="278"/>
      <c r="IR105" s="278"/>
    </row>
    <row r="106" spans="1:252" s="444" customFormat="1" ht="18" customHeight="1" x14ac:dyDescent="0.35">
      <c r="A106" s="707"/>
      <c r="B106" s="418"/>
      <c r="C106" s="489"/>
      <c r="D106" s="421"/>
      <c r="E106" s="708"/>
      <c r="J106" s="1293"/>
      <c r="M106" s="418"/>
      <c r="N106" s="418"/>
      <c r="O106" s="418"/>
      <c r="P106" s="418"/>
      <c r="Q106" s="418"/>
      <c r="R106" s="418"/>
      <c r="S106" s="418"/>
      <c r="T106" s="418"/>
      <c r="U106" s="418"/>
      <c r="V106" s="418"/>
      <c r="W106" s="418"/>
      <c r="X106" s="418"/>
      <c r="Y106" s="418"/>
      <c r="Z106" s="418"/>
      <c r="AA106" s="418"/>
      <c r="AB106" s="418"/>
      <c r="AC106" s="418"/>
      <c r="AD106" s="418"/>
      <c r="AE106" s="418"/>
      <c r="AF106" s="418"/>
      <c r="AG106" s="418"/>
      <c r="AH106" s="418"/>
      <c r="AI106" s="418"/>
      <c r="AJ106" s="418"/>
      <c r="AK106" s="418"/>
      <c r="AL106" s="418"/>
      <c r="AM106" s="418"/>
      <c r="AN106" s="418"/>
      <c r="AO106" s="418"/>
      <c r="AP106" s="418"/>
      <c r="AQ106" s="418"/>
      <c r="AR106" s="418"/>
      <c r="AS106" s="418"/>
      <c r="AT106" s="418"/>
      <c r="AU106" s="418"/>
      <c r="AV106" s="418"/>
      <c r="AW106" s="418"/>
      <c r="AX106" s="418"/>
      <c r="AY106" s="418"/>
      <c r="AZ106" s="418"/>
      <c r="BA106" s="418"/>
      <c r="BB106" s="418"/>
      <c r="BC106" s="418"/>
      <c r="BD106" s="418"/>
      <c r="BE106" s="418"/>
      <c r="BF106" s="418"/>
      <c r="BG106" s="418"/>
      <c r="BH106" s="418"/>
      <c r="BI106" s="418"/>
      <c r="BJ106" s="418"/>
      <c r="BK106" s="418"/>
      <c r="BL106" s="418"/>
      <c r="BM106" s="418"/>
      <c r="BN106" s="418"/>
      <c r="BO106" s="418"/>
      <c r="BP106" s="418"/>
      <c r="BQ106" s="418"/>
      <c r="BR106" s="418"/>
      <c r="BS106" s="418"/>
      <c r="BT106" s="418"/>
      <c r="BU106" s="418"/>
      <c r="BV106" s="418"/>
      <c r="BW106" s="418"/>
      <c r="BX106" s="418"/>
      <c r="BY106" s="418"/>
      <c r="BZ106" s="418"/>
      <c r="CA106" s="418"/>
      <c r="CB106" s="418"/>
      <c r="CC106" s="418"/>
      <c r="CD106" s="418"/>
      <c r="CE106" s="418"/>
      <c r="CF106" s="418"/>
      <c r="CG106" s="418"/>
      <c r="CH106" s="418"/>
      <c r="CI106" s="418"/>
      <c r="CJ106" s="418"/>
      <c r="CK106" s="418"/>
      <c r="CL106" s="418"/>
      <c r="CM106" s="418"/>
      <c r="CN106" s="418"/>
      <c r="CO106" s="418"/>
      <c r="CP106" s="418"/>
      <c r="CQ106" s="418"/>
      <c r="CR106" s="418"/>
      <c r="CS106" s="418"/>
      <c r="CT106" s="418"/>
      <c r="CU106" s="418"/>
      <c r="CV106" s="418"/>
      <c r="CW106" s="418"/>
      <c r="CX106" s="418"/>
      <c r="CY106" s="418"/>
      <c r="CZ106" s="418"/>
      <c r="DA106" s="418"/>
      <c r="DB106" s="418"/>
      <c r="DC106" s="418"/>
      <c r="DD106" s="418"/>
      <c r="DE106" s="418"/>
      <c r="DF106" s="418"/>
      <c r="DG106" s="418"/>
      <c r="DH106" s="418"/>
      <c r="DI106" s="418"/>
      <c r="DJ106" s="418"/>
      <c r="DK106" s="418"/>
      <c r="DL106" s="418"/>
      <c r="DM106" s="418"/>
      <c r="DN106" s="418"/>
      <c r="DO106" s="418"/>
      <c r="DP106" s="418"/>
      <c r="DQ106" s="418"/>
      <c r="DR106" s="418"/>
      <c r="DS106" s="418"/>
      <c r="DT106" s="418"/>
      <c r="DU106" s="418"/>
      <c r="DV106" s="418"/>
      <c r="DW106" s="418"/>
      <c r="DX106" s="418"/>
      <c r="DY106" s="418"/>
      <c r="DZ106" s="418"/>
      <c r="EA106" s="418"/>
      <c r="EB106" s="418"/>
      <c r="EC106" s="418"/>
      <c r="ED106" s="418"/>
      <c r="EE106" s="418"/>
      <c r="EF106" s="418"/>
      <c r="EG106" s="418"/>
      <c r="EH106" s="418"/>
      <c r="EI106" s="418"/>
      <c r="EJ106" s="418"/>
      <c r="EK106" s="418"/>
      <c r="EL106" s="418"/>
      <c r="EM106" s="418"/>
      <c r="EN106" s="418"/>
      <c r="EO106" s="418"/>
      <c r="EP106" s="418"/>
      <c r="EQ106" s="418"/>
      <c r="ER106" s="418"/>
      <c r="ES106" s="418"/>
      <c r="ET106" s="418"/>
      <c r="EU106" s="418"/>
      <c r="EV106" s="418"/>
      <c r="EW106" s="418"/>
      <c r="EX106" s="418"/>
      <c r="EY106" s="418"/>
      <c r="EZ106" s="418"/>
      <c r="FA106" s="418"/>
      <c r="FB106" s="418"/>
      <c r="FC106" s="418"/>
      <c r="FD106" s="418"/>
      <c r="FE106" s="418"/>
      <c r="FF106" s="418"/>
      <c r="FG106" s="418"/>
      <c r="FH106" s="418"/>
      <c r="FI106" s="418"/>
      <c r="FJ106" s="418"/>
      <c r="FK106" s="418"/>
      <c r="FL106" s="418"/>
      <c r="FM106" s="418"/>
      <c r="FN106" s="418"/>
      <c r="FO106" s="418"/>
      <c r="FP106" s="418"/>
      <c r="FQ106" s="418"/>
      <c r="FR106" s="418"/>
      <c r="FS106" s="418"/>
      <c r="FT106" s="418"/>
      <c r="FU106" s="418"/>
      <c r="FV106" s="418"/>
      <c r="FW106" s="418"/>
      <c r="FX106" s="418"/>
      <c r="FY106" s="418"/>
      <c r="FZ106" s="418"/>
      <c r="GA106" s="418"/>
      <c r="GB106" s="418"/>
      <c r="GC106" s="418"/>
      <c r="GD106" s="418"/>
      <c r="GE106" s="418"/>
      <c r="GF106" s="418"/>
      <c r="GG106" s="418"/>
      <c r="GH106" s="418"/>
      <c r="GI106" s="418"/>
      <c r="GJ106" s="418"/>
      <c r="GK106" s="418"/>
      <c r="GL106" s="418"/>
      <c r="GM106" s="418"/>
      <c r="GN106" s="418"/>
      <c r="GO106" s="418"/>
      <c r="GP106" s="418"/>
      <c r="GQ106" s="418"/>
      <c r="GR106" s="418"/>
      <c r="GS106" s="418"/>
      <c r="GT106" s="418"/>
      <c r="GU106" s="418"/>
      <c r="GV106" s="418"/>
      <c r="GW106" s="418"/>
      <c r="GX106" s="418"/>
      <c r="GY106" s="418"/>
      <c r="GZ106" s="418"/>
      <c r="HA106" s="418"/>
      <c r="HB106" s="418"/>
      <c r="HC106" s="418"/>
      <c r="HD106" s="418"/>
      <c r="HE106" s="418"/>
      <c r="HF106" s="418"/>
      <c r="HG106" s="418"/>
      <c r="HH106" s="418"/>
      <c r="HI106" s="418"/>
      <c r="HJ106" s="418"/>
      <c r="HK106" s="418"/>
      <c r="HL106" s="418"/>
      <c r="HM106" s="418"/>
      <c r="HN106" s="418"/>
      <c r="HO106" s="418"/>
      <c r="HP106" s="418"/>
      <c r="HQ106" s="418"/>
      <c r="HR106" s="418"/>
      <c r="HS106" s="418"/>
      <c r="HT106" s="418"/>
      <c r="HU106" s="418"/>
      <c r="HV106" s="418"/>
      <c r="HW106" s="418"/>
      <c r="HX106" s="418"/>
      <c r="HY106" s="418"/>
      <c r="HZ106" s="418"/>
      <c r="IA106" s="418"/>
      <c r="IB106" s="418"/>
      <c r="IC106" s="418"/>
      <c r="ID106" s="418"/>
      <c r="IE106" s="418"/>
      <c r="IF106" s="418"/>
      <c r="IG106" s="418"/>
      <c r="IH106" s="418"/>
      <c r="II106" s="418"/>
      <c r="IJ106" s="418"/>
      <c r="IK106" s="418"/>
      <c r="IL106" s="418"/>
      <c r="IM106" s="418"/>
      <c r="IN106" s="418"/>
      <c r="IO106" s="418"/>
      <c r="IP106" s="418"/>
      <c r="IQ106" s="278"/>
      <c r="IR106" s="278"/>
    </row>
    <row r="107" spans="1:252" s="444" customFormat="1" ht="18" customHeight="1" x14ac:dyDescent="0.35">
      <c r="A107" s="707"/>
      <c r="B107" s="418"/>
      <c r="C107" s="489"/>
      <c r="D107" s="421"/>
      <c r="E107" s="708"/>
      <c r="J107" s="1293"/>
      <c r="M107" s="418"/>
      <c r="N107" s="418"/>
      <c r="O107" s="418"/>
      <c r="P107" s="418"/>
      <c r="Q107" s="418"/>
      <c r="R107" s="418"/>
      <c r="S107" s="418"/>
      <c r="T107" s="418"/>
      <c r="U107" s="418"/>
      <c r="V107" s="418"/>
      <c r="W107" s="418"/>
      <c r="X107" s="418"/>
      <c r="Y107" s="418"/>
      <c r="Z107" s="418"/>
      <c r="AA107" s="418"/>
      <c r="AB107" s="418"/>
      <c r="AC107" s="418"/>
      <c r="AD107" s="418"/>
      <c r="AE107" s="418"/>
      <c r="AF107" s="418"/>
      <c r="AG107" s="418"/>
      <c r="AH107" s="418"/>
      <c r="AI107" s="418"/>
      <c r="AJ107" s="418"/>
      <c r="AK107" s="418"/>
      <c r="AL107" s="418"/>
      <c r="AM107" s="418"/>
      <c r="AN107" s="418"/>
      <c r="AO107" s="418"/>
      <c r="AP107" s="418"/>
      <c r="AQ107" s="418"/>
      <c r="AR107" s="418"/>
      <c r="AS107" s="418"/>
      <c r="AT107" s="418"/>
      <c r="AU107" s="418"/>
      <c r="AV107" s="418"/>
      <c r="AW107" s="418"/>
      <c r="AX107" s="418"/>
      <c r="AY107" s="418"/>
      <c r="AZ107" s="418"/>
      <c r="BA107" s="418"/>
      <c r="BB107" s="418"/>
      <c r="BC107" s="418"/>
      <c r="BD107" s="418"/>
      <c r="BE107" s="418"/>
      <c r="BF107" s="418"/>
      <c r="BG107" s="418"/>
      <c r="BH107" s="418"/>
      <c r="BI107" s="418"/>
      <c r="BJ107" s="418"/>
      <c r="BK107" s="418"/>
      <c r="BL107" s="418"/>
      <c r="BM107" s="418"/>
      <c r="BN107" s="418"/>
      <c r="BO107" s="418"/>
      <c r="BP107" s="418"/>
      <c r="BQ107" s="418"/>
      <c r="BR107" s="418"/>
      <c r="BS107" s="418"/>
      <c r="BT107" s="418"/>
      <c r="BU107" s="418"/>
      <c r="BV107" s="418"/>
      <c r="BW107" s="418"/>
      <c r="BX107" s="418"/>
      <c r="BY107" s="418"/>
      <c r="BZ107" s="418"/>
      <c r="CA107" s="418"/>
      <c r="CB107" s="418"/>
      <c r="CC107" s="418"/>
      <c r="CD107" s="418"/>
      <c r="CE107" s="418"/>
      <c r="CF107" s="418"/>
      <c r="CG107" s="418"/>
      <c r="CH107" s="418"/>
      <c r="CI107" s="418"/>
      <c r="CJ107" s="418"/>
      <c r="CK107" s="418"/>
      <c r="CL107" s="418"/>
      <c r="CM107" s="418"/>
      <c r="CN107" s="418"/>
      <c r="CO107" s="418"/>
      <c r="CP107" s="418"/>
      <c r="CQ107" s="418"/>
      <c r="CR107" s="418"/>
      <c r="CS107" s="418"/>
      <c r="CT107" s="418"/>
      <c r="CU107" s="418"/>
      <c r="CV107" s="418"/>
      <c r="CW107" s="418"/>
      <c r="CX107" s="418"/>
      <c r="CY107" s="418"/>
      <c r="CZ107" s="418"/>
      <c r="DA107" s="418"/>
      <c r="DB107" s="418"/>
      <c r="DC107" s="418"/>
      <c r="DD107" s="418"/>
      <c r="DE107" s="418"/>
      <c r="DF107" s="418"/>
      <c r="DG107" s="418"/>
      <c r="DH107" s="418"/>
      <c r="DI107" s="418"/>
      <c r="DJ107" s="418"/>
      <c r="DK107" s="418"/>
      <c r="DL107" s="418"/>
      <c r="DM107" s="418"/>
      <c r="DN107" s="418"/>
      <c r="DO107" s="418"/>
      <c r="DP107" s="418"/>
      <c r="DQ107" s="418"/>
      <c r="DR107" s="418"/>
      <c r="DS107" s="418"/>
      <c r="DT107" s="418"/>
      <c r="DU107" s="418"/>
      <c r="DV107" s="418"/>
      <c r="DW107" s="418"/>
      <c r="DX107" s="418"/>
      <c r="DY107" s="418"/>
      <c r="DZ107" s="418"/>
      <c r="EA107" s="418"/>
      <c r="EB107" s="418"/>
      <c r="EC107" s="418"/>
      <c r="ED107" s="418"/>
      <c r="EE107" s="418"/>
      <c r="EF107" s="418"/>
      <c r="EG107" s="418"/>
      <c r="EH107" s="418"/>
      <c r="EI107" s="418"/>
      <c r="EJ107" s="418"/>
      <c r="EK107" s="418"/>
      <c r="EL107" s="418"/>
      <c r="EM107" s="418"/>
      <c r="EN107" s="418"/>
      <c r="EO107" s="418"/>
      <c r="EP107" s="418"/>
      <c r="EQ107" s="418"/>
      <c r="ER107" s="418"/>
      <c r="ES107" s="418"/>
      <c r="ET107" s="418"/>
      <c r="EU107" s="418"/>
      <c r="EV107" s="418"/>
      <c r="EW107" s="418"/>
      <c r="EX107" s="418"/>
      <c r="EY107" s="418"/>
      <c r="EZ107" s="418"/>
      <c r="FA107" s="418"/>
      <c r="FB107" s="418"/>
      <c r="FC107" s="418"/>
      <c r="FD107" s="418"/>
      <c r="FE107" s="418"/>
      <c r="FF107" s="418"/>
      <c r="FG107" s="418"/>
      <c r="FH107" s="418"/>
      <c r="FI107" s="418"/>
      <c r="FJ107" s="418"/>
      <c r="FK107" s="418"/>
      <c r="FL107" s="418"/>
      <c r="FM107" s="418"/>
      <c r="FN107" s="418"/>
      <c r="FO107" s="418"/>
      <c r="FP107" s="418"/>
      <c r="FQ107" s="418"/>
      <c r="FR107" s="418"/>
      <c r="FS107" s="418"/>
      <c r="FT107" s="418"/>
      <c r="FU107" s="418"/>
      <c r="FV107" s="418"/>
      <c r="FW107" s="418"/>
      <c r="FX107" s="418"/>
      <c r="FY107" s="418"/>
      <c r="FZ107" s="418"/>
      <c r="GA107" s="418"/>
      <c r="GB107" s="418"/>
      <c r="GC107" s="418"/>
      <c r="GD107" s="418"/>
      <c r="GE107" s="418"/>
      <c r="GF107" s="418"/>
      <c r="GG107" s="418"/>
      <c r="GH107" s="418"/>
      <c r="GI107" s="418"/>
      <c r="GJ107" s="418"/>
      <c r="GK107" s="418"/>
      <c r="GL107" s="418"/>
      <c r="GM107" s="418"/>
      <c r="GN107" s="418"/>
      <c r="GO107" s="418"/>
      <c r="GP107" s="418"/>
      <c r="GQ107" s="418"/>
      <c r="GR107" s="418"/>
      <c r="GS107" s="418"/>
      <c r="GT107" s="418"/>
      <c r="GU107" s="418"/>
      <c r="GV107" s="418"/>
      <c r="GW107" s="418"/>
      <c r="GX107" s="418"/>
      <c r="GY107" s="418"/>
      <c r="GZ107" s="418"/>
      <c r="HA107" s="418"/>
      <c r="HB107" s="418"/>
      <c r="HC107" s="418"/>
      <c r="HD107" s="418"/>
      <c r="HE107" s="418"/>
      <c r="HF107" s="418"/>
      <c r="HG107" s="418"/>
      <c r="HH107" s="418"/>
      <c r="HI107" s="418"/>
      <c r="HJ107" s="418"/>
      <c r="HK107" s="418"/>
      <c r="HL107" s="418"/>
      <c r="HM107" s="418"/>
      <c r="HN107" s="418"/>
      <c r="HO107" s="418"/>
      <c r="HP107" s="418"/>
      <c r="HQ107" s="418"/>
      <c r="HR107" s="418"/>
      <c r="HS107" s="418"/>
      <c r="HT107" s="418"/>
      <c r="HU107" s="418"/>
      <c r="HV107" s="418"/>
      <c r="HW107" s="418"/>
      <c r="HX107" s="418"/>
      <c r="HY107" s="418"/>
      <c r="HZ107" s="418"/>
      <c r="IA107" s="418"/>
      <c r="IB107" s="418"/>
      <c r="IC107" s="418"/>
      <c r="ID107" s="418"/>
      <c r="IE107" s="418"/>
      <c r="IF107" s="418"/>
      <c r="IG107" s="418"/>
      <c r="IH107" s="418"/>
      <c r="II107" s="418"/>
      <c r="IJ107" s="418"/>
      <c r="IK107" s="418"/>
      <c r="IL107" s="418"/>
      <c r="IM107" s="418"/>
      <c r="IN107" s="418"/>
      <c r="IO107" s="418"/>
      <c r="IP107" s="418"/>
      <c r="IQ107" s="278"/>
      <c r="IR107" s="278"/>
    </row>
    <row r="108" spans="1:252" s="444" customFormat="1" ht="18" customHeight="1" x14ac:dyDescent="0.35">
      <c r="A108" s="707"/>
      <c r="B108" s="418"/>
      <c r="C108" s="489"/>
      <c r="D108" s="421"/>
      <c r="E108" s="708"/>
      <c r="J108" s="1293"/>
      <c r="M108" s="418"/>
      <c r="N108" s="418"/>
      <c r="O108" s="418"/>
      <c r="P108" s="418"/>
      <c r="Q108" s="418"/>
      <c r="R108" s="418"/>
      <c r="S108" s="418"/>
      <c r="T108" s="418"/>
      <c r="U108" s="418"/>
      <c r="V108" s="418"/>
      <c r="W108" s="418"/>
      <c r="X108" s="418"/>
      <c r="Y108" s="418"/>
      <c r="Z108" s="418"/>
      <c r="AA108" s="418"/>
      <c r="AB108" s="418"/>
      <c r="AC108" s="418"/>
      <c r="AD108" s="418"/>
      <c r="AE108" s="418"/>
      <c r="AF108" s="418"/>
      <c r="AG108" s="418"/>
      <c r="AH108" s="418"/>
      <c r="AI108" s="418"/>
      <c r="AJ108" s="418"/>
      <c r="AK108" s="418"/>
      <c r="AL108" s="418"/>
      <c r="AM108" s="418"/>
      <c r="AN108" s="418"/>
      <c r="AO108" s="418"/>
      <c r="AP108" s="418"/>
      <c r="AQ108" s="418"/>
      <c r="AR108" s="418"/>
      <c r="AS108" s="418"/>
      <c r="AT108" s="418"/>
      <c r="AU108" s="418"/>
      <c r="AV108" s="418"/>
      <c r="AW108" s="418"/>
      <c r="AX108" s="418"/>
      <c r="AY108" s="418"/>
      <c r="AZ108" s="418"/>
      <c r="BA108" s="418"/>
      <c r="BB108" s="418"/>
      <c r="BC108" s="418"/>
      <c r="BD108" s="418"/>
      <c r="BE108" s="418"/>
      <c r="BF108" s="418"/>
      <c r="BG108" s="418"/>
      <c r="BH108" s="418"/>
      <c r="BI108" s="418"/>
      <c r="BJ108" s="418"/>
      <c r="BK108" s="418"/>
      <c r="BL108" s="418"/>
      <c r="BM108" s="418"/>
      <c r="BN108" s="418"/>
      <c r="BO108" s="418"/>
      <c r="BP108" s="418"/>
      <c r="BQ108" s="418"/>
      <c r="BR108" s="418"/>
      <c r="BS108" s="418"/>
      <c r="BT108" s="418"/>
      <c r="BU108" s="418"/>
      <c r="BV108" s="418"/>
      <c r="BW108" s="418"/>
      <c r="BX108" s="418"/>
      <c r="BY108" s="418"/>
      <c r="BZ108" s="418"/>
      <c r="CA108" s="418"/>
      <c r="CB108" s="418"/>
      <c r="CC108" s="418"/>
      <c r="CD108" s="418"/>
      <c r="CE108" s="418"/>
      <c r="CF108" s="418"/>
      <c r="CG108" s="418"/>
      <c r="CH108" s="418"/>
      <c r="CI108" s="418"/>
      <c r="CJ108" s="418"/>
      <c r="CK108" s="418"/>
      <c r="CL108" s="418"/>
      <c r="CM108" s="418"/>
      <c r="CN108" s="418"/>
      <c r="CO108" s="418"/>
      <c r="CP108" s="418"/>
      <c r="CQ108" s="418"/>
      <c r="CR108" s="418"/>
      <c r="CS108" s="418"/>
      <c r="CT108" s="418"/>
      <c r="CU108" s="418"/>
      <c r="CV108" s="418"/>
      <c r="CW108" s="418"/>
      <c r="CX108" s="418"/>
      <c r="CY108" s="418"/>
      <c r="CZ108" s="418"/>
      <c r="DA108" s="418"/>
      <c r="DB108" s="418"/>
      <c r="DC108" s="418"/>
      <c r="DD108" s="418"/>
      <c r="DE108" s="418"/>
      <c r="DF108" s="418"/>
      <c r="DG108" s="418"/>
      <c r="DH108" s="418"/>
      <c r="DI108" s="418"/>
      <c r="DJ108" s="418"/>
      <c r="DK108" s="418"/>
      <c r="DL108" s="418"/>
      <c r="DM108" s="418"/>
      <c r="DN108" s="418"/>
      <c r="DO108" s="418"/>
      <c r="DP108" s="418"/>
      <c r="DQ108" s="418"/>
      <c r="DR108" s="418"/>
      <c r="DS108" s="418"/>
      <c r="DT108" s="418"/>
      <c r="DU108" s="418"/>
      <c r="DV108" s="418"/>
      <c r="DW108" s="418"/>
      <c r="DX108" s="418"/>
      <c r="DY108" s="418"/>
      <c r="DZ108" s="418"/>
      <c r="EA108" s="418"/>
      <c r="EB108" s="418"/>
      <c r="EC108" s="418"/>
      <c r="ED108" s="418"/>
      <c r="EE108" s="418"/>
      <c r="EF108" s="418"/>
      <c r="EG108" s="418"/>
      <c r="EH108" s="418"/>
      <c r="EI108" s="418"/>
      <c r="EJ108" s="418"/>
      <c r="EK108" s="418"/>
      <c r="EL108" s="418"/>
      <c r="EM108" s="418"/>
      <c r="EN108" s="418"/>
      <c r="EO108" s="418"/>
      <c r="EP108" s="418"/>
      <c r="EQ108" s="418"/>
      <c r="ER108" s="418"/>
      <c r="ES108" s="418"/>
      <c r="ET108" s="418"/>
      <c r="EU108" s="418"/>
      <c r="EV108" s="418"/>
      <c r="EW108" s="418"/>
      <c r="EX108" s="418"/>
      <c r="EY108" s="418"/>
      <c r="EZ108" s="418"/>
      <c r="FA108" s="418"/>
      <c r="FB108" s="418"/>
      <c r="FC108" s="418"/>
      <c r="FD108" s="418"/>
      <c r="FE108" s="418"/>
      <c r="FF108" s="418"/>
      <c r="FG108" s="418"/>
      <c r="FH108" s="418"/>
      <c r="FI108" s="418"/>
      <c r="FJ108" s="418"/>
      <c r="FK108" s="418"/>
      <c r="FL108" s="418"/>
      <c r="FM108" s="418"/>
      <c r="FN108" s="418"/>
      <c r="FO108" s="418"/>
      <c r="FP108" s="418"/>
      <c r="FQ108" s="418"/>
      <c r="FR108" s="418"/>
      <c r="FS108" s="418"/>
      <c r="FT108" s="418"/>
      <c r="FU108" s="418"/>
      <c r="FV108" s="418"/>
      <c r="FW108" s="418"/>
      <c r="FX108" s="418"/>
      <c r="FY108" s="418"/>
      <c r="FZ108" s="418"/>
      <c r="GA108" s="418"/>
      <c r="GB108" s="418"/>
      <c r="GC108" s="418"/>
      <c r="GD108" s="418"/>
      <c r="GE108" s="418"/>
      <c r="GF108" s="418"/>
      <c r="GG108" s="418"/>
      <c r="GH108" s="418"/>
      <c r="GI108" s="418"/>
      <c r="GJ108" s="418"/>
      <c r="GK108" s="418"/>
      <c r="GL108" s="418"/>
      <c r="GM108" s="418"/>
      <c r="GN108" s="418"/>
      <c r="GO108" s="418"/>
      <c r="GP108" s="418"/>
      <c r="GQ108" s="418"/>
      <c r="GR108" s="418"/>
      <c r="GS108" s="418"/>
      <c r="GT108" s="418"/>
      <c r="GU108" s="418"/>
      <c r="GV108" s="418"/>
      <c r="GW108" s="418"/>
      <c r="GX108" s="418"/>
      <c r="GY108" s="418"/>
      <c r="GZ108" s="418"/>
      <c r="HA108" s="418"/>
      <c r="HB108" s="418"/>
      <c r="HC108" s="418"/>
      <c r="HD108" s="418"/>
      <c r="HE108" s="418"/>
      <c r="HF108" s="418"/>
      <c r="HG108" s="418"/>
      <c r="HH108" s="418"/>
      <c r="HI108" s="418"/>
      <c r="HJ108" s="418"/>
      <c r="HK108" s="418"/>
      <c r="HL108" s="418"/>
      <c r="HM108" s="418"/>
      <c r="HN108" s="418"/>
      <c r="HO108" s="418"/>
      <c r="HP108" s="418"/>
      <c r="HQ108" s="418"/>
      <c r="HR108" s="418"/>
      <c r="HS108" s="418"/>
      <c r="HT108" s="418"/>
      <c r="HU108" s="418"/>
      <c r="HV108" s="418"/>
      <c r="HW108" s="418"/>
      <c r="HX108" s="418"/>
      <c r="HY108" s="418"/>
      <c r="HZ108" s="418"/>
      <c r="IA108" s="418"/>
      <c r="IB108" s="418"/>
      <c r="IC108" s="418"/>
      <c r="ID108" s="418"/>
      <c r="IE108" s="418"/>
      <c r="IF108" s="418"/>
      <c r="IG108" s="418"/>
      <c r="IH108" s="418"/>
      <c r="II108" s="418"/>
      <c r="IJ108" s="418"/>
      <c r="IK108" s="418"/>
      <c r="IL108" s="418"/>
      <c r="IM108" s="418"/>
      <c r="IN108" s="418"/>
      <c r="IO108" s="418"/>
      <c r="IP108" s="418"/>
      <c r="IQ108" s="278"/>
      <c r="IR108" s="278"/>
    </row>
    <row r="109" spans="1:252" s="444" customFormat="1" ht="18" customHeight="1" x14ac:dyDescent="0.35">
      <c r="A109" s="707"/>
      <c r="B109" s="418"/>
      <c r="C109" s="489"/>
      <c r="D109" s="421"/>
      <c r="E109" s="708"/>
      <c r="J109" s="1293"/>
      <c r="M109" s="418"/>
      <c r="N109" s="418"/>
      <c r="O109" s="418"/>
      <c r="P109" s="418"/>
      <c r="Q109" s="418"/>
      <c r="R109" s="418"/>
      <c r="S109" s="418"/>
      <c r="T109" s="418"/>
      <c r="U109" s="418"/>
      <c r="V109" s="418"/>
      <c r="W109" s="418"/>
      <c r="X109" s="418"/>
      <c r="Y109" s="418"/>
      <c r="Z109" s="418"/>
      <c r="AA109" s="418"/>
      <c r="AB109" s="418"/>
      <c r="AC109" s="418"/>
      <c r="AD109" s="418"/>
      <c r="AE109" s="418"/>
      <c r="AF109" s="418"/>
      <c r="AG109" s="418"/>
      <c r="AH109" s="418"/>
      <c r="AI109" s="418"/>
      <c r="AJ109" s="418"/>
      <c r="AK109" s="418"/>
      <c r="AL109" s="418"/>
      <c r="AM109" s="418"/>
      <c r="AN109" s="418"/>
      <c r="AO109" s="418"/>
      <c r="AP109" s="418"/>
      <c r="AQ109" s="418"/>
      <c r="AR109" s="418"/>
      <c r="AS109" s="418"/>
      <c r="AT109" s="418"/>
      <c r="AU109" s="418"/>
      <c r="AV109" s="418"/>
      <c r="AW109" s="418"/>
      <c r="AX109" s="418"/>
      <c r="AY109" s="418"/>
      <c r="AZ109" s="418"/>
      <c r="BA109" s="418"/>
      <c r="BB109" s="418"/>
      <c r="BC109" s="418"/>
      <c r="BD109" s="418"/>
      <c r="BE109" s="418"/>
      <c r="BF109" s="418"/>
      <c r="BG109" s="418"/>
      <c r="BH109" s="418"/>
      <c r="BI109" s="418"/>
      <c r="BJ109" s="418"/>
      <c r="BK109" s="418"/>
      <c r="BL109" s="418"/>
      <c r="BM109" s="418"/>
      <c r="BN109" s="418"/>
      <c r="BO109" s="418"/>
      <c r="BP109" s="418"/>
      <c r="BQ109" s="418"/>
      <c r="BR109" s="418"/>
      <c r="BS109" s="418"/>
      <c r="BT109" s="418"/>
      <c r="BU109" s="418"/>
      <c r="BV109" s="418"/>
      <c r="BW109" s="418"/>
      <c r="BX109" s="418"/>
      <c r="BY109" s="418"/>
      <c r="BZ109" s="418"/>
      <c r="CA109" s="418"/>
      <c r="CB109" s="418"/>
      <c r="CC109" s="418"/>
      <c r="CD109" s="418"/>
      <c r="CE109" s="418"/>
      <c r="CF109" s="418"/>
      <c r="CG109" s="418"/>
      <c r="CH109" s="418"/>
      <c r="CI109" s="418"/>
      <c r="CJ109" s="418"/>
      <c r="CK109" s="418"/>
      <c r="CL109" s="418"/>
      <c r="CM109" s="418"/>
      <c r="CN109" s="418"/>
      <c r="CO109" s="418"/>
      <c r="CP109" s="418"/>
      <c r="CQ109" s="418"/>
      <c r="CR109" s="418"/>
      <c r="CS109" s="418"/>
      <c r="CT109" s="418"/>
      <c r="CU109" s="418"/>
      <c r="CV109" s="418"/>
      <c r="CW109" s="418"/>
      <c r="CX109" s="418"/>
      <c r="CY109" s="418"/>
      <c r="CZ109" s="418"/>
      <c r="DA109" s="418"/>
      <c r="DB109" s="418"/>
      <c r="DC109" s="418"/>
      <c r="DD109" s="418"/>
      <c r="DE109" s="418"/>
      <c r="DF109" s="418"/>
      <c r="DG109" s="418"/>
      <c r="DH109" s="418"/>
      <c r="DI109" s="418"/>
      <c r="DJ109" s="418"/>
      <c r="DK109" s="418"/>
      <c r="DL109" s="418"/>
      <c r="DM109" s="418"/>
      <c r="DN109" s="418"/>
      <c r="DO109" s="418"/>
      <c r="DP109" s="418"/>
      <c r="DQ109" s="418"/>
      <c r="DR109" s="418"/>
      <c r="DS109" s="418"/>
      <c r="DT109" s="418"/>
      <c r="DU109" s="418"/>
      <c r="DV109" s="418"/>
      <c r="DW109" s="418"/>
      <c r="DX109" s="418"/>
      <c r="DY109" s="418"/>
      <c r="DZ109" s="418"/>
      <c r="EA109" s="418"/>
      <c r="EB109" s="418"/>
      <c r="EC109" s="418"/>
      <c r="ED109" s="418"/>
      <c r="EE109" s="418"/>
      <c r="EF109" s="418"/>
      <c r="EG109" s="418"/>
      <c r="EH109" s="418"/>
      <c r="EI109" s="418"/>
      <c r="EJ109" s="418"/>
      <c r="EK109" s="418"/>
      <c r="EL109" s="418"/>
      <c r="EM109" s="418"/>
      <c r="EN109" s="418"/>
      <c r="EO109" s="418"/>
      <c r="EP109" s="418"/>
      <c r="EQ109" s="418"/>
      <c r="ER109" s="418"/>
      <c r="ES109" s="418"/>
      <c r="ET109" s="418"/>
      <c r="EU109" s="418"/>
      <c r="EV109" s="418"/>
      <c r="EW109" s="418"/>
      <c r="EX109" s="418"/>
      <c r="EY109" s="418"/>
      <c r="EZ109" s="418"/>
      <c r="FA109" s="418"/>
      <c r="FB109" s="418"/>
      <c r="FC109" s="418"/>
      <c r="FD109" s="418"/>
      <c r="FE109" s="418"/>
      <c r="FF109" s="418"/>
      <c r="FG109" s="418"/>
      <c r="FH109" s="418"/>
      <c r="FI109" s="418"/>
      <c r="FJ109" s="418"/>
      <c r="FK109" s="418"/>
      <c r="FL109" s="418"/>
      <c r="FM109" s="418"/>
      <c r="FN109" s="418"/>
      <c r="FO109" s="418"/>
      <c r="FP109" s="418"/>
      <c r="FQ109" s="418"/>
      <c r="FR109" s="418"/>
      <c r="FS109" s="418"/>
      <c r="FT109" s="418"/>
      <c r="FU109" s="418"/>
      <c r="FV109" s="418"/>
      <c r="FW109" s="418"/>
      <c r="FX109" s="418"/>
      <c r="FY109" s="418"/>
      <c r="FZ109" s="418"/>
      <c r="GA109" s="418"/>
      <c r="GB109" s="418"/>
      <c r="GC109" s="418"/>
      <c r="GD109" s="418"/>
      <c r="GE109" s="418"/>
      <c r="GF109" s="418"/>
      <c r="GG109" s="418"/>
      <c r="GH109" s="418"/>
      <c r="GI109" s="418"/>
      <c r="GJ109" s="418"/>
      <c r="GK109" s="418"/>
      <c r="GL109" s="418"/>
      <c r="GM109" s="418"/>
      <c r="GN109" s="418"/>
      <c r="GO109" s="418"/>
      <c r="GP109" s="418"/>
      <c r="GQ109" s="418"/>
      <c r="GR109" s="418"/>
      <c r="GS109" s="418"/>
      <c r="GT109" s="418"/>
      <c r="GU109" s="418"/>
      <c r="GV109" s="418"/>
      <c r="GW109" s="418"/>
      <c r="GX109" s="418"/>
      <c r="GY109" s="418"/>
      <c r="GZ109" s="418"/>
      <c r="HA109" s="418"/>
      <c r="HB109" s="418"/>
      <c r="HC109" s="418"/>
      <c r="HD109" s="418"/>
      <c r="HE109" s="418"/>
      <c r="HF109" s="418"/>
      <c r="HG109" s="418"/>
      <c r="HH109" s="418"/>
      <c r="HI109" s="418"/>
      <c r="HJ109" s="418"/>
      <c r="HK109" s="418"/>
      <c r="HL109" s="418"/>
      <c r="HM109" s="418"/>
      <c r="HN109" s="418"/>
      <c r="HO109" s="418"/>
      <c r="HP109" s="418"/>
      <c r="HQ109" s="418"/>
      <c r="HR109" s="418"/>
      <c r="HS109" s="418"/>
      <c r="HT109" s="418"/>
      <c r="HU109" s="418"/>
      <c r="HV109" s="418"/>
      <c r="HW109" s="418"/>
      <c r="HX109" s="418"/>
      <c r="HY109" s="418"/>
      <c r="HZ109" s="418"/>
      <c r="IA109" s="418"/>
      <c r="IB109" s="418"/>
      <c r="IC109" s="418"/>
      <c r="ID109" s="418"/>
      <c r="IE109" s="418"/>
      <c r="IF109" s="418"/>
      <c r="IG109" s="418"/>
      <c r="IH109" s="418"/>
      <c r="II109" s="418"/>
      <c r="IJ109" s="418"/>
      <c r="IK109" s="418"/>
      <c r="IL109" s="418"/>
      <c r="IM109" s="418"/>
      <c r="IN109" s="418"/>
      <c r="IO109" s="418"/>
      <c r="IP109" s="418"/>
      <c r="IQ109" s="278"/>
      <c r="IR109" s="278"/>
    </row>
    <row r="110" spans="1:252" s="444" customFormat="1" ht="18" customHeight="1" x14ac:dyDescent="0.35">
      <c r="A110" s="707"/>
      <c r="B110" s="418"/>
      <c r="C110" s="489"/>
      <c r="D110" s="421"/>
      <c r="E110" s="708"/>
      <c r="J110" s="1293"/>
      <c r="M110" s="418"/>
      <c r="N110" s="418"/>
      <c r="O110" s="418"/>
      <c r="P110" s="418"/>
      <c r="Q110" s="418"/>
      <c r="R110" s="418"/>
      <c r="S110" s="418"/>
      <c r="T110" s="418"/>
      <c r="U110" s="418"/>
      <c r="V110" s="418"/>
      <c r="W110" s="418"/>
      <c r="X110" s="418"/>
      <c r="Y110" s="418"/>
      <c r="Z110" s="418"/>
      <c r="AA110" s="418"/>
      <c r="AB110" s="418"/>
      <c r="AC110" s="418"/>
      <c r="AD110" s="418"/>
      <c r="AE110" s="418"/>
      <c r="AF110" s="418"/>
      <c r="AG110" s="418"/>
      <c r="AH110" s="418"/>
      <c r="AI110" s="418"/>
      <c r="AJ110" s="418"/>
      <c r="AK110" s="418"/>
      <c r="AL110" s="418"/>
      <c r="AM110" s="418"/>
      <c r="AN110" s="418"/>
      <c r="AO110" s="418"/>
      <c r="AP110" s="418"/>
      <c r="AQ110" s="418"/>
      <c r="AR110" s="418"/>
      <c r="AS110" s="418"/>
      <c r="AT110" s="418"/>
      <c r="AU110" s="418"/>
      <c r="AV110" s="418"/>
      <c r="AW110" s="418"/>
      <c r="AX110" s="418"/>
      <c r="AY110" s="418"/>
      <c r="AZ110" s="418"/>
      <c r="BA110" s="418"/>
      <c r="BB110" s="418"/>
      <c r="BC110" s="418"/>
      <c r="BD110" s="418"/>
      <c r="BE110" s="418"/>
      <c r="BF110" s="418"/>
      <c r="BG110" s="418"/>
      <c r="BH110" s="418"/>
      <c r="BI110" s="418"/>
      <c r="BJ110" s="418"/>
      <c r="BK110" s="418"/>
      <c r="BL110" s="418"/>
      <c r="BM110" s="418"/>
      <c r="BN110" s="418"/>
      <c r="BO110" s="418"/>
      <c r="BP110" s="418"/>
      <c r="BQ110" s="418"/>
      <c r="BR110" s="418"/>
      <c r="BS110" s="418"/>
      <c r="BT110" s="418"/>
      <c r="BU110" s="418"/>
      <c r="BV110" s="418"/>
      <c r="BW110" s="418"/>
      <c r="BX110" s="418"/>
      <c r="BY110" s="418"/>
      <c r="BZ110" s="418"/>
      <c r="CA110" s="418"/>
      <c r="CB110" s="418"/>
      <c r="CC110" s="418"/>
      <c r="CD110" s="418"/>
      <c r="CE110" s="418"/>
      <c r="CF110" s="418"/>
      <c r="CG110" s="418"/>
      <c r="CH110" s="418"/>
      <c r="CI110" s="418"/>
      <c r="CJ110" s="418"/>
      <c r="CK110" s="418"/>
      <c r="CL110" s="418"/>
      <c r="CM110" s="418"/>
      <c r="CN110" s="418"/>
      <c r="CO110" s="418"/>
      <c r="CP110" s="418"/>
      <c r="CQ110" s="418"/>
      <c r="CR110" s="418"/>
      <c r="CS110" s="418"/>
      <c r="CT110" s="418"/>
      <c r="CU110" s="418"/>
      <c r="CV110" s="418"/>
      <c r="CW110" s="418"/>
      <c r="CX110" s="418"/>
      <c r="CY110" s="418"/>
      <c r="CZ110" s="418"/>
      <c r="DA110" s="418"/>
      <c r="DB110" s="418"/>
      <c r="DC110" s="418"/>
      <c r="DD110" s="418"/>
      <c r="DE110" s="418"/>
      <c r="DF110" s="418"/>
      <c r="DG110" s="418"/>
      <c r="DH110" s="418"/>
      <c r="DI110" s="418"/>
      <c r="DJ110" s="418"/>
      <c r="DK110" s="418"/>
      <c r="DL110" s="418"/>
      <c r="DM110" s="418"/>
      <c r="DN110" s="418"/>
      <c r="DO110" s="418"/>
      <c r="DP110" s="418"/>
      <c r="DQ110" s="418"/>
      <c r="DR110" s="418"/>
      <c r="DS110" s="418"/>
      <c r="DT110" s="418"/>
      <c r="DU110" s="418"/>
      <c r="DV110" s="418"/>
      <c r="DW110" s="418"/>
      <c r="DX110" s="418"/>
      <c r="DY110" s="418"/>
      <c r="DZ110" s="418"/>
      <c r="EA110" s="418"/>
      <c r="EB110" s="418"/>
      <c r="EC110" s="418"/>
      <c r="ED110" s="418"/>
      <c r="EE110" s="418"/>
      <c r="EF110" s="418"/>
      <c r="EG110" s="418"/>
      <c r="EH110" s="418"/>
      <c r="EI110" s="418"/>
      <c r="EJ110" s="418"/>
      <c r="EK110" s="418"/>
      <c r="EL110" s="418"/>
      <c r="EM110" s="418"/>
      <c r="EN110" s="418"/>
      <c r="EO110" s="418"/>
      <c r="EP110" s="418"/>
      <c r="EQ110" s="418"/>
      <c r="ER110" s="418"/>
      <c r="ES110" s="418"/>
      <c r="ET110" s="418"/>
      <c r="EU110" s="418"/>
      <c r="EV110" s="418"/>
      <c r="EW110" s="418"/>
      <c r="EX110" s="418"/>
      <c r="EY110" s="418"/>
      <c r="EZ110" s="418"/>
      <c r="FA110" s="418"/>
      <c r="FB110" s="418"/>
      <c r="FC110" s="418"/>
      <c r="FD110" s="418"/>
      <c r="FE110" s="418"/>
      <c r="FF110" s="418"/>
      <c r="FG110" s="418"/>
      <c r="FH110" s="418"/>
      <c r="FI110" s="418"/>
      <c r="FJ110" s="418"/>
      <c r="FK110" s="418"/>
      <c r="FL110" s="418"/>
      <c r="FM110" s="418"/>
      <c r="FN110" s="418"/>
      <c r="FO110" s="418"/>
      <c r="FP110" s="418"/>
      <c r="FQ110" s="418"/>
      <c r="FR110" s="418"/>
      <c r="FS110" s="418"/>
      <c r="FT110" s="418"/>
      <c r="FU110" s="418"/>
      <c r="FV110" s="418"/>
      <c r="FW110" s="418"/>
      <c r="FX110" s="418"/>
      <c r="FY110" s="418"/>
      <c r="FZ110" s="418"/>
      <c r="GA110" s="418"/>
      <c r="GB110" s="418"/>
      <c r="GC110" s="418"/>
      <c r="GD110" s="418"/>
      <c r="GE110" s="418"/>
      <c r="GF110" s="418"/>
      <c r="GG110" s="418"/>
      <c r="GH110" s="418"/>
      <c r="GI110" s="418"/>
      <c r="GJ110" s="418"/>
      <c r="GK110" s="418"/>
      <c r="GL110" s="418"/>
      <c r="GM110" s="418"/>
      <c r="GN110" s="418"/>
      <c r="GO110" s="418"/>
      <c r="GP110" s="418"/>
      <c r="GQ110" s="418"/>
      <c r="GR110" s="418"/>
      <c r="GS110" s="418"/>
      <c r="GT110" s="418"/>
      <c r="GU110" s="418"/>
      <c r="GV110" s="418"/>
      <c r="GW110" s="418"/>
      <c r="GX110" s="418"/>
      <c r="GY110" s="418"/>
      <c r="GZ110" s="418"/>
      <c r="HA110" s="418"/>
      <c r="HB110" s="418"/>
      <c r="HC110" s="418"/>
      <c r="HD110" s="418"/>
      <c r="HE110" s="418"/>
      <c r="HF110" s="418"/>
      <c r="HG110" s="418"/>
      <c r="HH110" s="418"/>
      <c r="HI110" s="418"/>
      <c r="HJ110" s="418"/>
      <c r="HK110" s="418"/>
      <c r="HL110" s="418"/>
      <c r="HM110" s="418"/>
      <c r="HN110" s="418"/>
      <c r="HO110" s="418"/>
      <c r="HP110" s="418"/>
      <c r="HQ110" s="418"/>
      <c r="HR110" s="418"/>
      <c r="HS110" s="418"/>
      <c r="HT110" s="418"/>
      <c r="HU110" s="418"/>
      <c r="HV110" s="418"/>
      <c r="HW110" s="418"/>
      <c r="HX110" s="418"/>
      <c r="HY110" s="418"/>
      <c r="HZ110" s="418"/>
      <c r="IA110" s="418"/>
      <c r="IB110" s="418"/>
      <c r="IC110" s="418"/>
      <c r="ID110" s="418"/>
      <c r="IE110" s="418"/>
      <c r="IF110" s="418"/>
      <c r="IG110" s="418"/>
      <c r="IH110" s="418"/>
      <c r="II110" s="418"/>
      <c r="IJ110" s="418"/>
      <c r="IK110" s="418"/>
      <c r="IL110" s="418"/>
      <c r="IM110" s="418"/>
      <c r="IN110" s="418"/>
      <c r="IO110" s="418"/>
      <c r="IP110" s="418"/>
      <c r="IQ110" s="278"/>
      <c r="IR110" s="278"/>
    </row>
    <row r="111" spans="1:252" s="444" customFormat="1" ht="18" customHeight="1" x14ac:dyDescent="0.35">
      <c r="A111" s="707"/>
      <c r="B111" s="418"/>
      <c r="C111" s="489"/>
      <c r="D111" s="421"/>
      <c r="E111" s="708"/>
      <c r="J111" s="1293"/>
      <c r="M111" s="418"/>
      <c r="N111" s="418"/>
      <c r="O111" s="418"/>
      <c r="P111" s="418"/>
      <c r="Q111" s="418"/>
      <c r="R111" s="418"/>
      <c r="S111" s="418"/>
      <c r="T111" s="418"/>
      <c r="U111" s="418"/>
      <c r="V111" s="418"/>
      <c r="W111" s="418"/>
      <c r="X111" s="418"/>
      <c r="Y111" s="418"/>
      <c r="Z111" s="418"/>
      <c r="AA111" s="418"/>
      <c r="AB111" s="418"/>
      <c r="AC111" s="418"/>
      <c r="AD111" s="418"/>
      <c r="AE111" s="418"/>
      <c r="AF111" s="418"/>
      <c r="AG111" s="418"/>
      <c r="AH111" s="418"/>
      <c r="AI111" s="418"/>
      <c r="AJ111" s="418"/>
      <c r="AK111" s="418"/>
      <c r="AL111" s="418"/>
      <c r="AM111" s="418"/>
      <c r="AN111" s="418"/>
      <c r="AO111" s="418"/>
      <c r="AP111" s="418"/>
      <c r="AQ111" s="418"/>
      <c r="AR111" s="418"/>
      <c r="AS111" s="418"/>
      <c r="AT111" s="418"/>
      <c r="AU111" s="418"/>
      <c r="AV111" s="418"/>
      <c r="AW111" s="418"/>
      <c r="AX111" s="418"/>
      <c r="AY111" s="418"/>
      <c r="AZ111" s="418"/>
      <c r="BA111" s="418"/>
      <c r="BB111" s="418"/>
      <c r="BC111" s="418"/>
      <c r="BD111" s="418"/>
      <c r="BE111" s="418"/>
      <c r="BF111" s="418"/>
      <c r="BG111" s="418"/>
      <c r="BH111" s="418"/>
      <c r="BI111" s="418"/>
      <c r="BJ111" s="418"/>
      <c r="BK111" s="418"/>
      <c r="BL111" s="418"/>
      <c r="BM111" s="418"/>
      <c r="BN111" s="418"/>
      <c r="BO111" s="418"/>
      <c r="BP111" s="418"/>
      <c r="BQ111" s="418"/>
      <c r="BR111" s="418"/>
      <c r="BS111" s="418"/>
      <c r="BT111" s="418"/>
      <c r="BU111" s="418"/>
      <c r="BV111" s="418"/>
      <c r="BW111" s="418"/>
      <c r="BX111" s="418"/>
      <c r="BY111" s="418"/>
      <c r="BZ111" s="418"/>
      <c r="CA111" s="418"/>
      <c r="CB111" s="418"/>
      <c r="CC111" s="418"/>
      <c r="CD111" s="418"/>
      <c r="CE111" s="418"/>
      <c r="CF111" s="418"/>
      <c r="CG111" s="418"/>
      <c r="CH111" s="418"/>
      <c r="CI111" s="418"/>
      <c r="CJ111" s="418"/>
      <c r="CK111" s="418"/>
      <c r="CL111" s="418"/>
      <c r="CM111" s="418"/>
      <c r="CN111" s="418"/>
      <c r="CO111" s="418"/>
      <c r="CP111" s="418"/>
      <c r="CQ111" s="418"/>
      <c r="CR111" s="418"/>
      <c r="CS111" s="418"/>
      <c r="CT111" s="418"/>
      <c r="CU111" s="418"/>
      <c r="CV111" s="418"/>
      <c r="CW111" s="418"/>
      <c r="CX111" s="418"/>
      <c r="CY111" s="418"/>
      <c r="CZ111" s="418"/>
      <c r="DA111" s="418"/>
      <c r="DB111" s="418"/>
      <c r="DC111" s="418"/>
      <c r="DD111" s="418"/>
      <c r="DE111" s="418"/>
      <c r="DF111" s="418"/>
      <c r="DG111" s="418"/>
      <c r="DH111" s="418"/>
      <c r="DI111" s="418"/>
      <c r="DJ111" s="418"/>
      <c r="DK111" s="418"/>
      <c r="DL111" s="418"/>
      <c r="DM111" s="418"/>
      <c r="DN111" s="418"/>
      <c r="DO111" s="418"/>
      <c r="DP111" s="418"/>
      <c r="DQ111" s="418"/>
      <c r="DR111" s="418"/>
      <c r="DS111" s="418"/>
      <c r="DT111" s="418"/>
      <c r="DU111" s="418"/>
      <c r="DV111" s="418"/>
      <c r="DW111" s="418"/>
      <c r="DX111" s="418"/>
      <c r="DY111" s="418"/>
      <c r="DZ111" s="418"/>
      <c r="EA111" s="418"/>
      <c r="EB111" s="418"/>
      <c r="EC111" s="418"/>
      <c r="ED111" s="418"/>
      <c r="EE111" s="418"/>
      <c r="EF111" s="418"/>
      <c r="EG111" s="418"/>
      <c r="EH111" s="418"/>
      <c r="EI111" s="418"/>
      <c r="EJ111" s="418"/>
      <c r="EK111" s="418"/>
      <c r="EL111" s="418"/>
      <c r="EM111" s="418"/>
      <c r="EN111" s="418"/>
      <c r="EO111" s="418"/>
      <c r="EP111" s="418"/>
      <c r="EQ111" s="418"/>
      <c r="ER111" s="418"/>
      <c r="ES111" s="418"/>
      <c r="ET111" s="418"/>
      <c r="EU111" s="418"/>
      <c r="EV111" s="418"/>
      <c r="EW111" s="418"/>
      <c r="EX111" s="418"/>
      <c r="EY111" s="418"/>
      <c r="EZ111" s="418"/>
      <c r="FA111" s="418"/>
      <c r="FB111" s="418"/>
      <c r="FC111" s="418"/>
      <c r="FD111" s="418"/>
      <c r="FE111" s="418"/>
      <c r="FF111" s="418"/>
      <c r="FG111" s="418"/>
      <c r="FH111" s="418"/>
      <c r="FI111" s="418"/>
      <c r="FJ111" s="418"/>
      <c r="FK111" s="418"/>
      <c r="FL111" s="418"/>
      <c r="FM111" s="418"/>
      <c r="FN111" s="418"/>
      <c r="FO111" s="418"/>
      <c r="FP111" s="418"/>
      <c r="FQ111" s="418"/>
      <c r="FR111" s="418"/>
      <c r="FS111" s="418"/>
      <c r="FT111" s="418"/>
      <c r="FU111" s="418"/>
      <c r="FV111" s="418"/>
      <c r="FW111" s="418"/>
      <c r="FX111" s="418"/>
      <c r="FY111" s="418"/>
      <c r="FZ111" s="418"/>
      <c r="GA111" s="418"/>
      <c r="GB111" s="418"/>
      <c r="GC111" s="418"/>
      <c r="GD111" s="418"/>
      <c r="GE111" s="418"/>
      <c r="GF111" s="418"/>
      <c r="GG111" s="418"/>
      <c r="GH111" s="418"/>
      <c r="GI111" s="418"/>
      <c r="GJ111" s="418"/>
      <c r="GK111" s="418"/>
      <c r="GL111" s="418"/>
      <c r="GM111" s="418"/>
      <c r="GN111" s="418"/>
      <c r="GO111" s="418"/>
      <c r="GP111" s="418"/>
      <c r="GQ111" s="418"/>
      <c r="GR111" s="418"/>
      <c r="GS111" s="418"/>
      <c r="GT111" s="418"/>
      <c r="GU111" s="418"/>
      <c r="GV111" s="418"/>
      <c r="GW111" s="418"/>
      <c r="GX111" s="418"/>
      <c r="GY111" s="418"/>
      <c r="GZ111" s="418"/>
      <c r="HA111" s="418"/>
      <c r="HB111" s="418"/>
      <c r="HC111" s="418"/>
      <c r="HD111" s="418"/>
      <c r="HE111" s="418"/>
      <c r="HF111" s="418"/>
      <c r="HG111" s="418"/>
      <c r="HH111" s="418"/>
      <c r="HI111" s="418"/>
      <c r="HJ111" s="418"/>
      <c r="HK111" s="418"/>
      <c r="HL111" s="418"/>
      <c r="HM111" s="418"/>
      <c r="HN111" s="418"/>
      <c r="HO111" s="418"/>
      <c r="HP111" s="418"/>
      <c r="HQ111" s="418"/>
      <c r="HR111" s="418"/>
      <c r="HS111" s="418"/>
      <c r="HT111" s="418"/>
      <c r="HU111" s="418"/>
      <c r="HV111" s="418"/>
      <c r="HW111" s="418"/>
      <c r="HX111" s="418"/>
      <c r="HY111" s="418"/>
      <c r="HZ111" s="418"/>
      <c r="IA111" s="418"/>
      <c r="IB111" s="418"/>
      <c r="IC111" s="418"/>
      <c r="ID111" s="418"/>
      <c r="IE111" s="418"/>
      <c r="IF111" s="418"/>
      <c r="IG111" s="418"/>
      <c r="IH111" s="418"/>
      <c r="II111" s="418"/>
      <c r="IJ111" s="418"/>
      <c r="IK111" s="418"/>
      <c r="IL111" s="418"/>
      <c r="IM111" s="418"/>
      <c r="IN111" s="418"/>
      <c r="IO111" s="418"/>
      <c r="IP111" s="418"/>
      <c r="IQ111" s="278"/>
      <c r="IR111" s="278"/>
    </row>
    <row r="112" spans="1:252" s="444" customFormat="1" ht="18" customHeight="1" x14ac:dyDescent="0.35">
      <c r="A112" s="707"/>
      <c r="B112" s="418"/>
      <c r="C112" s="489"/>
      <c r="D112" s="421"/>
      <c r="E112" s="708"/>
      <c r="J112" s="1293"/>
      <c r="M112" s="418"/>
      <c r="N112" s="418"/>
      <c r="O112" s="418"/>
      <c r="P112" s="418"/>
      <c r="Q112" s="418"/>
      <c r="R112" s="418"/>
      <c r="S112" s="418"/>
      <c r="T112" s="418"/>
      <c r="U112" s="418"/>
      <c r="V112" s="418"/>
      <c r="W112" s="418"/>
      <c r="X112" s="418"/>
      <c r="Y112" s="418"/>
      <c r="Z112" s="418"/>
      <c r="AA112" s="418"/>
      <c r="AB112" s="418"/>
      <c r="AC112" s="418"/>
      <c r="AD112" s="418"/>
      <c r="AE112" s="418"/>
      <c r="AF112" s="418"/>
      <c r="AG112" s="418"/>
      <c r="AH112" s="418"/>
      <c r="AI112" s="418"/>
      <c r="AJ112" s="418"/>
      <c r="AK112" s="418"/>
      <c r="AL112" s="418"/>
      <c r="AM112" s="418"/>
      <c r="AN112" s="418"/>
      <c r="AO112" s="418"/>
      <c r="AP112" s="418"/>
      <c r="AQ112" s="418"/>
      <c r="AR112" s="418"/>
      <c r="AS112" s="418"/>
      <c r="AT112" s="418"/>
      <c r="AU112" s="418"/>
      <c r="AV112" s="418"/>
      <c r="AW112" s="418"/>
      <c r="AX112" s="418"/>
      <c r="AY112" s="418"/>
      <c r="AZ112" s="418"/>
      <c r="BA112" s="418"/>
      <c r="BB112" s="418"/>
      <c r="BC112" s="418"/>
      <c r="BD112" s="418"/>
      <c r="BE112" s="418"/>
      <c r="BF112" s="418"/>
      <c r="BG112" s="418"/>
      <c r="BH112" s="418"/>
      <c r="BI112" s="418"/>
      <c r="BJ112" s="418"/>
      <c r="BK112" s="418"/>
      <c r="BL112" s="418"/>
      <c r="BM112" s="418"/>
      <c r="BN112" s="418"/>
      <c r="BO112" s="418"/>
      <c r="BP112" s="418"/>
      <c r="BQ112" s="418"/>
      <c r="BR112" s="418"/>
      <c r="BS112" s="418"/>
      <c r="BT112" s="418"/>
      <c r="BU112" s="418"/>
      <c r="BV112" s="418"/>
      <c r="BW112" s="418"/>
      <c r="BX112" s="418"/>
      <c r="BY112" s="418"/>
      <c r="BZ112" s="418"/>
      <c r="CA112" s="418"/>
      <c r="CB112" s="418"/>
      <c r="CC112" s="418"/>
      <c r="CD112" s="418"/>
      <c r="CE112" s="418"/>
      <c r="CF112" s="418"/>
      <c r="CG112" s="418"/>
      <c r="CH112" s="418"/>
      <c r="CI112" s="418"/>
      <c r="CJ112" s="418"/>
      <c r="CK112" s="418"/>
      <c r="CL112" s="418"/>
      <c r="CM112" s="418"/>
      <c r="CN112" s="418"/>
      <c r="CO112" s="418"/>
      <c r="CP112" s="418"/>
      <c r="CQ112" s="418"/>
      <c r="CR112" s="418"/>
      <c r="CS112" s="418"/>
      <c r="CT112" s="418"/>
      <c r="CU112" s="418"/>
      <c r="CV112" s="418"/>
      <c r="CW112" s="418"/>
      <c r="CX112" s="418"/>
      <c r="CY112" s="418"/>
      <c r="CZ112" s="418"/>
      <c r="DA112" s="418"/>
      <c r="DB112" s="418"/>
      <c r="DC112" s="418"/>
      <c r="DD112" s="418"/>
      <c r="DE112" s="418"/>
      <c r="DF112" s="418"/>
      <c r="DG112" s="418"/>
      <c r="DH112" s="418"/>
      <c r="DI112" s="418"/>
      <c r="DJ112" s="418"/>
      <c r="DK112" s="418"/>
      <c r="DL112" s="418"/>
      <c r="DM112" s="418"/>
      <c r="DN112" s="418"/>
      <c r="DO112" s="418"/>
      <c r="DP112" s="418"/>
      <c r="DQ112" s="418"/>
      <c r="DR112" s="418"/>
      <c r="DS112" s="418"/>
      <c r="DT112" s="418"/>
      <c r="DU112" s="418"/>
      <c r="DV112" s="418"/>
      <c r="DW112" s="418"/>
      <c r="DX112" s="418"/>
      <c r="DY112" s="418"/>
      <c r="DZ112" s="418"/>
      <c r="EA112" s="418"/>
      <c r="EB112" s="418"/>
      <c r="EC112" s="418"/>
      <c r="ED112" s="418"/>
      <c r="EE112" s="418"/>
      <c r="EF112" s="418"/>
      <c r="EG112" s="418"/>
      <c r="EH112" s="418"/>
      <c r="EI112" s="418"/>
      <c r="EJ112" s="418"/>
      <c r="EK112" s="418"/>
      <c r="EL112" s="418"/>
      <c r="EM112" s="418"/>
      <c r="EN112" s="418"/>
      <c r="EO112" s="418"/>
      <c r="EP112" s="418"/>
      <c r="EQ112" s="418"/>
      <c r="ER112" s="418"/>
      <c r="ES112" s="418"/>
      <c r="ET112" s="418"/>
      <c r="EU112" s="418"/>
      <c r="EV112" s="418"/>
      <c r="EW112" s="418"/>
      <c r="EX112" s="418"/>
      <c r="EY112" s="418"/>
      <c r="EZ112" s="418"/>
      <c r="FA112" s="418"/>
      <c r="FB112" s="418"/>
      <c r="FC112" s="418"/>
      <c r="FD112" s="418"/>
      <c r="FE112" s="418"/>
      <c r="FF112" s="418"/>
      <c r="FG112" s="418"/>
      <c r="FH112" s="418"/>
      <c r="FI112" s="418"/>
      <c r="FJ112" s="418"/>
      <c r="FK112" s="418"/>
      <c r="FL112" s="418"/>
      <c r="FM112" s="418"/>
      <c r="FN112" s="418"/>
      <c r="FO112" s="418"/>
      <c r="FP112" s="418"/>
      <c r="FQ112" s="418"/>
      <c r="FR112" s="418"/>
      <c r="FS112" s="418"/>
      <c r="FT112" s="418"/>
      <c r="FU112" s="418"/>
      <c r="FV112" s="418"/>
      <c r="FW112" s="418"/>
      <c r="FX112" s="418"/>
      <c r="FY112" s="418"/>
      <c r="FZ112" s="418"/>
      <c r="GA112" s="418"/>
      <c r="GB112" s="418"/>
      <c r="GC112" s="418"/>
      <c r="GD112" s="418"/>
      <c r="GE112" s="418"/>
      <c r="GF112" s="418"/>
      <c r="GG112" s="418"/>
      <c r="GH112" s="418"/>
      <c r="GI112" s="418"/>
      <c r="GJ112" s="418"/>
      <c r="GK112" s="418"/>
      <c r="GL112" s="418"/>
      <c r="GM112" s="418"/>
      <c r="GN112" s="418"/>
      <c r="GO112" s="418"/>
      <c r="GP112" s="418"/>
      <c r="GQ112" s="418"/>
      <c r="GR112" s="418"/>
      <c r="GS112" s="418"/>
      <c r="GT112" s="418"/>
      <c r="GU112" s="418"/>
      <c r="GV112" s="418"/>
      <c r="GW112" s="418"/>
      <c r="GX112" s="418"/>
      <c r="GY112" s="418"/>
      <c r="GZ112" s="418"/>
      <c r="HA112" s="418"/>
      <c r="HB112" s="418"/>
      <c r="HC112" s="418"/>
      <c r="HD112" s="418"/>
      <c r="HE112" s="418"/>
      <c r="HF112" s="418"/>
      <c r="HG112" s="418"/>
      <c r="HH112" s="418"/>
      <c r="HI112" s="418"/>
      <c r="HJ112" s="418"/>
      <c r="HK112" s="418"/>
      <c r="HL112" s="418"/>
      <c r="HM112" s="418"/>
      <c r="HN112" s="418"/>
      <c r="HO112" s="418"/>
      <c r="HP112" s="418"/>
      <c r="HQ112" s="418"/>
      <c r="HR112" s="418"/>
      <c r="HS112" s="418"/>
      <c r="HT112" s="418"/>
      <c r="HU112" s="418"/>
      <c r="HV112" s="418"/>
      <c r="HW112" s="418"/>
      <c r="HX112" s="418"/>
      <c r="HY112" s="418"/>
      <c r="HZ112" s="418"/>
      <c r="IA112" s="418"/>
      <c r="IB112" s="418"/>
      <c r="IC112" s="418"/>
      <c r="ID112" s="418"/>
      <c r="IE112" s="418"/>
      <c r="IF112" s="418"/>
      <c r="IG112" s="418"/>
      <c r="IH112" s="418"/>
      <c r="II112" s="418"/>
      <c r="IJ112" s="418"/>
      <c r="IK112" s="418"/>
      <c r="IL112" s="418"/>
      <c r="IM112" s="418"/>
      <c r="IN112" s="418"/>
      <c r="IO112" s="418"/>
      <c r="IP112" s="418"/>
      <c r="IQ112" s="278"/>
      <c r="IR112" s="278"/>
    </row>
    <row r="113" spans="1:252" s="444" customFormat="1" ht="18" customHeight="1" x14ac:dyDescent="0.35">
      <c r="A113" s="707"/>
      <c r="B113" s="418"/>
      <c r="C113" s="489"/>
      <c r="D113" s="421"/>
      <c r="E113" s="708"/>
      <c r="J113" s="1293"/>
      <c r="M113" s="418"/>
      <c r="N113" s="418"/>
      <c r="O113" s="418"/>
      <c r="P113" s="418"/>
      <c r="Q113" s="418"/>
      <c r="R113" s="418"/>
      <c r="S113" s="418"/>
      <c r="T113" s="418"/>
      <c r="U113" s="418"/>
      <c r="V113" s="418"/>
      <c r="W113" s="418"/>
      <c r="X113" s="418"/>
      <c r="Y113" s="418"/>
      <c r="Z113" s="418"/>
      <c r="AA113" s="418"/>
      <c r="AB113" s="418"/>
      <c r="AC113" s="418"/>
      <c r="AD113" s="418"/>
      <c r="AE113" s="418"/>
      <c r="AF113" s="418"/>
      <c r="AG113" s="418"/>
      <c r="AH113" s="418"/>
      <c r="AI113" s="418"/>
      <c r="AJ113" s="418"/>
      <c r="AK113" s="418"/>
      <c r="AL113" s="418"/>
      <c r="AM113" s="418"/>
      <c r="AN113" s="418"/>
      <c r="AO113" s="418"/>
      <c r="AP113" s="418"/>
      <c r="AQ113" s="418"/>
      <c r="AR113" s="418"/>
      <c r="AS113" s="418"/>
      <c r="AT113" s="418"/>
      <c r="AU113" s="418"/>
      <c r="AV113" s="418"/>
      <c r="AW113" s="418"/>
      <c r="AX113" s="418"/>
      <c r="AY113" s="418"/>
      <c r="AZ113" s="418"/>
      <c r="BA113" s="418"/>
      <c r="BB113" s="418"/>
      <c r="BC113" s="418"/>
      <c r="BD113" s="418"/>
      <c r="BE113" s="418"/>
      <c r="BF113" s="418"/>
      <c r="BG113" s="418"/>
      <c r="BH113" s="418"/>
      <c r="BI113" s="418"/>
      <c r="BJ113" s="418"/>
      <c r="BK113" s="418"/>
      <c r="BL113" s="418"/>
      <c r="BM113" s="418"/>
      <c r="BN113" s="418"/>
      <c r="BO113" s="418"/>
      <c r="BP113" s="418"/>
      <c r="BQ113" s="418"/>
      <c r="BR113" s="418"/>
      <c r="BS113" s="418"/>
      <c r="BT113" s="418"/>
      <c r="BU113" s="418"/>
      <c r="BV113" s="418"/>
      <c r="BW113" s="418"/>
      <c r="BX113" s="418"/>
      <c r="BY113" s="418"/>
      <c r="BZ113" s="418"/>
      <c r="CA113" s="418"/>
      <c r="CB113" s="418"/>
      <c r="CC113" s="418"/>
      <c r="CD113" s="418"/>
      <c r="CE113" s="418"/>
      <c r="CF113" s="418"/>
      <c r="CG113" s="418"/>
      <c r="CH113" s="418"/>
      <c r="CI113" s="418"/>
      <c r="CJ113" s="418"/>
      <c r="CK113" s="418"/>
      <c r="CL113" s="418"/>
      <c r="CM113" s="418"/>
      <c r="CN113" s="418"/>
      <c r="CO113" s="418"/>
      <c r="CP113" s="418"/>
      <c r="CQ113" s="418"/>
      <c r="CR113" s="418"/>
      <c r="CS113" s="418"/>
      <c r="CT113" s="418"/>
      <c r="CU113" s="418"/>
      <c r="CV113" s="418"/>
      <c r="CW113" s="418"/>
      <c r="CX113" s="418"/>
      <c r="CY113" s="418"/>
      <c r="CZ113" s="418"/>
      <c r="DA113" s="418"/>
      <c r="DB113" s="418"/>
      <c r="DC113" s="418"/>
      <c r="DD113" s="418"/>
      <c r="DE113" s="418"/>
      <c r="DF113" s="418"/>
      <c r="DG113" s="418"/>
      <c r="DH113" s="418"/>
      <c r="DI113" s="418"/>
      <c r="DJ113" s="418"/>
      <c r="DK113" s="418"/>
      <c r="DL113" s="418"/>
      <c r="DM113" s="418"/>
      <c r="DN113" s="418"/>
      <c r="DO113" s="418"/>
      <c r="DP113" s="418"/>
      <c r="DQ113" s="418"/>
      <c r="DR113" s="418"/>
      <c r="DS113" s="418"/>
      <c r="DT113" s="418"/>
      <c r="DU113" s="418"/>
      <c r="DV113" s="418"/>
      <c r="DW113" s="418"/>
      <c r="DX113" s="418"/>
      <c r="DY113" s="418"/>
      <c r="DZ113" s="418"/>
      <c r="EA113" s="418"/>
      <c r="EB113" s="418"/>
      <c r="EC113" s="418"/>
      <c r="ED113" s="418"/>
      <c r="EE113" s="418"/>
      <c r="EF113" s="418"/>
      <c r="EG113" s="418"/>
      <c r="EH113" s="418"/>
      <c r="EI113" s="418"/>
      <c r="EJ113" s="418"/>
      <c r="EK113" s="418"/>
      <c r="EL113" s="418"/>
      <c r="EM113" s="418"/>
      <c r="EN113" s="418"/>
      <c r="EO113" s="418"/>
      <c r="EP113" s="418"/>
      <c r="EQ113" s="418"/>
      <c r="ER113" s="418"/>
      <c r="ES113" s="418"/>
      <c r="ET113" s="418"/>
      <c r="EU113" s="418"/>
      <c r="EV113" s="418"/>
      <c r="EW113" s="418"/>
      <c r="EX113" s="418"/>
      <c r="EY113" s="418"/>
      <c r="EZ113" s="418"/>
      <c r="FA113" s="418"/>
      <c r="FB113" s="418"/>
      <c r="FC113" s="418"/>
      <c r="FD113" s="418"/>
      <c r="FE113" s="418"/>
      <c r="FF113" s="418"/>
      <c r="FG113" s="418"/>
      <c r="FH113" s="418"/>
      <c r="FI113" s="418"/>
      <c r="FJ113" s="418"/>
      <c r="FK113" s="418"/>
      <c r="FL113" s="418"/>
      <c r="FM113" s="418"/>
      <c r="FN113" s="418"/>
      <c r="FO113" s="418"/>
      <c r="FP113" s="418"/>
      <c r="FQ113" s="418"/>
      <c r="FR113" s="418"/>
      <c r="FS113" s="418"/>
      <c r="FT113" s="418"/>
      <c r="FU113" s="418"/>
      <c r="FV113" s="418"/>
      <c r="FW113" s="418"/>
      <c r="FX113" s="418"/>
      <c r="FY113" s="418"/>
      <c r="FZ113" s="418"/>
      <c r="GA113" s="418"/>
      <c r="GB113" s="418"/>
      <c r="GC113" s="418"/>
      <c r="GD113" s="418"/>
      <c r="GE113" s="418"/>
      <c r="GF113" s="418"/>
      <c r="GG113" s="418"/>
      <c r="GH113" s="418"/>
      <c r="GI113" s="418"/>
      <c r="GJ113" s="418"/>
      <c r="GK113" s="418"/>
      <c r="GL113" s="418"/>
      <c r="GM113" s="418"/>
      <c r="GN113" s="418"/>
      <c r="GO113" s="418"/>
      <c r="GP113" s="418"/>
      <c r="GQ113" s="418"/>
      <c r="GR113" s="418"/>
      <c r="GS113" s="418"/>
      <c r="GT113" s="418"/>
      <c r="GU113" s="418"/>
      <c r="GV113" s="418"/>
      <c r="GW113" s="418"/>
      <c r="GX113" s="418"/>
      <c r="GY113" s="418"/>
      <c r="GZ113" s="418"/>
      <c r="HA113" s="418"/>
      <c r="HB113" s="418"/>
      <c r="HC113" s="418"/>
      <c r="HD113" s="418"/>
      <c r="HE113" s="418"/>
      <c r="HF113" s="418"/>
      <c r="HG113" s="418"/>
      <c r="HH113" s="418"/>
      <c r="HI113" s="418"/>
      <c r="HJ113" s="418"/>
      <c r="HK113" s="418"/>
      <c r="HL113" s="418"/>
      <c r="HM113" s="418"/>
      <c r="HN113" s="418"/>
      <c r="HO113" s="418"/>
      <c r="HP113" s="418"/>
      <c r="HQ113" s="418"/>
      <c r="HR113" s="418"/>
      <c r="HS113" s="418"/>
      <c r="HT113" s="418"/>
      <c r="HU113" s="418"/>
      <c r="HV113" s="418"/>
      <c r="HW113" s="418"/>
      <c r="HX113" s="418"/>
      <c r="HY113" s="418"/>
      <c r="HZ113" s="418"/>
      <c r="IA113" s="418"/>
      <c r="IB113" s="418"/>
      <c r="IC113" s="418"/>
      <c r="ID113" s="418"/>
      <c r="IE113" s="418"/>
      <c r="IF113" s="418"/>
      <c r="IG113" s="418"/>
      <c r="IH113" s="418"/>
      <c r="II113" s="418"/>
      <c r="IJ113" s="418"/>
      <c r="IK113" s="418"/>
      <c r="IL113" s="418"/>
      <c r="IM113" s="418"/>
      <c r="IN113" s="418"/>
      <c r="IO113" s="418"/>
      <c r="IP113" s="418"/>
      <c r="IQ113" s="278"/>
      <c r="IR113" s="278"/>
    </row>
    <row r="114" spans="1:252" s="444" customFormat="1" ht="18" customHeight="1" x14ac:dyDescent="0.35">
      <c r="A114" s="707"/>
      <c r="B114" s="418"/>
      <c r="C114" s="489"/>
      <c r="D114" s="421"/>
      <c r="E114" s="708"/>
      <c r="J114" s="1293"/>
      <c r="M114" s="418"/>
      <c r="N114" s="418"/>
      <c r="O114" s="418"/>
      <c r="P114" s="418"/>
      <c r="Q114" s="418"/>
      <c r="R114" s="418"/>
      <c r="S114" s="418"/>
      <c r="T114" s="418"/>
      <c r="U114" s="418"/>
      <c r="V114" s="418"/>
      <c r="W114" s="418"/>
      <c r="X114" s="418"/>
      <c r="Y114" s="418"/>
      <c r="Z114" s="418"/>
      <c r="AA114" s="418"/>
      <c r="AB114" s="418"/>
      <c r="AC114" s="418"/>
      <c r="AD114" s="418"/>
      <c r="AE114" s="418"/>
      <c r="AF114" s="418"/>
      <c r="AG114" s="418"/>
      <c r="AH114" s="418"/>
      <c r="AI114" s="418"/>
      <c r="AJ114" s="418"/>
      <c r="AK114" s="418"/>
      <c r="AL114" s="418"/>
      <c r="AM114" s="418"/>
      <c r="AN114" s="418"/>
      <c r="AO114" s="418"/>
      <c r="AP114" s="418"/>
      <c r="AQ114" s="418"/>
      <c r="AR114" s="418"/>
      <c r="AS114" s="418"/>
      <c r="AT114" s="418"/>
      <c r="AU114" s="418"/>
      <c r="AV114" s="418"/>
      <c r="AW114" s="418"/>
      <c r="AX114" s="418"/>
      <c r="AY114" s="418"/>
      <c r="AZ114" s="418"/>
      <c r="BA114" s="418"/>
      <c r="BB114" s="418"/>
      <c r="BC114" s="418"/>
      <c r="BD114" s="418"/>
      <c r="BE114" s="418"/>
      <c r="BF114" s="418"/>
      <c r="BG114" s="418"/>
      <c r="BH114" s="418"/>
      <c r="BI114" s="418"/>
      <c r="BJ114" s="418"/>
      <c r="BK114" s="418"/>
      <c r="BL114" s="418"/>
      <c r="BM114" s="418"/>
      <c r="BN114" s="418"/>
      <c r="BO114" s="418"/>
      <c r="BP114" s="418"/>
      <c r="BQ114" s="418"/>
      <c r="BR114" s="418"/>
      <c r="BS114" s="418"/>
      <c r="BT114" s="418"/>
      <c r="BU114" s="418"/>
      <c r="BV114" s="418"/>
      <c r="BW114" s="418"/>
      <c r="BX114" s="418"/>
      <c r="BY114" s="418"/>
      <c r="BZ114" s="418"/>
      <c r="CA114" s="418"/>
      <c r="CB114" s="418"/>
      <c r="CC114" s="418"/>
      <c r="CD114" s="418"/>
      <c r="CE114" s="418"/>
      <c r="CF114" s="418"/>
      <c r="CG114" s="418"/>
      <c r="CH114" s="418"/>
      <c r="CI114" s="418"/>
      <c r="CJ114" s="418"/>
      <c r="CK114" s="418"/>
      <c r="CL114" s="418"/>
      <c r="CM114" s="418"/>
      <c r="CN114" s="418"/>
      <c r="CO114" s="418"/>
      <c r="CP114" s="418"/>
      <c r="CQ114" s="418"/>
      <c r="CR114" s="418"/>
      <c r="CS114" s="418"/>
      <c r="CT114" s="418"/>
      <c r="CU114" s="418"/>
      <c r="CV114" s="418"/>
      <c r="CW114" s="418"/>
      <c r="CX114" s="418"/>
      <c r="CY114" s="418"/>
      <c r="CZ114" s="418"/>
      <c r="DA114" s="418"/>
      <c r="DB114" s="418"/>
      <c r="DC114" s="418"/>
      <c r="DD114" s="418"/>
      <c r="DE114" s="418"/>
      <c r="DF114" s="418"/>
      <c r="DG114" s="418"/>
      <c r="DH114" s="418"/>
      <c r="DI114" s="418"/>
      <c r="DJ114" s="418"/>
      <c r="DK114" s="418"/>
      <c r="DL114" s="418"/>
      <c r="DM114" s="418"/>
      <c r="DN114" s="418"/>
      <c r="DO114" s="418"/>
      <c r="DP114" s="418"/>
      <c r="DQ114" s="418"/>
      <c r="DR114" s="418"/>
      <c r="DS114" s="418"/>
      <c r="DT114" s="418"/>
      <c r="DU114" s="418"/>
      <c r="DV114" s="418"/>
      <c r="DW114" s="418"/>
      <c r="DX114" s="418"/>
      <c r="DY114" s="418"/>
      <c r="DZ114" s="418"/>
      <c r="EA114" s="418"/>
      <c r="EB114" s="418"/>
      <c r="EC114" s="418"/>
      <c r="ED114" s="418"/>
      <c r="EE114" s="418"/>
      <c r="EF114" s="418"/>
      <c r="EG114" s="418"/>
      <c r="EH114" s="418"/>
      <c r="EI114" s="418"/>
      <c r="EJ114" s="418"/>
      <c r="EK114" s="418"/>
      <c r="EL114" s="418"/>
      <c r="EM114" s="418"/>
      <c r="EN114" s="418"/>
      <c r="EO114" s="418"/>
      <c r="EP114" s="418"/>
      <c r="EQ114" s="418"/>
      <c r="ER114" s="418"/>
      <c r="ES114" s="418"/>
      <c r="ET114" s="418"/>
      <c r="EU114" s="418"/>
      <c r="EV114" s="418"/>
      <c r="EW114" s="418"/>
      <c r="EX114" s="418"/>
      <c r="EY114" s="418"/>
      <c r="EZ114" s="418"/>
      <c r="FA114" s="418"/>
      <c r="FB114" s="418"/>
      <c r="FC114" s="418"/>
      <c r="FD114" s="418"/>
      <c r="FE114" s="418"/>
      <c r="FF114" s="418"/>
      <c r="FG114" s="418"/>
      <c r="FH114" s="418"/>
      <c r="FI114" s="418"/>
      <c r="FJ114" s="418"/>
      <c r="FK114" s="418"/>
      <c r="FL114" s="418"/>
      <c r="FM114" s="418"/>
      <c r="FN114" s="418"/>
      <c r="FO114" s="418"/>
      <c r="FP114" s="418"/>
      <c r="FQ114" s="418"/>
      <c r="FR114" s="418"/>
      <c r="FS114" s="418"/>
      <c r="FT114" s="418"/>
      <c r="FU114" s="418"/>
      <c r="FV114" s="418"/>
      <c r="FW114" s="418"/>
      <c r="FX114" s="418"/>
      <c r="FY114" s="418"/>
      <c r="FZ114" s="418"/>
      <c r="GA114" s="418"/>
      <c r="GB114" s="418"/>
      <c r="GC114" s="418"/>
      <c r="GD114" s="418"/>
      <c r="GE114" s="418"/>
      <c r="GF114" s="418"/>
      <c r="GG114" s="418"/>
      <c r="GH114" s="418"/>
      <c r="GI114" s="418"/>
      <c r="GJ114" s="418"/>
      <c r="GK114" s="418"/>
      <c r="GL114" s="418"/>
      <c r="GM114" s="418"/>
      <c r="GN114" s="418"/>
      <c r="GO114" s="418"/>
      <c r="GP114" s="418"/>
      <c r="GQ114" s="418"/>
      <c r="GR114" s="418"/>
      <c r="GS114" s="418"/>
      <c r="GT114" s="418"/>
      <c r="GU114" s="418"/>
      <c r="GV114" s="418"/>
      <c r="GW114" s="418"/>
      <c r="GX114" s="418"/>
      <c r="GY114" s="418"/>
      <c r="GZ114" s="418"/>
      <c r="HA114" s="418"/>
      <c r="HB114" s="418"/>
      <c r="HC114" s="418"/>
      <c r="HD114" s="418"/>
      <c r="HE114" s="418"/>
      <c r="HF114" s="418"/>
      <c r="HG114" s="418"/>
      <c r="HH114" s="418"/>
      <c r="HI114" s="418"/>
      <c r="HJ114" s="418"/>
      <c r="HK114" s="418"/>
      <c r="HL114" s="418"/>
      <c r="HM114" s="418"/>
      <c r="HN114" s="418"/>
      <c r="HO114" s="418"/>
      <c r="HP114" s="418"/>
      <c r="HQ114" s="418"/>
      <c r="HR114" s="418"/>
      <c r="HS114" s="418"/>
      <c r="HT114" s="418"/>
      <c r="HU114" s="418"/>
      <c r="HV114" s="418"/>
      <c r="HW114" s="418"/>
      <c r="HX114" s="418"/>
      <c r="HY114" s="418"/>
      <c r="HZ114" s="418"/>
      <c r="IA114" s="418"/>
      <c r="IB114" s="418"/>
      <c r="IC114" s="418"/>
      <c r="ID114" s="418"/>
      <c r="IE114" s="418"/>
      <c r="IF114" s="418"/>
      <c r="IG114" s="418"/>
      <c r="IH114" s="418"/>
      <c r="II114" s="418"/>
      <c r="IJ114" s="418"/>
      <c r="IK114" s="418"/>
      <c r="IL114" s="418"/>
      <c r="IM114" s="418"/>
      <c r="IN114" s="418"/>
      <c r="IO114" s="418"/>
      <c r="IP114" s="418"/>
      <c r="IQ114" s="278"/>
      <c r="IR114" s="278"/>
    </row>
    <row r="115" spans="1:252" s="444" customFormat="1" ht="18" customHeight="1" x14ac:dyDescent="0.35">
      <c r="A115" s="707"/>
      <c r="B115" s="418"/>
      <c r="C115" s="489"/>
      <c r="D115" s="421"/>
      <c r="E115" s="708"/>
      <c r="J115" s="1293"/>
      <c r="M115" s="418"/>
      <c r="N115" s="418"/>
      <c r="O115" s="418"/>
      <c r="P115" s="418"/>
      <c r="Q115" s="418"/>
      <c r="R115" s="418"/>
      <c r="S115" s="418"/>
      <c r="T115" s="418"/>
      <c r="U115" s="418"/>
      <c r="V115" s="418"/>
      <c r="W115" s="418"/>
      <c r="X115" s="418"/>
      <c r="Y115" s="418"/>
      <c r="Z115" s="418"/>
      <c r="AA115" s="418"/>
      <c r="AB115" s="418"/>
      <c r="AC115" s="418"/>
      <c r="AD115" s="418"/>
      <c r="AE115" s="418"/>
      <c r="AF115" s="418"/>
      <c r="AG115" s="418"/>
      <c r="AH115" s="418"/>
      <c r="AI115" s="418"/>
      <c r="AJ115" s="418"/>
      <c r="AK115" s="418"/>
      <c r="AL115" s="418"/>
      <c r="AM115" s="418"/>
      <c r="AN115" s="418"/>
      <c r="AO115" s="418"/>
      <c r="AP115" s="418"/>
      <c r="AQ115" s="418"/>
      <c r="AR115" s="418"/>
      <c r="AS115" s="418"/>
      <c r="AT115" s="418"/>
      <c r="AU115" s="418"/>
      <c r="AV115" s="418"/>
      <c r="AW115" s="418"/>
      <c r="AX115" s="418"/>
      <c r="AY115" s="418"/>
      <c r="AZ115" s="418"/>
      <c r="BA115" s="418"/>
      <c r="BB115" s="418"/>
      <c r="BC115" s="418"/>
      <c r="BD115" s="418"/>
      <c r="BE115" s="418"/>
      <c r="BF115" s="418"/>
      <c r="BG115" s="418"/>
      <c r="BH115" s="418"/>
      <c r="BI115" s="418"/>
      <c r="BJ115" s="418"/>
      <c r="BK115" s="418"/>
      <c r="BL115" s="418"/>
      <c r="BM115" s="418"/>
      <c r="BN115" s="418"/>
      <c r="BO115" s="418"/>
      <c r="BP115" s="418"/>
      <c r="BQ115" s="418"/>
      <c r="BR115" s="418"/>
      <c r="BS115" s="418"/>
      <c r="BT115" s="418"/>
      <c r="BU115" s="418"/>
      <c r="BV115" s="418"/>
      <c r="BW115" s="418"/>
      <c r="BX115" s="418"/>
      <c r="BY115" s="418"/>
      <c r="BZ115" s="418"/>
      <c r="CA115" s="418"/>
      <c r="CB115" s="418"/>
      <c r="CC115" s="418"/>
      <c r="CD115" s="418"/>
      <c r="CE115" s="418"/>
      <c r="CF115" s="418"/>
      <c r="CG115" s="418"/>
      <c r="CH115" s="418"/>
      <c r="CI115" s="418"/>
      <c r="CJ115" s="418"/>
      <c r="CK115" s="418"/>
      <c r="CL115" s="418"/>
      <c r="CM115" s="418"/>
      <c r="CN115" s="418"/>
      <c r="CO115" s="418"/>
      <c r="CP115" s="418"/>
      <c r="CQ115" s="418"/>
      <c r="CR115" s="418"/>
      <c r="CS115" s="418"/>
      <c r="CT115" s="418"/>
      <c r="CU115" s="418"/>
      <c r="CV115" s="418"/>
      <c r="CW115" s="418"/>
      <c r="CX115" s="418"/>
      <c r="CY115" s="418"/>
      <c r="CZ115" s="418"/>
      <c r="DA115" s="418"/>
      <c r="DB115" s="418"/>
      <c r="DC115" s="418"/>
      <c r="DD115" s="418"/>
      <c r="DE115" s="418"/>
      <c r="DF115" s="418"/>
      <c r="DG115" s="418"/>
      <c r="DH115" s="418"/>
      <c r="DI115" s="418"/>
      <c r="DJ115" s="418"/>
      <c r="DK115" s="418"/>
      <c r="DL115" s="418"/>
      <c r="DM115" s="418"/>
      <c r="DN115" s="418"/>
      <c r="DO115" s="418"/>
      <c r="DP115" s="418"/>
      <c r="DQ115" s="418"/>
      <c r="DR115" s="418"/>
      <c r="DS115" s="418"/>
      <c r="DT115" s="418"/>
      <c r="DU115" s="418"/>
      <c r="DV115" s="418"/>
      <c r="DW115" s="418"/>
      <c r="DX115" s="418"/>
      <c r="DY115" s="418"/>
      <c r="DZ115" s="418"/>
      <c r="EA115" s="418"/>
      <c r="EB115" s="418"/>
      <c r="EC115" s="418"/>
      <c r="ED115" s="418"/>
      <c r="EE115" s="418"/>
      <c r="EF115" s="418"/>
      <c r="EG115" s="418"/>
      <c r="EH115" s="418"/>
      <c r="EI115" s="418"/>
      <c r="EJ115" s="418"/>
      <c r="EK115" s="418"/>
      <c r="EL115" s="418"/>
      <c r="EM115" s="418"/>
      <c r="EN115" s="418"/>
      <c r="EO115" s="418"/>
      <c r="EP115" s="418"/>
      <c r="EQ115" s="418"/>
      <c r="ER115" s="418"/>
      <c r="ES115" s="418"/>
      <c r="ET115" s="418"/>
      <c r="EU115" s="418"/>
      <c r="EV115" s="418"/>
      <c r="EW115" s="418"/>
      <c r="EX115" s="418"/>
      <c r="EY115" s="418"/>
      <c r="EZ115" s="418"/>
      <c r="FA115" s="418"/>
      <c r="FB115" s="418"/>
      <c r="FC115" s="418"/>
      <c r="FD115" s="418"/>
      <c r="FE115" s="418"/>
      <c r="FF115" s="418"/>
      <c r="FG115" s="418"/>
      <c r="FH115" s="418"/>
      <c r="FI115" s="418"/>
      <c r="FJ115" s="418"/>
      <c r="FK115" s="418"/>
      <c r="FL115" s="418"/>
      <c r="FM115" s="418"/>
      <c r="FN115" s="418"/>
      <c r="FO115" s="418"/>
      <c r="FP115" s="418"/>
      <c r="FQ115" s="418"/>
      <c r="FR115" s="418"/>
      <c r="FS115" s="418"/>
      <c r="FT115" s="418"/>
      <c r="FU115" s="418"/>
      <c r="FV115" s="418"/>
      <c r="FW115" s="418"/>
      <c r="FX115" s="418"/>
      <c r="FY115" s="418"/>
      <c r="FZ115" s="418"/>
      <c r="GA115" s="418"/>
      <c r="GB115" s="418"/>
      <c r="GC115" s="418"/>
      <c r="GD115" s="418"/>
      <c r="GE115" s="418"/>
      <c r="GF115" s="418"/>
      <c r="GG115" s="418"/>
      <c r="GH115" s="418"/>
      <c r="GI115" s="418"/>
      <c r="GJ115" s="418"/>
      <c r="GK115" s="418"/>
      <c r="GL115" s="418"/>
      <c r="GM115" s="418"/>
      <c r="GN115" s="418"/>
      <c r="GO115" s="418"/>
      <c r="GP115" s="418"/>
      <c r="GQ115" s="418"/>
      <c r="GR115" s="418"/>
      <c r="GS115" s="418"/>
      <c r="GT115" s="418"/>
      <c r="GU115" s="418"/>
      <c r="GV115" s="418"/>
      <c r="GW115" s="418"/>
      <c r="GX115" s="418"/>
      <c r="GY115" s="418"/>
      <c r="GZ115" s="418"/>
      <c r="HA115" s="418"/>
      <c r="HB115" s="418"/>
      <c r="HC115" s="418"/>
      <c r="HD115" s="418"/>
      <c r="HE115" s="418"/>
      <c r="HF115" s="418"/>
      <c r="HG115" s="418"/>
      <c r="HH115" s="418"/>
      <c r="HI115" s="418"/>
      <c r="HJ115" s="418"/>
      <c r="HK115" s="418"/>
      <c r="HL115" s="418"/>
      <c r="HM115" s="418"/>
      <c r="HN115" s="418"/>
      <c r="HO115" s="418"/>
      <c r="HP115" s="418"/>
      <c r="HQ115" s="418"/>
      <c r="HR115" s="418"/>
      <c r="HS115" s="418"/>
      <c r="HT115" s="418"/>
      <c r="HU115" s="418"/>
      <c r="HV115" s="418"/>
      <c r="HW115" s="418"/>
      <c r="HX115" s="418"/>
      <c r="HY115" s="418"/>
      <c r="HZ115" s="418"/>
      <c r="IA115" s="418"/>
      <c r="IB115" s="418"/>
      <c r="IC115" s="418"/>
      <c r="ID115" s="418"/>
      <c r="IE115" s="418"/>
      <c r="IF115" s="418"/>
      <c r="IG115" s="418"/>
      <c r="IH115" s="418"/>
      <c r="II115" s="418"/>
      <c r="IJ115" s="418"/>
      <c r="IK115" s="418"/>
      <c r="IL115" s="418"/>
      <c r="IM115" s="418"/>
      <c r="IN115" s="418"/>
      <c r="IO115" s="418"/>
      <c r="IP115" s="418"/>
      <c r="IQ115" s="278"/>
      <c r="IR115" s="278"/>
    </row>
    <row r="116" spans="1:252" s="444" customFormat="1" ht="18" customHeight="1" x14ac:dyDescent="0.35">
      <c r="A116" s="707"/>
      <c r="B116" s="418"/>
      <c r="C116" s="489"/>
      <c r="D116" s="421"/>
      <c r="E116" s="708"/>
      <c r="J116" s="1293"/>
      <c r="M116" s="418"/>
      <c r="N116" s="418"/>
      <c r="O116" s="418"/>
      <c r="P116" s="418"/>
      <c r="Q116" s="418"/>
      <c r="R116" s="418"/>
      <c r="S116" s="418"/>
      <c r="T116" s="418"/>
      <c r="U116" s="418"/>
      <c r="V116" s="418"/>
      <c r="W116" s="418"/>
      <c r="X116" s="418"/>
      <c r="Y116" s="418"/>
      <c r="Z116" s="418"/>
      <c r="AA116" s="418"/>
      <c r="AB116" s="418"/>
      <c r="AC116" s="418"/>
      <c r="AD116" s="418"/>
      <c r="AE116" s="418"/>
      <c r="AF116" s="418"/>
      <c r="AG116" s="418"/>
      <c r="AH116" s="418"/>
      <c r="AI116" s="418"/>
      <c r="AJ116" s="418"/>
      <c r="AK116" s="418"/>
      <c r="AL116" s="418"/>
      <c r="AM116" s="418"/>
      <c r="AN116" s="418"/>
      <c r="AO116" s="418"/>
      <c r="AP116" s="418"/>
      <c r="AQ116" s="418"/>
      <c r="AR116" s="418"/>
      <c r="AS116" s="418"/>
      <c r="AT116" s="418"/>
      <c r="AU116" s="418"/>
      <c r="AV116" s="418"/>
      <c r="AW116" s="418"/>
      <c r="AX116" s="418"/>
      <c r="AY116" s="418"/>
      <c r="AZ116" s="418"/>
      <c r="BA116" s="418"/>
      <c r="BB116" s="418"/>
      <c r="BC116" s="418"/>
      <c r="BD116" s="418"/>
      <c r="BE116" s="418"/>
      <c r="BF116" s="418"/>
      <c r="BG116" s="418"/>
      <c r="BH116" s="418"/>
      <c r="BI116" s="418"/>
      <c r="BJ116" s="418"/>
      <c r="BK116" s="418"/>
      <c r="BL116" s="418"/>
      <c r="BM116" s="418"/>
      <c r="BN116" s="418"/>
      <c r="BO116" s="418"/>
      <c r="BP116" s="418"/>
      <c r="BQ116" s="418"/>
      <c r="BR116" s="418"/>
      <c r="BS116" s="418"/>
      <c r="BT116" s="418"/>
      <c r="BU116" s="418"/>
      <c r="BV116" s="418"/>
      <c r="BW116" s="418"/>
      <c r="BX116" s="418"/>
      <c r="BY116" s="418"/>
      <c r="BZ116" s="418"/>
      <c r="CA116" s="418"/>
      <c r="CB116" s="418"/>
      <c r="CC116" s="418"/>
      <c r="CD116" s="418"/>
      <c r="CE116" s="418"/>
      <c r="CF116" s="418"/>
      <c r="CG116" s="418"/>
      <c r="CH116" s="418"/>
      <c r="CI116" s="418"/>
      <c r="CJ116" s="418"/>
      <c r="CK116" s="418"/>
      <c r="CL116" s="418"/>
      <c r="CM116" s="418"/>
      <c r="CN116" s="418"/>
      <c r="CO116" s="418"/>
      <c r="CP116" s="418"/>
      <c r="CQ116" s="418"/>
      <c r="CR116" s="418"/>
      <c r="CS116" s="418"/>
      <c r="CT116" s="418"/>
      <c r="CU116" s="418"/>
      <c r="CV116" s="418"/>
      <c r="CW116" s="418"/>
      <c r="CX116" s="418"/>
      <c r="CY116" s="418"/>
      <c r="CZ116" s="418"/>
      <c r="DA116" s="418"/>
      <c r="DB116" s="418"/>
      <c r="DC116" s="418"/>
      <c r="DD116" s="418"/>
      <c r="DE116" s="418"/>
      <c r="DF116" s="418"/>
      <c r="DG116" s="418"/>
      <c r="DH116" s="418"/>
      <c r="DI116" s="418"/>
      <c r="DJ116" s="418"/>
      <c r="DK116" s="418"/>
      <c r="DL116" s="418"/>
      <c r="DM116" s="418"/>
      <c r="DN116" s="418"/>
      <c r="DO116" s="418"/>
      <c r="DP116" s="418"/>
      <c r="DQ116" s="418"/>
      <c r="DR116" s="418"/>
      <c r="DS116" s="418"/>
      <c r="DT116" s="418"/>
      <c r="DU116" s="418"/>
      <c r="DV116" s="418"/>
      <c r="DW116" s="418"/>
      <c r="DX116" s="418"/>
      <c r="DY116" s="418"/>
      <c r="DZ116" s="418"/>
      <c r="EA116" s="418"/>
      <c r="EB116" s="418"/>
      <c r="EC116" s="418"/>
      <c r="ED116" s="418"/>
      <c r="EE116" s="418"/>
      <c r="EF116" s="418"/>
      <c r="EG116" s="418"/>
      <c r="EH116" s="418"/>
      <c r="EI116" s="418"/>
      <c r="EJ116" s="418"/>
      <c r="EK116" s="418"/>
      <c r="EL116" s="418"/>
      <c r="EM116" s="418"/>
      <c r="EN116" s="418"/>
      <c r="EO116" s="418"/>
      <c r="EP116" s="418"/>
      <c r="EQ116" s="418"/>
      <c r="ER116" s="418"/>
      <c r="ES116" s="418"/>
      <c r="ET116" s="418"/>
      <c r="EU116" s="418"/>
      <c r="EV116" s="418"/>
      <c r="EW116" s="418"/>
      <c r="EX116" s="418"/>
      <c r="EY116" s="418"/>
      <c r="EZ116" s="418"/>
      <c r="FA116" s="418"/>
      <c r="FB116" s="418"/>
      <c r="FC116" s="418"/>
      <c r="FD116" s="418"/>
      <c r="FE116" s="418"/>
      <c r="FF116" s="418"/>
      <c r="FG116" s="418"/>
      <c r="FH116" s="418"/>
      <c r="FI116" s="418"/>
      <c r="FJ116" s="418"/>
      <c r="FK116" s="418"/>
      <c r="FL116" s="418"/>
      <c r="FM116" s="418"/>
      <c r="FN116" s="418"/>
      <c r="FO116" s="418"/>
      <c r="FP116" s="418"/>
      <c r="FQ116" s="418"/>
      <c r="FR116" s="418"/>
      <c r="FS116" s="418"/>
      <c r="FT116" s="418"/>
      <c r="FU116" s="418"/>
      <c r="FV116" s="418"/>
      <c r="FW116" s="418"/>
      <c r="FX116" s="418"/>
      <c r="FY116" s="418"/>
      <c r="FZ116" s="418"/>
      <c r="GA116" s="418"/>
      <c r="GB116" s="418"/>
      <c r="GC116" s="418"/>
      <c r="GD116" s="418"/>
      <c r="GE116" s="418"/>
      <c r="GF116" s="418"/>
      <c r="GG116" s="418"/>
      <c r="GH116" s="418"/>
      <c r="GI116" s="418"/>
      <c r="GJ116" s="418"/>
      <c r="GK116" s="418"/>
      <c r="GL116" s="418"/>
      <c r="GM116" s="418"/>
      <c r="GN116" s="418"/>
      <c r="GO116" s="418"/>
      <c r="GP116" s="418"/>
      <c r="GQ116" s="418"/>
      <c r="GR116" s="418"/>
      <c r="GS116" s="418"/>
      <c r="GT116" s="418"/>
      <c r="GU116" s="418"/>
      <c r="GV116" s="418"/>
      <c r="GW116" s="418"/>
      <c r="GX116" s="418"/>
      <c r="GY116" s="418"/>
      <c r="GZ116" s="418"/>
      <c r="HA116" s="418"/>
      <c r="HB116" s="418"/>
      <c r="HC116" s="418"/>
      <c r="HD116" s="418"/>
      <c r="HE116" s="418"/>
      <c r="HF116" s="418"/>
      <c r="HG116" s="418"/>
      <c r="HH116" s="418"/>
      <c r="HI116" s="418"/>
      <c r="HJ116" s="418"/>
      <c r="HK116" s="418"/>
      <c r="HL116" s="418"/>
      <c r="HM116" s="418"/>
      <c r="HN116" s="418"/>
      <c r="HO116" s="418"/>
      <c r="HP116" s="418"/>
      <c r="HQ116" s="418"/>
      <c r="HR116" s="418"/>
      <c r="HS116" s="418"/>
      <c r="HT116" s="418"/>
      <c r="HU116" s="418"/>
      <c r="HV116" s="418"/>
      <c r="HW116" s="418"/>
      <c r="HX116" s="418"/>
      <c r="HY116" s="418"/>
      <c r="HZ116" s="418"/>
      <c r="IA116" s="418"/>
      <c r="IB116" s="418"/>
      <c r="IC116" s="418"/>
      <c r="ID116" s="418"/>
      <c r="IE116" s="418"/>
      <c r="IF116" s="418"/>
      <c r="IG116" s="418"/>
      <c r="IH116" s="418"/>
      <c r="II116" s="418"/>
      <c r="IJ116" s="418"/>
      <c r="IK116" s="418"/>
      <c r="IL116" s="418"/>
      <c r="IM116" s="418"/>
      <c r="IN116" s="418"/>
      <c r="IO116" s="418"/>
      <c r="IP116" s="418"/>
      <c r="IQ116" s="278"/>
      <c r="IR116" s="278"/>
    </row>
    <row r="117" spans="1:252" s="444" customFormat="1" ht="18" customHeight="1" x14ac:dyDescent="0.35">
      <c r="A117" s="707"/>
      <c r="B117" s="418"/>
      <c r="C117" s="489"/>
      <c r="D117" s="421"/>
      <c r="E117" s="708"/>
      <c r="J117" s="1293"/>
      <c r="M117" s="418"/>
      <c r="N117" s="418"/>
      <c r="O117" s="418"/>
      <c r="P117" s="418"/>
      <c r="Q117" s="418"/>
      <c r="R117" s="418"/>
      <c r="S117" s="418"/>
      <c r="T117" s="418"/>
      <c r="U117" s="418"/>
      <c r="V117" s="418"/>
      <c r="W117" s="418"/>
      <c r="X117" s="418"/>
      <c r="Y117" s="418"/>
      <c r="Z117" s="418"/>
      <c r="AA117" s="418"/>
      <c r="AB117" s="418"/>
      <c r="AC117" s="418"/>
      <c r="AD117" s="418"/>
      <c r="AE117" s="418"/>
      <c r="AF117" s="418"/>
      <c r="AG117" s="418"/>
      <c r="AH117" s="418"/>
      <c r="AI117" s="418"/>
      <c r="AJ117" s="418"/>
      <c r="AK117" s="418"/>
      <c r="AL117" s="418"/>
      <c r="AM117" s="418"/>
      <c r="AN117" s="418"/>
      <c r="AO117" s="418"/>
      <c r="AP117" s="418"/>
      <c r="AQ117" s="418"/>
      <c r="AR117" s="418"/>
      <c r="AS117" s="418"/>
      <c r="AT117" s="418"/>
      <c r="AU117" s="418"/>
      <c r="AV117" s="418"/>
      <c r="AW117" s="418"/>
      <c r="AX117" s="418"/>
      <c r="AY117" s="418"/>
      <c r="AZ117" s="418"/>
      <c r="BA117" s="418"/>
      <c r="BB117" s="418"/>
      <c r="BC117" s="418"/>
      <c r="BD117" s="418"/>
      <c r="BE117" s="418"/>
      <c r="BF117" s="418"/>
      <c r="BG117" s="418"/>
      <c r="BH117" s="418"/>
      <c r="BI117" s="418"/>
      <c r="BJ117" s="418"/>
      <c r="BK117" s="418"/>
      <c r="BL117" s="418"/>
      <c r="BM117" s="418"/>
      <c r="BN117" s="418"/>
      <c r="BO117" s="418"/>
      <c r="BP117" s="418"/>
      <c r="BQ117" s="418"/>
      <c r="BR117" s="418"/>
      <c r="BS117" s="418"/>
      <c r="BT117" s="418"/>
      <c r="BU117" s="418"/>
      <c r="BV117" s="418"/>
      <c r="BW117" s="418"/>
      <c r="BX117" s="418"/>
      <c r="BY117" s="418"/>
      <c r="BZ117" s="418"/>
      <c r="CA117" s="418"/>
      <c r="CB117" s="418"/>
      <c r="CC117" s="418"/>
      <c r="CD117" s="418"/>
      <c r="CE117" s="418"/>
      <c r="CF117" s="418"/>
      <c r="CG117" s="418"/>
      <c r="CH117" s="418"/>
      <c r="CI117" s="418"/>
      <c r="CJ117" s="418"/>
      <c r="CK117" s="418"/>
      <c r="CL117" s="418"/>
      <c r="CM117" s="418"/>
      <c r="CN117" s="418"/>
      <c r="CO117" s="418"/>
      <c r="CP117" s="418"/>
      <c r="CQ117" s="418"/>
      <c r="CR117" s="418"/>
      <c r="CS117" s="418"/>
      <c r="CT117" s="418"/>
      <c r="CU117" s="418"/>
      <c r="CV117" s="418"/>
      <c r="CW117" s="418"/>
      <c r="CX117" s="418"/>
      <c r="CY117" s="418"/>
      <c r="CZ117" s="418"/>
      <c r="DA117" s="418"/>
      <c r="DB117" s="418"/>
      <c r="DC117" s="418"/>
      <c r="DD117" s="418"/>
      <c r="DE117" s="418"/>
      <c r="DF117" s="418"/>
      <c r="DG117" s="418"/>
      <c r="DH117" s="418"/>
      <c r="DI117" s="418"/>
      <c r="DJ117" s="418"/>
      <c r="DK117" s="418"/>
      <c r="DL117" s="418"/>
      <c r="DM117" s="418"/>
      <c r="DN117" s="418"/>
      <c r="DO117" s="418"/>
      <c r="DP117" s="418"/>
      <c r="DQ117" s="418"/>
      <c r="DR117" s="418"/>
      <c r="DS117" s="418"/>
      <c r="DT117" s="418"/>
      <c r="DU117" s="418"/>
      <c r="DV117" s="418"/>
      <c r="DW117" s="418"/>
      <c r="DX117" s="418"/>
      <c r="DY117" s="418"/>
      <c r="DZ117" s="418"/>
      <c r="EA117" s="418"/>
      <c r="EB117" s="418"/>
      <c r="EC117" s="418"/>
      <c r="ED117" s="418"/>
      <c r="EE117" s="418"/>
      <c r="EF117" s="418"/>
      <c r="EG117" s="418"/>
      <c r="EH117" s="418"/>
      <c r="EI117" s="418"/>
      <c r="EJ117" s="418"/>
      <c r="EK117" s="418"/>
      <c r="EL117" s="418"/>
      <c r="EM117" s="418"/>
      <c r="EN117" s="418"/>
      <c r="EO117" s="418"/>
      <c r="EP117" s="418"/>
      <c r="EQ117" s="418"/>
      <c r="ER117" s="418"/>
      <c r="ES117" s="418"/>
      <c r="ET117" s="418"/>
      <c r="EU117" s="418"/>
      <c r="EV117" s="418"/>
      <c r="EW117" s="418"/>
      <c r="EX117" s="418"/>
      <c r="EY117" s="418"/>
      <c r="EZ117" s="418"/>
      <c r="FA117" s="418"/>
      <c r="FB117" s="418"/>
      <c r="FC117" s="418"/>
      <c r="FD117" s="418"/>
      <c r="FE117" s="418"/>
      <c r="FF117" s="418"/>
      <c r="FG117" s="418"/>
      <c r="FH117" s="418"/>
      <c r="FI117" s="418"/>
      <c r="FJ117" s="418"/>
      <c r="FK117" s="418"/>
      <c r="FL117" s="418"/>
      <c r="FM117" s="418"/>
      <c r="FN117" s="418"/>
      <c r="FO117" s="418"/>
      <c r="FP117" s="418"/>
      <c r="FQ117" s="418"/>
      <c r="FR117" s="418"/>
      <c r="FS117" s="418"/>
      <c r="FT117" s="418"/>
      <c r="FU117" s="418"/>
      <c r="FV117" s="418"/>
      <c r="FW117" s="418"/>
      <c r="FX117" s="418"/>
      <c r="FY117" s="418"/>
      <c r="FZ117" s="418"/>
      <c r="GA117" s="418"/>
      <c r="GB117" s="418"/>
      <c r="GC117" s="418"/>
      <c r="GD117" s="418"/>
      <c r="GE117" s="418"/>
      <c r="GF117" s="418"/>
      <c r="GG117" s="418"/>
      <c r="GH117" s="418"/>
      <c r="GI117" s="418"/>
      <c r="GJ117" s="418"/>
      <c r="GK117" s="418"/>
      <c r="GL117" s="418"/>
      <c r="GM117" s="418"/>
      <c r="GN117" s="418"/>
      <c r="GO117" s="418"/>
      <c r="GP117" s="418"/>
      <c r="GQ117" s="418"/>
      <c r="GR117" s="418"/>
      <c r="GS117" s="418"/>
      <c r="GT117" s="418"/>
      <c r="GU117" s="418"/>
      <c r="GV117" s="418"/>
      <c r="GW117" s="418"/>
      <c r="GX117" s="418"/>
      <c r="GY117" s="418"/>
      <c r="GZ117" s="418"/>
      <c r="HA117" s="418"/>
      <c r="HB117" s="418"/>
      <c r="HC117" s="418"/>
      <c r="HD117" s="418"/>
      <c r="HE117" s="418"/>
      <c r="HF117" s="418"/>
      <c r="HG117" s="418"/>
      <c r="HH117" s="418"/>
      <c r="HI117" s="418"/>
      <c r="HJ117" s="418"/>
      <c r="HK117" s="418"/>
      <c r="HL117" s="418"/>
      <c r="HM117" s="418"/>
      <c r="HN117" s="418"/>
      <c r="HO117" s="418"/>
      <c r="HP117" s="418"/>
      <c r="HQ117" s="418"/>
      <c r="HR117" s="418"/>
      <c r="HS117" s="418"/>
      <c r="HT117" s="418"/>
      <c r="HU117" s="418"/>
      <c r="HV117" s="418"/>
      <c r="HW117" s="418"/>
      <c r="HX117" s="418"/>
      <c r="HY117" s="418"/>
      <c r="HZ117" s="418"/>
      <c r="IA117" s="418"/>
      <c r="IB117" s="418"/>
      <c r="IC117" s="418"/>
      <c r="ID117" s="418"/>
      <c r="IE117" s="418"/>
      <c r="IF117" s="418"/>
      <c r="IG117" s="418"/>
      <c r="IH117" s="418"/>
      <c r="II117" s="418"/>
      <c r="IJ117" s="418"/>
      <c r="IK117" s="418"/>
      <c r="IL117" s="418"/>
      <c r="IM117" s="418"/>
      <c r="IN117" s="418"/>
      <c r="IO117" s="418"/>
      <c r="IP117" s="418"/>
      <c r="IQ117" s="278"/>
      <c r="IR117" s="278"/>
    </row>
    <row r="118" spans="1:252" s="444" customFormat="1" ht="18" customHeight="1" x14ac:dyDescent="0.35">
      <c r="A118" s="707"/>
      <c r="B118" s="418"/>
      <c r="C118" s="489"/>
      <c r="D118" s="421"/>
      <c r="E118" s="708"/>
      <c r="J118" s="1293"/>
      <c r="M118" s="418"/>
      <c r="N118" s="418"/>
      <c r="O118" s="418"/>
      <c r="P118" s="418"/>
      <c r="Q118" s="418"/>
      <c r="R118" s="418"/>
      <c r="S118" s="418"/>
      <c r="T118" s="418"/>
      <c r="U118" s="418"/>
      <c r="V118" s="418"/>
      <c r="W118" s="418"/>
      <c r="X118" s="418"/>
      <c r="Y118" s="418"/>
      <c r="Z118" s="418"/>
      <c r="AA118" s="418"/>
      <c r="AB118" s="418"/>
      <c r="AC118" s="418"/>
      <c r="AD118" s="418"/>
      <c r="AE118" s="418"/>
      <c r="AF118" s="418"/>
      <c r="AG118" s="418"/>
      <c r="AH118" s="418"/>
      <c r="AI118" s="418"/>
      <c r="AJ118" s="418"/>
      <c r="AK118" s="418"/>
      <c r="AL118" s="418"/>
      <c r="AM118" s="418"/>
      <c r="AN118" s="418"/>
      <c r="AO118" s="418"/>
      <c r="AP118" s="418"/>
      <c r="AQ118" s="418"/>
      <c r="AR118" s="418"/>
      <c r="AS118" s="418"/>
      <c r="AT118" s="418"/>
      <c r="AU118" s="418"/>
      <c r="AV118" s="418"/>
      <c r="AW118" s="418"/>
      <c r="AX118" s="418"/>
      <c r="AY118" s="418"/>
      <c r="AZ118" s="418"/>
      <c r="BA118" s="418"/>
      <c r="BB118" s="418"/>
      <c r="BC118" s="418"/>
      <c r="BD118" s="418"/>
      <c r="BE118" s="418"/>
      <c r="BF118" s="418"/>
      <c r="BG118" s="418"/>
      <c r="BH118" s="418"/>
      <c r="BI118" s="418"/>
      <c r="BJ118" s="418"/>
      <c r="BK118" s="418"/>
      <c r="BL118" s="418"/>
      <c r="BM118" s="418"/>
      <c r="BN118" s="418"/>
      <c r="BO118" s="418"/>
      <c r="BP118" s="418"/>
      <c r="BQ118" s="418"/>
      <c r="BR118" s="418"/>
      <c r="BS118" s="418"/>
      <c r="BT118" s="418"/>
      <c r="BU118" s="418"/>
      <c r="BV118" s="418"/>
      <c r="BW118" s="418"/>
      <c r="BX118" s="418"/>
      <c r="BY118" s="418"/>
      <c r="BZ118" s="418"/>
      <c r="CA118" s="418"/>
      <c r="CB118" s="418"/>
      <c r="CC118" s="418"/>
      <c r="CD118" s="418"/>
      <c r="CE118" s="418"/>
      <c r="CF118" s="418"/>
      <c r="CG118" s="418"/>
      <c r="CH118" s="418"/>
      <c r="CI118" s="418"/>
      <c r="CJ118" s="418"/>
      <c r="CK118" s="418"/>
      <c r="CL118" s="418"/>
      <c r="CM118" s="418"/>
      <c r="CN118" s="418"/>
      <c r="CO118" s="418"/>
      <c r="CP118" s="418"/>
      <c r="CQ118" s="418"/>
      <c r="CR118" s="418"/>
      <c r="CS118" s="418"/>
      <c r="CT118" s="418"/>
      <c r="CU118" s="418"/>
      <c r="CV118" s="418"/>
      <c r="CW118" s="418"/>
      <c r="CX118" s="418"/>
      <c r="CY118" s="418"/>
      <c r="CZ118" s="418"/>
      <c r="DA118" s="418"/>
      <c r="DB118" s="418"/>
      <c r="DC118" s="418"/>
      <c r="DD118" s="418"/>
      <c r="DE118" s="418"/>
      <c r="DF118" s="418"/>
      <c r="DG118" s="418"/>
      <c r="DH118" s="418"/>
      <c r="DI118" s="418"/>
      <c r="DJ118" s="418"/>
      <c r="DK118" s="418"/>
      <c r="DL118" s="418"/>
      <c r="DM118" s="418"/>
      <c r="DN118" s="418"/>
      <c r="DO118" s="418"/>
      <c r="DP118" s="418"/>
      <c r="DQ118" s="418"/>
      <c r="DR118" s="418"/>
      <c r="DS118" s="418"/>
      <c r="DT118" s="418"/>
      <c r="DU118" s="418"/>
      <c r="DV118" s="418"/>
      <c r="DW118" s="418"/>
      <c r="DX118" s="418"/>
      <c r="DY118" s="418"/>
      <c r="DZ118" s="418"/>
      <c r="EA118" s="418"/>
      <c r="EB118" s="418"/>
      <c r="EC118" s="418"/>
      <c r="ED118" s="418"/>
      <c r="EE118" s="418"/>
      <c r="EF118" s="418"/>
      <c r="EG118" s="418"/>
      <c r="EH118" s="418"/>
      <c r="EI118" s="418"/>
      <c r="EJ118" s="418"/>
      <c r="EK118" s="418"/>
      <c r="EL118" s="418"/>
      <c r="EM118" s="418"/>
      <c r="EN118" s="418"/>
      <c r="EO118" s="418"/>
      <c r="EP118" s="418"/>
      <c r="EQ118" s="418"/>
      <c r="ER118" s="418"/>
      <c r="ES118" s="418"/>
      <c r="ET118" s="418"/>
      <c r="EU118" s="418"/>
      <c r="EV118" s="418"/>
      <c r="EW118" s="418"/>
      <c r="EX118" s="418"/>
      <c r="EY118" s="418"/>
      <c r="EZ118" s="418"/>
      <c r="FA118" s="418"/>
      <c r="FB118" s="418"/>
      <c r="FC118" s="418"/>
      <c r="FD118" s="418"/>
      <c r="FE118" s="418"/>
      <c r="FF118" s="418"/>
      <c r="FG118" s="418"/>
      <c r="FH118" s="418"/>
      <c r="FI118" s="418"/>
      <c r="FJ118" s="418"/>
      <c r="FK118" s="418"/>
      <c r="FL118" s="418"/>
      <c r="FM118" s="418"/>
      <c r="FN118" s="418"/>
      <c r="FO118" s="418"/>
      <c r="FP118" s="418"/>
      <c r="FQ118" s="418"/>
      <c r="FR118" s="418"/>
      <c r="FS118" s="418"/>
      <c r="FT118" s="418"/>
      <c r="FU118" s="418"/>
      <c r="FV118" s="418"/>
      <c r="FW118" s="418"/>
      <c r="FX118" s="418"/>
      <c r="FY118" s="418"/>
      <c r="FZ118" s="418"/>
      <c r="GA118" s="418"/>
      <c r="GB118" s="418"/>
      <c r="GC118" s="418"/>
      <c r="GD118" s="418"/>
      <c r="GE118" s="418"/>
      <c r="GF118" s="418"/>
      <c r="GG118" s="418"/>
      <c r="GH118" s="418"/>
      <c r="GI118" s="418"/>
      <c r="GJ118" s="418"/>
      <c r="GK118" s="418"/>
      <c r="GL118" s="418"/>
      <c r="GM118" s="418"/>
      <c r="GN118" s="418"/>
      <c r="GO118" s="418"/>
      <c r="GP118" s="418"/>
      <c r="GQ118" s="418"/>
      <c r="GR118" s="418"/>
      <c r="GS118" s="418"/>
      <c r="GT118" s="418"/>
      <c r="GU118" s="418"/>
      <c r="GV118" s="418"/>
      <c r="GW118" s="418"/>
      <c r="GX118" s="418"/>
      <c r="GY118" s="418"/>
      <c r="GZ118" s="418"/>
      <c r="HA118" s="418"/>
      <c r="HB118" s="418"/>
      <c r="HC118" s="418"/>
      <c r="HD118" s="418"/>
      <c r="HE118" s="418"/>
      <c r="HF118" s="418"/>
      <c r="HG118" s="418"/>
      <c r="HH118" s="418"/>
      <c r="HI118" s="418"/>
      <c r="HJ118" s="418"/>
      <c r="HK118" s="418"/>
      <c r="HL118" s="418"/>
      <c r="HM118" s="418"/>
      <c r="HN118" s="418"/>
      <c r="HO118" s="418"/>
      <c r="HP118" s="418"/>
      <c r="HQ118" s="418"/>
      <c r="HR118" s="418"/>
      <c r="HS118" s="418"/>
      <c r="HT118" s="418"/>
      <c r="HU118" s="418"/>
      <c r="HV118" s="418"/>
      <c r="HW118" s="418"/>
      <c r="HX118" s="418"/>
      <c r="HY118" s="418"/>
      <c r="HZ118" s="418"/>
      <c r="IA118" s="418"/>
      <c r="IB118" s="418"/>
      <c r="IC118" s="418"/>
      <c r="ID118" s="418"/>
      <c r="IE118" s="418"/>
      <c r="IF118" s="418"/>
      <c r="IG118" s="418"/>
      <c r="IH118" s="418"/>
      <c r="II118" s="418"/>
      <c r="IJ118" s="418"/>
      <c r="IK118" s="418"/>
      <c r="IL118" s="418"/>
      <c r="IM118" s="418"/>
      <c r="IN118" s="418"/>
      <c r="IO118" s="418"/>
      <c r="IP118" s="418"/>
      <c r="IQ118" s="278"/>
      <c r="IR118" s="278"/>
    </row>
    <row r="119" spans="1:252" s="444" customFormat="1" ht="18" customHeight="1" x14ac:dyDescent="0.35">
      <c r="A119" s="707"/>
      <c r="B119" s="418"/>
      <c r="C119" s="489"/>
      <c r="D119" s="421"/>
      <c r="E119" s="708"/>
      <c r="J119" s="1293"/>
      <c r="M119" s="418"/>
      <c r="N119" s="418"/>
      <c r="O119" s="418"/>
      <c r="P119" s="418"/>
      <c r="Q119" s="418"/>
      <c r="R119" s="418"/>
      <c r="S119" s="418"/>
      <c r="T119" s="418"/>
      <c r="U119" s="418"/>
      <c r="V119" s="418"/>
      <c r="W119" s="418"/>
      <c r="X119" s="418"/>
      <c r="Y119" s="418"/>
      <c r="Z119" s="418"/>
      <c r="AA119" s="418"/>
      <c r="AB119" s="418"/>
      <c r="AC119" s="418"/>
      <c r="AD119" s="418"/>
      <c r="AE119" s="418"/>
      <c r="AF119" s="418"/>
      <c r="AG119" s="418"/>
      <c r="AH119" s="418"/>
      <c r="AI119" s="418"/>
      <c r="AJ119" s="418"/>
      <c r="AK119" s="418"/>
      <c r="AL119" s="418"/>
      <c r="AM119" s="418"/>
      <c r="AN119" s="418"/>
      <c r="AO119" s="418"/>
      <c r="AP119" s="418"/>
      <c r="AQ119" s="418"/>
      <c r="AR119" s="418"/>
      <c r="AS119" s="418"/>
      <c r="AT119" s="418"/>
      <c r="AU119" s="418"/>
      <c r="AV119" s="418"/>
      <c r="AW119" s="418"/>
      <c r="AX119" s="418"/>
      <c r="AY119" s="418"/>
      <c r="AZ119" s="418"/>
      <c r="BA119" s="418"/>
      <c r="BB119" s="418"/>
      <c r="BC119" s="418"/>
      <c r="BD119" s="418"/>
      <c r="BE119" s="418"/>
      <c r="BF119" s="418"/>
      <c r="BG119" s="418"/>
      <c r="BH119" s="418"/>
      <c r="BI119" s="418"/>
      <c r="BJ119" s="418"/>
      <c r="BK119" s="418"/>
      <c r="BL119" s="418"/>
      <c r="BM119" s="418"/>
      <c r="BN119" s="418"/>
      <c r="BO119" s="418"/>
      <c r="BP119" s="418"/>
      <c r="BQ119" s="418"/>
      <c r="BR119" s="418"/>
      <c r="BS119" s="418"/>
      <c r="BT119" s="418"/>
      <c r="BU119" s="418"/>
      <c r="BV119" s="418"/>
      <c r="BW119" s="418"/>
      <c r="BX119" s="418"/>
      <c r="BY119" s="418"/>
      <c r="BZ119" s="418"/>
      <c r="CA119" s="418"/>
      <c r="CB119" s="418"/>
      <c r="CC119" s="418"/>
      <c r="CD119" s="418"/>
      <c r="CE119" s="418"/>
      <c r="CF119" s="418"/>
      <c r="CG119" s="418"/>
      <c r="CH119" s="418"/>
      <c r="CI119" s="418"/>
      <c r="CJ119" s="418"/>
      <c r="CK119" s="418"/>
      <c r="CL119" s="418"/>
      <c r="CM119" s="418"/>
      <c r="CN119" s="418"/>
      <c r="CO119" s="418"/>
      <c r="CP119" s="418"/>
      <c r="CQ119" s="418"/>
      <c r="CR119" s="418"/>
      <c r="CS119" s="418"/>
      <c r="CT119" s="418"/>
      <c r="CU119" s="418"/>
      <c r="CV119" s="418"/>
      <c r="CW119" s="418"/>
      <c r="CX119" s="418"/>
      <c r="CY119" s="418"/>
      <c r="CZ119" s="418"/>
      <c r="DA119" s="418"/>
      <c r="DB119" s="418"/>
      <c r="DC119" s="418"/>
      <c r="DD119" s="418"/>
      <c r="DE119" s="418"/>
      <c r="DF119" s="418"/>
      <c r="DG119" s="418"/>
      <c r="DH119" s="418"/>
      <c r="DI119" s="418"/>
      <c r="DJ119" s="418"/>
      <c r="DK119" s="418"/>
      <c r="DL119" s="418"/>
      <c r="DM119" s="418"/>
      <c r="DN119" s="418"/>
      <c r="DO119" s="418"/>
      <c r="DP119" s="418"/>
      <c r="DQ119" s="418"/>
      <c r="DR119" s="418"/>
      <c r="DS119" s="418"/>
      <c r="DT119" s="418"/>
      <c r="DU119" s="418"/>
      <c r="DV119" s="418"/>
      <c r="DW119" s="418"/>
      <c r="DX119" s="418"/>
      <c r="DY119" s="418"/>
      <c r="DZ119" s="418"/>
      <c r="EA119" s="418"/>
      <c r="EB119" s="418"/>
      <c r="EC119" s="418"/>
      <c r="ED119" s="418"/>
      <c r="EE119" s="418"/>
      <c r="EF119" s="418"/>
      <c r="EG119" s="418"/>
      <c r="EH119" s="418"/>
      <c r="EI119" s="418"/>
      <c r="EJ119" s="418"/>
      <c r="EK119" s="418"/>
      <c r="EL119" s="418"/>
      <c r="EM119" s="418"/>
      <c r="EN119" s="418"/>
      <c r="EO119" s="418"/>
      <c r="EP119" s="418"/>
      <c r="EQ119" s="418"/>
      <c r="ER119" s="418"/>
      <c r="ES119" s="418"/>
      <c r="ET119" s="418"/>
      <c r="EU119" s="418"/>
      <c r="EV119" s="418"/>
      <c r="EW119" s="418"/>
      <c r="EX119" s="418"/>
      <c r="EY119" s="418"/>
      <c r="EZ119" s="418"/>
      <c r="FA119" s="418"/>
      <c r="FB119" s="418"/>
      <c r="FC119" s="418"/>
      <c r="FD119" s="418"/>
      <c r="FE119" s="418"/>
      <c r="FF119" s="418"/>
      <c r="FG119" s="418"/>
      <c r="FH119" s="418"/>
      <c r="FI119" s="418"/>
      <c r="FJ119" s="418"/>
      <c r="FK119" s="418"/>
      <c r="FL119" s="418"/>
      <c r="FM119" s="418"/>
      <c r="FN119" s="418"/>
      <c r="FO119" s="418"/>
      <c r="FP119" s="418"/>
      <c r="FQ119" s="418"/>
      <c r="FR119" s="418"/>
      <c r="FS119" s="418"/>
      <c r="FT119" s="418"/>
      <c r="FU119" s="418"/>
      <c r="FV119" s="418"/>
      <c r="FW119" s="418"/>
      <c r="FX119" s="418"/>
      <c r="FY119" s="418"/>
      <c r="FZ119" s="418"/>
      <c r="GA119" s="418"/>
      <c r="GB119" s="418"/>
      <c r="GC119" s="418"/>
      <c r="GD119" s="418"/>
      <c r="GE119" s="418"/>
      <c r="GF119" s="418"/>
      <c r="GG119" s="418"/>
      <c r="GH119" s="418"/>
      <c r="GI119" s="418"/>
      <c r="GJ119" s="418"/>
      <c r="GK119" s="418"/>
      <c r="GL119" s="418"/>
      <c r="GM119" s="418"/>
      <c r="GN119" s="418"/>
      <c r="GO119" s="418"/>
      <c r="GP119" s="418"/>
      <c r="GQ119" s="418"/>
      <c r="GR119" s="418"/>
      <c r="GS119" s="418"/>
      <c r="GT119" s="418"/>
      <c r="GU119" s="418"/>
      <c r="GV119" s="418"/>
      <c r="GW119" s="418"/>
      <c r="GX119" s="418"/>
      <c r="GY119" s="418"/>
      <c r="GZ119" s="418"/>
      <c r="HA119" s="418"/>
      <c r="HB119" s="418"/>
      <c r="HC119" s="418"/>
      <c r="HD119" s="418"/>
      <c r="HE119" s="418"/>
      <c r="HF119" s="418"/>
      <c r="HG119" s="418"/>
      <c r="HH119" s="418"/>
      <c r="HI119" s="418"/>
      <c r="HJ119" s="418"/>
      <c r="HK119" s="418"/>
      <c r="HL119" s="418"/>
      <c r="HM119" s="418"/>
      <c r="HN119" s="418"/>
      <c r="HO119" s="418"/>
      <c r="HP119" s="418"/>
      <c r="HQ119" s="418"/>
      <c r="HR119" s="418"/>
      <c r="HS119" s="418"/>
      <c r="HT119" s="418"/>
      <c r="HU119" s="418"/>
      <c r="HV119" s="418"/>
      <c r="HW119" s="418"/>
      <c r="HX119" s="418"/>
      <c r="HY119" s="418"/>
      <c r="HZ119" s="418"/>
      <c r="IA119" s="418"/>
      <c r="IB119" s="418"/>
      <c r="IC119" s="418"/>
      <c r="ID119" s="418"/>
      <c r="IE119" s="418"/>
      <c r="IF119" s="418"/>
      <c r="IG119" s="418"/>
      <c r="IH119" s="418"/>
      <c r="II119" s="418"/>
      <c r="IJ119" s="418"/>
      <c r="IK119" s="418"/>
      <c r="IL119" s="418"/>
      <c r="IM119" s="418"/>
      <c r="IN119" s="418"/>
      <c r="IO119" s="418"/>
      <c r="IP119" s="418"/>
      <c r="IQ119" s="278"/>
      <c r="IR119" s="278"/>
    </row>
    <row r="120" spans="1:252" s="444" customFormat="1" ht="18" customHeight="1" x14ac:dyDescent="0.35">
      <c r="A120" s="707"/>
      <c r="B120" s="418"/>
      <c r="C120" s="489"/>
      <c r="D120" s="421"/>
      <c r="E120" s="708"/>
      <c r="J120" s="1293"/>
      <c r="M120" s="418"/>
      <c r="N120" s="418"/>
      <c r="O120" s="418"/>
      <c r="P120" s="418"/>
      <c r="Q120" s="418"/>
      <c r="R120" s="418"/>
      <c r="S120" s="418"/>
      <c r="T120" s="418"/>
      <c r="U120" s="418"/>
      <c r="V120" s="418"/>
      <c r="W120" s="418"/>
      <c r="X120" s="418"/>
      <c r="Y120" s="418"/>
      <c r="Z120" s="418"/>
      <c r="AA120" s="418"/>
      <c r="AB120" s="418"/>
      <c r="AC120" s="418"/>
      <c r="AD120" s="418"/>
      <c r="AE120" s="418"/>
      <c r="AF120" s="418"/>
      <c r="AG120" s="418"/>
      <c r="AH120" s="418"/>
      <c r="AI120" s="418"/>
      <c r="AJ120" s="418"/>
      <c r="AK120" s="418"/>
      <c r="AL120" s="418"/>
      <c r="AM120" s="418"/>
      <c r="AN120" s="418"/>
      <c r="AO120" s="418"/>
      <c r="AP120" s="418"/>
      <c r="AQ120" s="418"/>
      <c r="AR120" s="418"/>
      <c r="AS120" s="418"/>
      <c r="AT120" s="418"/>
      <c r="AU120" s="418"/>
      <c r="AV120" s="418"/>
      <c r="AW120" s="418"/>
      <c r="AX120" s="418"/>
      <c r="AY120" s="418"/>
      <c r="AZ120" s="418"/>
      <c r="BA120" s="418"/>
      <c r="BB120" s="418"/>
      <c r="BC120" s="418"/>
      <c r="BD120" s="418"/>
      <c r="BE120" s="418"/>
      <c r="BF120" s="418"/>
      <c r="BG120" s="418"/>
      <c r="BH120" s="418"/>
      <c r="BI120" s="418"/>
      <c r="BJ120" s="418"/>
      <c r="BK120" s="418"/>
      <c r="BL120" s="418"/>
      <c r="BM120" s="418"/>
      <c r="BN120" s="418"/>
      <c r="BO120" s="418"/>
      <c r="BP120" s="418"/>
      <c r="BQ120" s="418"/>
      <c r="BR120" s="418"/>
      <c r="BS120" s="418"/>
      <c r="BT120" s="418"/>
      <c r="BU120" s="418"/>
      <c r="BV120" s="418"/>
      <c r="BW120" s="418"/>
      <c r="BX120" s="418"/>
      <c r="BY120" s="418"/>
      <c r="BZ120" s="418"/>
      <c r="CA120" s="418"/>
      <c r="CB120" s="418"/>
      <c r="CC120" s="418"/>
      <c r="CD120" s="418"/>
      <c r="CE120" s="418"/>
      <c r="CF120" s="418"/>
      <c r="CG120" s="418"/>
      <c r="CH120" s="418"/>
      <c r="CI120" s="418"/>
      <c r="CJ120" s="418"/>
      <c r="CK120" s="418"/>
      <c r="CL120" s="418"/>
      <c r="CM120" s="418"/>
      <c r="CN120" s="418"/>
      <c r="CO120" s="418"/>
      <c r="CP120" s="418"/>
      <c r="CQ120" s="418"/>
      <c r="CR120" s="418"/>
      <c r="CS120" s="418"/>
      <c r="CT120" s="418"/>
      <c r="CU120" s="418"/>
      <c r="CV120" s="418"/>
      <c r="CW120" s="418"/>
      <c r="CX120" s="418"/>
      <c r="CY120" s="418"/>
      <c r="CZ120" s="418"/>
      <c r="DA120" s="418"/>
      <c r="DB120" s="418"/>
      <c r="DC120" s="418"/>
      <c r="DD120" s="418"/>
      <c r="DE120" s="418"/>
      <c r="DF120" s="418"/>
      <c r="DG120" s="418"/>
      <c r="DH120" s="418"/>
      <c r="DI120" s="418"/>
      <c r="DJ120" s="418"/>
      <c r="DK120" s="418"/>
      <c r="DL120" s="418"/>
      <c r="DM120" s="418"/>
      <c r="DN120" s="418"/>
      <c r="DO120" s="418"/>
      <c r="DP120" s="418"/>
      <c r="DQ120" s="418"/>
      <c r="DR120" s="418"/>
      <c r="DS120" s="418"/>
      <c r="DT120" s="418"/>
      <c r="DU120" s="418"/>
      <c r="DV120" s="418"/>
      <c r="DW120" s="418"/>
      <c r="DX120" s="418"/>
      <c r="DY120" s="418"/>
      <c r="DZ120" s="418"/>
      <c r="EA120" s="418"/>
      <c r="EB120" s="418"/>
      <c r="EC120" s="418"/>
      <c r="ED120" s="418"/>
      <c r="EE120" s="418"/>
      <c r="EF120" s="418"/>
      <c r="EG120" s="418"/>
      <c r="EH120" s="418"/>
      <c r="EI120" s="418"/>
      <c r="EJ120" s="418"/>
      <c r="EK120" s="418"/>
      <c r="EL120" s="418"/>
      <c r="EM120" s="418"/>
      <c r="EN120" s="418"/>
      <c r="EO120" s="418"/>
      <c r="EP120" s="418"/>
      <c r="EQ120" s="418"/>
      <c r="ER120" s="418"/>
      <c r="ES120" s="418"/>
      <c r="ET120" s="418"/>
      <c r="EU120" s="418"/>
      <c r="EV120" s="418"/>
      <c r="EW120" s="418"/>
      <c r="EX120" s="418"/>
      <c r="EY120" s="418"/>
      <c r="EZ120" s="418"/>
      <c r="FA120" s="418"/>
      <c r="FB120" s="418"/>
      <c r="FC120" s="418"/>
      <c r="FD120" s="418"/>
      <c r="FE120" s="418"/>
      <c r="FF120" s="418"/>
      <c r="FG120" s="418"/>
      <c r="FH120" s="418"/>
      <c r="FI120" s="418"/>
      <c r="FJ120" s="418"/>
      <c r="FK120" s="418"/>
      <c r="FL120" s="418"/>
      <c r="FM120" s="418"/>
      <c r="FN120" s="418"/>
      <c r="FO120" s="418"/>
      <c r="FP120" s="418"/>
      <c r="FQ120" s="418"/>
      <c r="FR120" s="418"/>
      <c r="FS120" s="418"/>
      <c r="FT120" s="418"/>
      <c r="FU120" s="418"/>
      <c r="FV120" s="418"/>
      <c r="FW120" s="418"/>
      <c r="FX120" s="418"/>
      <c r="FY120" s="418"/>
      <c r="FZ120" s="418"/>
      <c r="GA120" s="418"/>
      <c r="GB120" s="418"/>
      <c r="GC120" s="418"/>
      <c r="GD120" s="418"/>
      <c r="GE120" s="418"/>
      <c r="GF120" s="418"/>
      <c r="GG120" s="418"/>
      <c r="GH120" s="418"/>
      <c r="GI120" s="418"/>
      <c r="GJ120" s="418"/>
      <c r="GK120" s="418"/>
      <c r="GL120" s="418"/>
      <c r="GM120" s="418"/>
      <c r="GN120" s="418"/>
      <c r="GO120" s="418"/>
      <c r="GP120" s="418"/>
      <c r="GQ120" s="418"/>
      <c r="GR120" s="418"/>
      <c r="GS120" s="418"/>
      <c r="GT120" s="418"/>
      <c r="GU120" s="418"/>
      <c r="GV120" s="418"/>
      <c r="GW120" s="418"/>
      <c r="GX120" s="418"/>
      <c r="GY120" s="418"/>
      <c r="GZ120" s="418"/>
      <c r="HA120" s="418"/>
      <c r="HB120" s="418"/>
      <c r="HC120" s="418"/>
      <c r="HD120" s="418"/>
      <c r="HE120" s="418"/>
      <c r="HF120" s="418"/>
      <c r="HG120" s="418"/>
      <c r="HH120" s="418"/>
      <c r="HI120" s="418"/>
      <c r="HJ120" s="418"/>
      <c r="HK120" s="418"/>
      <c r="HL120" s="418"/>
      <c r="HM120" s="418"/>
      <c r="HN120" s="418"/>
      <c r="HO120" s="418"/>
      <c r="HP120" s="418"/>
      <c r="HQ120" s="418"/>
      <c r="HR120" s="418"/>
      <c r="HS120" s="418"/>
      <c r="HT120" s="418"/>
      <c r="HU120" s="418"/>
      <c r="HV120" s="418"/>
      <c r="HW120" s="418"/>
      <c r="HX120" s="418"/>
      <c r="HY120" s="418"/>
      <c r="HZ120" s="418"/>
      <c r="IA120" s="418"/>
      <c r="IB120" s="418"/>
      <c r="IC120" s="418"/>
      <c r="ID120" s="418"/>
      <c r="IE120" s="418"/>
      <c r="IF120" s="418"/>
      <c r="IG120" s="418"/>
      <c r="IH120" s="418"/>
      <c r="II120" s="418"/>
      <c r="IJ120" s="418"/>
      <c r="IK120" s="418"/>
      <c r="IL120" s="418"/>
      <c r="IM120" s="418"/>
      <c r="IN120" s="418"/>
      <c r="IO120" s="418"/>
      <c r="IP120" s="418"/>
      <c r="IQ120" s="278"/>
      <c r="IR120" s="278"/>
    </row>
    <row r="121" spans="1:252" s="444" customFormat="1" ht="18" customHeight="1" x14ac:dyDescent="0.35">
      <c r="A121" s="707"/>
      <c r="B121" s="418"/>
      <c r="C121" s="489"/>
      <c r="D121" s="421"/>
      <c r="E121" s="708"/>
      <c r="J121" s="1293"/>
      <c r="M121" s="418"/>
      <c r="N121" s="418"/>
      <c r="O121" s="418"/>
      <c r="P121" s="418"/>
      <c r="Q121" s="418"/>
      <c r="R121" s="418"/>
      <c r="S121" s="418"/>
      <c r="T121" s="418"/>
      <c r="U121" s="418"/>
      <c r="V121" s="418"/>
      <c r="W121" s="418"/>
      <c r="X121" s="418"/>
      <c r="Y121" s="418"/>
      <c r="Z121" s="418"/>
      <c r="AA121" s="418"/>
      <c r="AB121" s="418"/>
      <c r="AC121" s="418"/>
      <c r="AD121" s="418"/>
      <c r="AE121" s="418"/>
      <c r="AF121" s="418"/>
      <c r="AG121" s="418"/>
      <c r="AH121" s="418"/>
      <c r="AI121" s="418"/>
      <c r="AJ121" s="418"/>
      <c r="AK121" s="418"/>
      <c r="AL121" s="418"/>
      <c r="AM121" s="418"/>
      <c r="AN121" s="418"/>
      <c r="AO121" s="418"/>
      <c r="AP121" s="418"/>
      <c r="AQ121" s="418"/>
      <c r="AR121" s="418"/>
      <c r="AS121" s="418"/>
      <c r="AT121" s="418"/>
      <c r="AU121" s="418"/>
      <c r="AV121" s="418"/>
      <c r="AW121" s="418"/>
      <c r="AX121" s="418"/>
      <c r="AY121" s="418"/>
      <c r="AZ121" s="418"/>
      <c r="BA121" s="418"/>
      <c r="BB121" s="418"/>
      <c r="BC121" s="418"/>
      <c r="BD121" s="418"/>
      <c r="BE121" s="418"/>
      <c r="BF121" s="418"/>
      <c r="BG121" s="418"/>
      <c r="BH121" s="418"/>
      <c r="BI121" s="418"/>
      <c r="BJ121" s="418"/>
      <c r="BK121" s="418"/>
      <c r="BL121" s="418"/>
      <c r="BM121" s="418"/>
      <c r="BN121" s="418"/>
      <c r="BO121" s="418"/>
      <c r="BP121" s="418"/>
      <c r="BQ121" s="418"/>
      <c r="BR121" s="418"/>
      <c r="BS121" s="418"/>
      <c r="BT121" s="418"/>
      <c r="BU121" s="418"/>
      <c r="BV121" s="418"/>
      <c r="BW121" s="418"/>
      <c r="BX121" s="418"/>
      <c r="BY121" s="418"/>
      <c r="BZ121" s="418"/>
      <c r="CA121" s="418"/>
      <c r="CB121" s="418"/>
      <c r="CC121" s="418"/>
      <c r="CD121" s="418"/>
      <c r="CE121" s="418"/>
      <c r="CF121" s="418"/>
      <c r="CG121" s="418"/>
      <c r="CH121" s="418"/>
      <c r="CI121" s="418"/>
      <c r="CJ121" s="418"/>
      <c r="CK121" s="418"/>
      <c r="CL121" s="418"/>
      <c r="CM121" s="418"/>
      <c r="CN121" s="418"/>
      <c r="CO121" s="418"/>
      <c r="CP121" s="418"/>
      <c r="CQ121" s="418"/>
      <c r="CR121" s="418"/>
      <c r="CS121" s="418"/>
      <c r="CT121" s="418"/>
      <c r="CU121" s="418"/>
      <c r="CV121" s="418"/>
      <c r="CW121" s="418"/>
      <c r="CX121" s="418"/>
      <c r="CY121" s="418"/>
      <c r="CZ121" s="418"/>
      <c r="DA121" s="418"/>
      <c r="DB121" s="418"/>
      <c r="DC121" s="418"/>
      <c r="DD121" s="418"/>
      <c r="DE121" s="418"/>
      <c r="DF121" s="418"/>
      <c r="DG121" s="418"/>
      <c r="DH121" s="418"/>
      <c r="DI121" s="418"/>
      <c r="DJ121" s="418"/>
      <c r="DK121" s="418"/>
      <c r="DL121" s="418"/>
      <c r="DM121" s="418"/>
      <c r="DN121" s="418"/>
      <c r="DO121" s="418"/>
      <c r="DP121" s="418"/>
      <c r="DQ121" s="418"/>
      <c r="DR121" s="418"/>
      <c r="DS121" s="418"/>
      <c r="DT121" s="418"/>
      <c r="DU121" s="418"/>
      <c r="DV121" s="418"/>
      <c r="DW121" s="418"/>
      <c r="DX121" s="418"/>
      <c r="DY121" s="418"/>
      <c r="DZ121" s="418"/>
      <c r="EA121" s="418"/>
      <c r="EB121" s="418"/>
      <c r="EC121" s="418"/>
      <c r="ED121" s="418"/>
      <c r="EE121" s="418"/>
      <c r="EF121" s="418"/>
      <c r="EG121" s="418"/>
      <c r="EH121" s="418"/>
      <c r="EI121" s="418"/>
      <c r="EJ121" s="418"/>
      <c r="EK121" s="418"/>
      <c r="EL121" s="418"/>
      <c r="EM121" s="418"/>
      <c r="EN121" s="418"/>
      <c r="EO121" s="418"/>
      <c r="EP121" s="418"/>
      <c r="EQ121" s="418"/>
      <c r="ER121" s="418"/>
      <c r="ES121" s="418"/>
      <c r="ET121" s="418"/>
      <c r="EU121" s="418"/>
      <c r="EV121" s="418"/>
      <c r="EW121" s="418"/>
      <c r="EX121" s="418"/>
      <c r="EY121" s="418"/>
      <c r="EZ121" s="418"/>
      <c r="FA121" s="418"/>
      <c r="FB121" s="418"/>
      <c r="FC121" s="418"/>
      <c r="FD121" s="418"/>
      <c r="FE121" s="418"/>
      <c r="FF121" s="418"/>
      <c r="FG121" s="418"/>
      <c r="FH121" s="418"/>
      <c r="FI121" s="418"/>
      <c r="FJ121" s="418"/>
      <c r="FK121" s="418"/>
      <c r="FL121" s="418"/>
      <c r="FM121" s="418"/>
      <c r="FN121" s="418"/>
      <c r="FO121" s="418"/>
      <c r="FP121" s="418"/>
      <c r="FQ121" s="418"/>
      <c r="FR121" s="418"/>
      <c r="FS121" s="418"/>
      <c r="FT121" s="418"/>
      <c r="FU121" s="418"/>
      <c r="FV121" s="418"/>
      <c r="FW121" s="418"/>
      <c r="FX121" s="418"/>
      <c r="FY121" s="418"/>
      <c r="FZ121" s="418"/>
      <c r="GA121" s="418"/>
      <c r="GB121" s="418"/>
      <c r="GC121" s="418"/>
      <c r="GD121" s="418"/>
      <c r="GE121" s="418"/>
      <c r="GF121" s="418"/>
      <c r="GG121" s="418"/>
      <c r="GH121" s="418"/>
      <c r="GI121" s="418"/>
      <c r="GJ121" s="418"/>
      <c r="GK121" s="418"/>
      <c r="GL121" s="418"/>
      <c r="GM121" s="418"/>
      <c r="GN121" s="418"/>
      <c r="GO121" s="418"/>
      <c r="GP121" s="418"/>
      <c r="GQ121" s="418"/>
      <c r="GR121" s="418"/>
      <c r="GS121" s="418"/>
      <c r="GT121" s="418"/>
      <c r="GU121" s="418"/>
      <c r="GV121" s="418"/>
      <c r="GW121" s="418"/>
      <c r="GX121" s="418"/>
      <c r="GY121" s="418"/>
      <c r="GZ121" s="418"/>
      <c r="HA121" s="418"/>
      <c r="HB121" s="418"/>
      <c r="HC121" s="418"/>
      <c r="HD121" s="418"/>
      <c r="HE121" s="418"/>
      <c r="HF121" s="418"/>
      <c r="HG121" s="418"/>
      <c r="HH121" s="418"/>
      <c r="HI121" s="418"/>
      <c r="HJ121" s="418"/>
      <c r="HK121" s="418"/>
      <c r="HL121" s="418"/>
      <c r="HM121" s="418"/>
      <c r="HN121" s="418"/>
      <c r="HO121" s="418"/>
      <c r="HP121" s="418"/>
      <c r="HQ121" s="418"/>
      <c r="HR121" s="418"/>
      <c r="HS121" s="418"/>
      <c r="HT121" s="418"/>
      <c r="HU121" s="418"/>
      <c r="HV121" s="418"/>
      <c r="HW121" s="418"/>
      <c r="HX121" s="418"/>
      <c r="HY121" s="418"/>
      <c r="HZ121" s="418"/>
      <c r="IA121" s="418"/>
      <c r="IB121" s="418"/>
      <c r="IC121" s="418"/>
      <c r="ID121" s="418"/>
      <c r="IE121" s="418"/>
      <c r="IF121" s="418"/>
      <c r="IG121" s="418"/>
      <c r="IH121" s="418"/>
      <c r="II121" s="418"/>
      <c r="IJ121" s="418"/>
      <c r="IK121" s="418"/>
      <c r="IL121" s="418"/>
      <c r="IM121" s="418"/>
      <c r="IN121" s="418"/>
      <c r="IO121" s="418"/>
      <c r="IP121" s="418"/>
      <c r="IQ121" s="278"/>
      <c r="IR121" s="278"/>
    </row>
    <row r="122" spans="1:252" s="444" customFormat="1" ht="18" customHeight="1" x14ac:dyDescent="0.35">
      <c r="A122" s="707"/>
      <c r="B122" s="418"/>
      <c r="C122" s="489"/>
      <c r="D122" s="421"/>
      <c r="E122" s="708"/>
      <c r="J122" s="1293"/>
      <c r="M122" s="418"/>
      <c r="N122" s="418"/>
      <c r="O122" s="418"/>
      <c r="P122" s="418"/>
      <c r="Q122" s="418"/>
      <c r="R122" s="418"/>
      <c r="S122" s="418"/>
      <c r="T122" s="418"/>
      <c r="U122" s="418"/>
      <c r="V122" s="418"/>
      <c r="W122" s="418"/>
      <c r="X122" s="418"/>
      <c r="Y122" s="418"/>
      <c r="Z122" s="418"/>
      <c r="AA122" s="418"/>
      <c r="AB122" s="418"/>
      <c r="AC122" s="418"/>
      <c r="AD122" s="418"/>
      <c r="AE122" s="418"/>
      <c r="AF122" s="418"/>
      <c r="AG122" s="418"/>
      <c r="AH122" s="418"/>
      <c r="AI122" s="418"/>
      <c r="AJ122" s="418"/>
      <c r="AK122" s="418"/>
      <c r="AL122" s="418"/>
      <c r="AM122" s="418"/>
      <c r="AN122" s="418"/>
      <c r="AO122" s="418"/>
      <c r="AP122" s="418"/>
      <c r="AQ122" s="418"/>
      <c r="AR122" s="418"/>
      <c r="AS122" s="418"/>
      <c r="AT122" s="418"/>
      <c r="AU122" s="418"/>
      <c r="AV122" s="418"/>
      <c r="AW122" s="418"/>
      <c r="AX122" s="418"/>
      <c r="AY122" s="418"/>
      <c r="AZ122" s="418"/>
      <c r="BA122" s="418"/>
      <c r="BB122" s="418"/>
      <c r="BC122" s="418"/>
      <c r="BD122" s="418"/>
      <c r="BE122" s="418"/>
      <c r="BF122" s="418"/>
      <c r="BG122" s="418"/>
      <c r="BH122" s="418"/>
      <c r="BI122" s="418"/>
      <c r="BJ122" s="418"/>
      <c r="BK122" s="418"/>
      <c r="BL122" s="418"/>
      <c r="BM122" s="418"/>
      <c r="BN122" s="418"/>
      <c r="BO122" s="418"/>
      <c r="BP122" s="418"/>
      <c r="BQ122" s="418"/>
      <c r="BR122" s="418"/>
      <c r="BS122" s="418"/>
      <c r="BT122" s="418"/>
      <c r="BU122" s="418"/>
      <c r="BV122" s="418"/>
      <c r="BW122" s="418"/>
      <c r="BX122" s="418"/>
      <c r="BY122" s="418"/>
      <c r="BZ122" s="418"/>
      <c r="CA122" s="418"/>
      <c r="CB122" s="418"/>
      <c r="CC122" s="418"/>
      <c r="CD122" s="418"/>
      <c r="CE122" s="418"/>
      <c r="CF122" s="418"/>
      <c r="CG122" s="418"/>
      <c r="CH122" s="418"/>
      <c r="CI122" s="418"/>
      <c r="CJ122" s="418"/>
      <c r="CK122" s="418"/>
      <c r="CL122" s="418"/>
      <c r="CM122" s="418"/>
      <c r="CN122" s="418"/>
      <c r="CO122" s="418"/>
      <c r="CP122" s="418"/>
      <c r="CQ122" s="418"/>
      <c r="CR122" s="418"/>
      <c r="CS122" s="418"/>
      <c r="CT122" s="418"/>
      <c r="CU122" s="418"/>
      <c r="CV122" s="418"/>
      <c r="CW122" s="418"/>
      <c r="CX122" s="418"/>
      <c r="CY122" s="418"/>
      <c r="CZ122" s="418"/>
      <c r="DA122" s="418"/>
      <c r="DB122" s="418"/>
      <c r="DC122" s="418"/>
      <c r="DD122" s="418"/>
      <c r="DE122" s="418"/>
      <c r="DF122" s="418"/>
      <c r="DG122" s="418"/>
      <c r="DH122" s="418"/>
      <c r="DI122" s="418"/>
      <c r="DJ122" s="418"/>
      <c r="DK122" s="418"/>
      <c r="DL122" s="418"/>
      <c r="DM122" s="418"/>
      <c r="DN122" s="418"/>
      <c r="DO122" s="418"/>
      <c r="DP122" s="418"/>
      <c r="DQ122" s="418"/>
      <c r="DR122" s="418"/>
      <c r="DS122" s="418"/>
      <c r="DT122" s="418"/>
      <c r="DU122" s="418"/>
      <c r="DV122" s="418"/>
      <c r="DW122" s="418"/>
      <c r="DX122" s="418"/>
      <c r="DY122" s="418"/>
      <c r="DZ122" s="418"/>
      <c r="EA122" s="418"/>
      <c r="EB122" s="418"/>
      <c r="EC122" s="418"/>
      <c r="ED122" s="418"/>
      <c r="EE122" s="418"/>
      <c r="EF122" s="418"/>
      <c r="EG122" s="418"/>
      <c r="EH122" s="418"/>
      <c r="EI122" s="418"/>
      <c r="EJ122" s="418"/>
      <c r="EK122" s="418"/>
      <c r="EL122" s="418"/>
      <c r="EM122" s="418"/>
      <c r="EN122" s="418"/>
      <c r="EO122" s="418"/>
      <c r="EP122" s="418"/>
      <c r="EQ122" s="418"/>
      <c r="ER122" s="418"/>
      <c r="ES122" s="418"/>
      <c r="ET122" s="418"/>
      <c r="EU122" s="418"/>
      <c r="EV122" s="418"/>
      <c r="EW122" s="418"/>
      <c r="EX122" s="418"/>
      <c r="EY122" s="418"/>
      <c r="EZ122" s="418"/>
      <c r="FA122" s="418"/>
      <c r="FB122" s="418"/>
      <c r="FC122" s="418"/>
      <c r="FD122" s="418"/>
      <c r="FE122" s="418"/>
      <c r="FF122" s="418"/>
      <c r="FG122" s="418"/>
      <c r="FH122" s="418"/>
      <c r="FI122" s="418"/>
      <c r="FJ122" s="418"/>
      <c r="FK122" s="418"/>
      <c r="FL122" s="418"/>
      <c r="FM122" s="418"/>
      <c r="FN122" s="418"/>
      <c r="FO122" s="418"/>
      <c r="FP122" s="418"/>
      <c r="FQ122" s="418"/>
      <c r="FR122" s="418"/>
      <c r="FS122" s="418"/>
      <c r="FT122" s="418"/>
      <c r="FU122" s="418"/>
      <c r="FV122" s="418"/>
      <c r="FW122" s="418"/>
      <c r="FX122" s="418"/>
      <c r="FY122" s="418"/>
      <c r="FZ122" s="418"/>
      <c r="GA122" s="418"/>
      <c r="GB122" s="418"/>
      <c r="GC122" s="418"/>
      <c r="GD122" s="418"/>
      <c r="GE122" s="418"/>
      <c r="GF122" s="418"/>
      <c r="GG122" s="418"/>
      <c r="GH122" s="418"/>
      <c r="GI122" s="418"/>
      <c r="GJ122" s="418"/>
      <c r="GK122" s="418"/>
      <c r="GL122" s="418"/>
      <c r="GM122" s="418"/>
      <c r="GN122" s="418"/>
      <c r="GO122" s="418"/>
      <c r="GP122" s="418"/>
      <c r="GQ122" s="418"/>
      <c r="GR122" s="418"/>
      <c r="GS122" s="418"/>
      <c r="GT122" s="418"/>
      <c r="GU122" s="418"/>
      <c r="GV122" s="418"/>
      <c r="GW122" s="418"/>
      <c r="GX122" s="418"/>
      <c r="GY122" s="418"/>
      <c r="GZ122" s="418"/>
      <c r="HA122" s="418"/>
      <c r="HB122" s="418"/>
      <c r="HC122" s="418"/>
      <c r="HD122" s="418"/>
      <c r="HE122" s="418"/>
      <c r="HF122" s="418"/>
      <c r="HG122" s="418"/>
      <c r="HH122" s="418"/>
      <c r="HI122" s="418"/>
      <c r="HJ122" s="418"/>
      <c r="HK122" s="418"/>
      <c r="HL122" s="418"/>
      <c r="HM122" s="418"/>
      <c r="HN122" s="418"/>
      <c r="HO122" s="418"/>
      <c r="HP122" s="418"/>
      <c r="HQ122" s="418"/>
      <c r="HR122" s="418"/>
      <c r="HS122" s="418"/>
      <c r="HT122" s="418"/>
      <c r="HU122" s="418"/>
      <c r="HV122" s="418"/>
      <c r="HW122" s="418"/>
      <c r="HX122" s="418"/>
      <c r="HY122" s="418"/>
      <c r="HZ122" s="418"/>
      <c r="IA122" s="418"/>
      <c r="IB122" s="418"/>
      <c r="IC122" s="418"/>
      <c r="ID122" s="418"/>
      <c r="IE122" s="418"/>
      <c r="IF122" s="418"/>
      <c r="IG122" s="418"/>
      <c r="IH122" s="418"/>
      <c r="II122" s="418"/>
      <c r="IJ122" s="418"/>
      <c r="IK122" s="418"/>
      <c r="IL122" s="418"/>
      <c r="IM122" s="418"/>
      <c r="IN122" s="418"/>
      <c r="IO122" s="418"/>
      <c r="IP122" s="418"/>
      <c r="IQ122" s="278"/>
      <c r="IR122" s="278"/>
    </row>
    <row r="123" spans="1:252" s="444" customFormat="1" ht="18" customHeight="1" x14ac:dyDescent="0.35">
      <c r="A123" s="707"/>
      <c r="B123" s="418"/>
      <c r="C123" s="489"/>
      <c r="D123" s="421"/>
      <c r="E123" s="708"/>
      <c r="J123" s="1293"/>
      <c r="M123" s="418"/>
      <c r="N123" s="418"/>
      <c r="O123" s="418"/>
      <c r="P123" s="418"/>
      <c r="Q123" s="418"/>
      <c r="R123" s="418"/>
      <c r="S123" s="418"/>
      <c r="T123" s="418"/>
      <c r="U123" s="418"/>
      <c r="V123" s="418"/>
      <c r="W123" s="418"/>
      <c r="X123" s="418"/>
      <c r="Y123" s="418"/>
      <c r="Z123" s="418"/>
      <c r="AA123" s="418"/>
      <c r="AB123" s="418"/>
      <c r="AC123" s="418"/>
      <c r="AD123" s="418"/>
      <c r="AE123" s="418"/>
      <c r="AF123" s="418"/>
      <c r="AG123" s="418"/>
      <c r="AH123" s="418"/>
      <c r="AI123" s="418"/>
      <c r="AJ123" s="418"/>
      <c r="AK123" s="418"/>
      <c r="AL123" s="418"/>
      <c r="AM123" s="418"/>
      <c r="AN123" s="418"/>
      <c r="AO123" s="418"/>
      <c r="AP123" s="418"/>
      <c r="AQ123" s="418"/>
      <c r="AR123" s="418"/>
      <c r="AS123" s="418"/>
      <c r="AT123" s="418"/>
      <c r="AU123" s="418"/>
      <c r="AV123" s="418"/>
      <c r="AW123" s="418"/>
      <c r="AX123" s="418"/>
      <c r="AY123" s="418"/>
      <c r="AZ123" s="418"/>
      <c r="BA123" s="418"/>
      <c r="BB123" s="418"/>
      <c r="BC123" s="418"/>
      <c r="BD123" s="418"/>
      <c r="BE123" s="418"/>
      <c r="BF123" s="418"/>
      <c r="BG123" s="418"/>
      <c r="BH123" s="418"/>
      <c r="BI123" s="418"/>
      <c r="BJ123" s="418"/>
      <c r="BK123" s="418"/>
      <c r="BL123" s="418"/>
      <c r="BM123" s="418"/>
      <c r="BN123" s="418"/>
      <c r="BO123" s="418"/>
      <c r="BP123" s="418"/>
      <c r="BQ123" s="418"/>
      <c r="BR123" s="418"/>
      <c r="BS123" s="418"/>
      <c r="BT123" s="418"/>
      <c r="BU123" s="418"/>
      <c r="BV123" s="418"/>
      <c r="BW123" s="418"/>
      <c r="BX123" s="418"/>
      <c r="BY123" s="418"/>
      <c r="BZ123" s="418"/>
      <c r="CA123" s="418"/>
      <c r="CB123" s="418"/>
      <c r="CC123" s="418"/>
      <c r="CD123" s="418"/>
      <c r="CE123" s="418"/>
      <c r="CF123" s="418"/>
      <c r="CG123" s="418"/>
      <c r="CH123" s="418"/>
      <c r="CI123" s="418"/>
      <c r="CJ123" s="418"/>
      <c r="CK123" s="418"/>
      <c r="CL123" s="418"/>
      <c r="CM123" s="418"/>
      <c r="CN123" s="418"/>
      <c r="CO123" s="418"/>
      <c r="CP123" s="418"/>
      <c r="CQ123" s="418"/>
      <c r="CR123" s="418"/>
      <c r="CS123" s="418"/>
      <c r="CT123" s="418"/>
      <c r="CU123" s="418"/>
      <c r="CV123" s="418"/>
      <c r="CW123" s="418"/>
      <c r="CX123" s="418"/>
      <c r="CY123" s="418"/>
      <c r="CZ123" s="418"/>
      <c r="DA123" s="418"/>
      <c r="DB123" s="418"/>
      <c r="DC123" s="418"/>
      <c r="DD123" s="418"/>
      <c r="DE123" s="418"/>
      <c r="DF123" s="418"/>
      <c r="DG123" s="418"/>
      <c r="DH123" s="418"/>
      <c r="DI123" s="418"/>
      <c r="DJ123" s="418"/>
      <c r="DK123" s="418"/>
      <c r="DL123" s="418"/>
      <c r="DM123" s="418"/>
      <c r="DN123" s="418"/>
      <c r="DO123" s="418"/>
      <c r="DP123" s="418"/>
      <c r="DQ123" s="418"/>
      <c r="DR123" s="418"/>
      <c r="DS123" s="418"/>
      <c r="DT123" s="418"/>
      <c r="DU123" s="418"/>
      <c r="DV123" s="418"/>
      <c r="DW123" s="418"/>
      <c r="DX123" s="418"/>
      <c r="DY123" s="418"/>
      <c r="DZ123" s="418"/>
      <c r="EA123" s="418"/>
      <c r="EB123" s="418"/>
      <c r="EC123" s="418"/>
      <c r="ED123" s="418"/>
      <c r="EE123" s="418"/>
      <c r="EF123" s="418"/>
      <c r="EG123" s="418"/>
      <c r="EH123" s="418"/>
      <c r="EI123" s="418"/>
      <c r="EJ123" s="418"/>
      <c r="EK123" s="418"/>
      <c r="EL123" s="418"/>
      <c r="EM123" s="418"/>
      <c r="EN123" s="418"/>
      <c r="EO123" s="418"/>
      <c r="EP123" s="418"/>
      <c r="EQ123" s="418"/>
      <c r="ER123" s="418"/>
      <c r="ES123" s="418"/>
      <c r="ET123" s="418"/>
      <c r="EU123" s="418"/>
      <c r="EV123" s="418"/>
      <c r="EW123" s="418"/>
      <c r="EX123" s="418"/>
      <c r="EY123" s="418"/>
      <c r="EZ123" s="418"/>
      <c r="FA123" s="418"/>
      <c r="FB123" s="418"/>
      <c r="FC123" s="418"/>
      <c r="FD123" s="418"/>
      <c r="FE123" s="418"/>
      <c r="FF123" s="418"/>
      <c r="FG123" s="418"/>
      <c r="FH123" s="418"/>
      <c r="FI123" s="418"/>
      <c r="FJ123" s="418"/>
      <c r="FK123" s="418"/>
      <c r="FL123" s="418"/>
      <c r="FM123" s="418"/>
      <c r="FN123" s="418"/>
      <c r="FO123" s="418"/>
      <c r="FP123" s="418"/>
      <c r="FQ123" s="418"/>
      <c r="FR123" s="418"/>
      <c r="FS123" s="418"/>
      <c r="FT123" s="418"/>
      <c r="FU123" s="418"/>
      <c r="FV123" s="418"/>
      <c r="FW123" s="418"/>
      <c r="FX123" s="418"/>
      <c r="FY123" s="418"/>
      <c r="FZ123" s="418"/>
      <c r="GA123" s="418"/>
      <c r="GB123" s="418"/>
      <c r="GC123" s="418"/>
      <c r="GD123" s="418"/>
      <c r="GE123" s="418"/>
      <c r="GF123" s="418"/>
      <c r="GG123" s="418"/>
      <c r="GH123" s="418"/>
      <c r="GI123" s="418"/>
      <c r="GJ123" s="418"/>
      <c r="GK123" s="418"/>
      <c r="GL123" s="418"/>
      <c r="GM123" s="418"/>
      <c r="GN123" s="418"/>
      <c r="GO123" s="418"/>
      <c r="GP123" s="418"/>
      <c r="GQ123" s="418"/>
      <c r="GR123" s="418"/>
      <c r="GS123" s="418"/>
      <c r="GT123" s="418"/>
      <c r="GU123" s="418"/>
      <c r="GV123" s="418"/>
      <c r="GW123" s="418"/>
      <c r="GX123" s="418"/>
      <c r="GY123" s="418"/>
      <c r="GZ123" s="418"/>
      <c r="HA123" s="418"/>
      <c r="HB123" s="418"/>
      <c r="HC123" s="418"/>
      <c r="HD123" s="418"/>
      <c r="HE123" s="418"/>
      <c r="HF123" s="418"/>
      <c r="HG123" s="418"/>
      <c r="HH123" s="418"/>
      <c r="HI123" s="418"/>
      <c r="HJ123" s="418"/>
      <c r="HK123" s="418"/>
      <c r="HL123" s="418"/>
      <c r="HM123" s="418"/>
      <c r="HN123" s="418"/>
      <c r="HO123" s="418"/>
      <c r="HP123" s="418"/>
      <c r="HQ123" s="418"/>
      <c r="HR123" s="418"/>
      <c r="HS123" s="418"/>
      <c r="HT123" s="418"/>
      <c r="HU123" s="418"/>
      <c r="HV123" s="418"/>
      <c r="HW123" s="418"/>
      <c r="HX123" s="418"/>
      <c r="HY123" s="418"/>
      <c r="HZ123" s="418"/>
      <c r="IA123" s="418"/>
      <c r="IB123" s="418"/>
      <c r="IC123" s="418"/>
      <c r="ID123" s="418"/>
      <c r="IE123" s="418"/>
      <c r="IF123" s="418"/>
      <c r="IG123" s="418"/>
      <c r="IH123" s="418"/>
      <c r="II123" s="418"/>
      <c r="IJ123" s="418"/>
      <c r="IK123" s="418"/>
      <c r="IL123" s="418"/>
      <c r="IM123" s="418"/>
      <c r="IN123" s="418"/>
      <c r="IO123" s="418"/>
      <c r="IP123" s="418"/>
      <c r="IQ123" s="278"/>
      <c r="IR123" s="278"/>
    </row>
    <row r="124" spans="1:252" s="444" customFormat="1" ht="18" customHeight="1" x14ac:dyDescent="0.35">
      <c r="A124" s="707"/>
      <c r="B124" s="418"/>
      <c r="C124" s="489"/>
      <c r="D124" s="421"/>
      <c r="E124" s="708"/>
      <c r="J124" s="1293"/>
      <c r="M124" s="418"/>
      <c r="N124" s="418"/>
      <c r="O124" s="418"/>
      <c r="P124" s="418"/>
      <c r="Q124" s="418"/>
      <c r="R124" s="418"/>
      <c r="S124" s="418"/>
      <c r="T124" s="418"/>
      <c r="U124" s="418"/>
      <c r="V124" s="418"/>
      <c r="W124" s="418"/>
      <c r="X124" s="418"/>
      <c r="Y124" s="418"/>
      <c r="Z124" s="418"/>
      <c r="AA124" s="418"/>
      <c r="AB124" s="418"/>
      <c r="AC124" s="418"/>
      <c r="AD124" s="418"/>
      <c r="AE124" s="418"/>
      <c r="AF124" s="418"/>
      <c r="AG124" s="418"/>
      <c r="AH124" s="418"/>
      <c r="AI124" s="418"/>
      <c r="AJ124" s="418"/>
      <c r="AK124" s="418"/>
      <c r="AL124" s="418"/>
      <c r="AM124" s="418"/>
      <c r="AN124" s="418"/>
      <c r="AO124" s="418"/>
      <c r="AP124" s="418"/>
      <c r="AQ124" s="418"/>
      <c r="AR124" s="418"/>
      <c r="AS124" s="418"/>
      <c r="AT124" s="418"/>
      <c r="AU124" s="418"/>
      <c r="AV124" s="418"/>
      <c r="AW124" s="418"/>
      <c r="AX124" s="418"/>
      <c r="AY124" s="418"/>
      <c r="AZ124" s="418"/>
      <c r="BA124" s="418"/>
      <c r="BB124" s="418"/>
      <c r="BC124" s="418"/>
      <c r="BD124" s="418"/>
      <c r="BE124" s="418"/>
      <c r="BF124" s="418"/>
      <c r="BG124" s="418"/>
      <c r="BH124" s="418"/>
      <c r="BI124" s="418"/>
      <c r="BJ124" s="418"/>
      <c r="BK124" s="418"/>
      <c r="BL124" s="418"/>
      <c r="BM124" s="418"/>
      <c r="BN124" s="418"/>
      <c r="BO124" s="418"/>
      <c r="BP124" s="418"/>
      <c r="BQ124" s="418"/>
      <c r="BR124" s="418"/>
      <c r="BS124" s="418"/>
      <c r="BT124" s="418"/>
      <c r="BU124" s="418"/>
      <c r="BV124" s="418"/>
      <c r="BW124" s="418"/>
      <c r="BX124" s="418"/>
      <c r="BY124" s="418"/>
      <c r="BZ124" s="418"/>
      <c r="CA124" s="418"/>
      <c r="CB124" s="418"/>
      <c r="CC124" s="418"/>
      <c r="CD124" s="418"/>
      <c r="CE124" s="418"/>
      <c r="CF124" s="418"/>
      <c r="CG124" s="418"/>
      <c r="CH124" s="418"/>
      <c r="CI124" s="418"/>
      <c r="CJ124" s="418"/>
      <c r="CK124" s="418"/>
      <c r="CL124" s="418"/>
      <c r="CM124" s="418"/>
      <c r="CN124" s="418"/>
      <c r="CO124" s="418"/>
      <c r="CP124" s="418"/>
      <c r="CQ124" s="418"/>
      <c r="CR124" s="418"/>
      <c r="CS124" s="418"/>
      <c r="CT124" s="418"/>
      <c r="CU124" s="418"/>
      <c r="CV124" s="418"/>
      <c r="CW124" s="418"/>
      <c r="CX124" s="418"/>
      <c r="CY124" s="418"/>
      <c r="CZ124" s="418"/>
      <c r="DA124" s="418"/>
      <c r="DB124" s="418"/>
      <c r="DC124" s="418"/>
      <c r="DD124" s="418"/>
      <c r="DE124" s="418"/>
      <c r="DF124" s="418"/>
      <c r="DG124" s="418"/>
      <c r="DH124" s="418"/>
      <c r="DI124" s="418"/>
      <c r="DJ124" s="418"/>
      <c r="DK124" s="418"/>
      <c r="DL124" s="418"/>
      <c r="DM124" s="418"/>
      <c r="DN124" s="418"/>
      <c r="DO124" s="418"/>
      <c r="DP124" s="418"/>
      <c r="DQ124" s="418"/>
      <c r="DR124" s="418"/>
      <c r="DS124" s="418"/>
      <c r="DT124" s="418"/>
      <c r="DU124" s="418"/>
      <c r="DV124" s="418"/>
      <c r="DW124" s="418"/>
      <c r="DX124" s="418"/>
      <c r="DY124" s="418"/>
      <c r="DZ124" s="418"/>
      <c r="EA124" s="418"/>
      <c r="EB124" s="418"/>
      <c r="EC124" s="418"/>
      <c r="ED124" s="418"/>
      <c r="EE124" s="418"/>
      <c r="EF124" s="418"/>
      <c r="EG124" s="418"/>
      <c r="EH124" s="418"/>
      <c r="EI124" s="418"/>
      <c r="EJ124" s="418"/>
      <c r="EK124" s="418"/>
      <c r="EL124" s="418"/>
      <c r="EM124" s="418"/>
      <c r="EN124" s="418"/>
      <c r="EO124" s="418"/>
      <c r="EP124" s="418"/>
      <c r="EQ124" s="418"/>
      <c r="ER124" s="418"/>
      <c r="ES124" s="418"/>
      <c r="ET124" s="418"/>
      <c r="EU124" s="418"/>
      <c r="EV124" s="418"/>
      <c r="EW124" s="418"/>
      <c r="EX124" s="418"/>
      <c r="EY124" s="418"/>
      <c r="EZ124" s="418"/>
      <c r="FA124" s="418"/>
      <c r="FB124" s="418"/>
      <c r="FC124" s="418"/>
      <c r="FD124" s="418"/>
      <c r="FE124" s="418"/>
      <c r="FF124" s="418"/>
      <c r="FG124" s="418"/>
      <c r="FH124" s="418"/>
      <c r="FI124" s="418"/>
      <c r="FJ124" s="418"/>
      <c r="FK124" s="418"/>
      <c r="FL124" s="418"/>
      <c r="FM124" s="418"/>
      <c r="FN124" s="418"/>
      <c r="FO124" s="418"/>
      <c r="FP124" s="418"/>
      <c r="FQ124" s="418"/>
      <c r="FR124" s="418"/>
      <c r="FS124" s="418"/>
      <c r="FT124" s="418"/>
      <c r="FU124" s="418"/>
      <c r="FV124" s="418"/>
      <c r="FW124" s="418"/>
      <c r="FX124" s="418"/>
      <c r="FY124" s="418"/>
      <c r="FZ124" s="418"/>
      <c r="GA124" s="418"/>
      <c r="GB124" s="418"/>
      <c r="GC124" s="418"/>
      <c r="GD124" s="418"/>
      <c r="GE124" s="418"/>
      <c r="GF124" s="418"/>
      <c r="GG124" s="418"/>
      <c r="GH124" s="418"/>
      <c r="GI124" s="418"/>
      <c r="GJ124" s="418"/>
      <c r="GK124" s="418"/>
      <c r="GL124" s="418"/>
      <c r="GM124" s="418"/>
      <c r="GN124" s="418"/>
      <c r="GO124" s="418"/>
      <c r="GP124" s="418"/>
      <c r="GQ124" s="418"/>
      <c r="GR124" s="418"/>
      <c r="GS124" s="418"/>
      <c r="GT124" s="418"/>
      <c r="GU124" s="418"/>
      <c r="GV124" s="418"/>
      <c r="GW124" s="418"/>
      <c r="GX124" s="418"/>
      <c r="GY124" s="418"/>
      <c r="GZ124" s="418"/>
      <c r="HA124" s="418"/>
      <c r="HB124" s="418"/>
      <c r="HC124" s="418"/>
      <c r="HD124" s="418"/>
      <c r="HE124" s="418"/>
      <c r="HF124" s="418"/>
      <c r="HG124" s="418"/>
      <c r="HH124" s="418"/>
      <c r="HI124" s="418"/>
      <c r="HJ124" s="418"/>
      <c r="HK124" s="418"/>
      <c r="HL124" s="418"/>
      <c r="HM124" s="418"/>
      <c r="HN124" s="418"/>
      <c r="HO124" s="418"/>
      <c r="HP124" s="418"/>
      <c r="HQ124" s="418"/>
      <c r="HR124" s="418"/>
      <c r="HS124" s="418"/>
      <c r="HT124" s="418"/>
      <c r="HU124" s="418"/>
      <c r="HV124" s="418"/>
      <c r="HW124" s="418"/>
      <c r="HX124" s="418"/>
      <c r="HY124" s="418"/>
      <c r="HZ124" s="418"/>
      <c r="IA124" s="418"/>
      <c r="IB124" s="418"/>
      <c r="IC124" s="418"/>
      <c r="ID124" s="418"/>
      <c r="IE124" s="418"/>
      <c r="IF124" s="418"/>
      <c r="IG124" s="418"/>
      <c r="IH124" s="418"/>
      <c r="II124" s="418"/>
      <c r="IJ124" s="418"/>
      <c r="IK124" s="418"/>
      <c r="IL124" s="418"/>
      <c r="IM124" s="418"/>
      <c r="IN124" s="418"/>
      <c r="IO124" s="418"/>
      <c r="IP124" s="418"/>
      <c r="IQ124" s="278"/>
      <c r="IR124" s="278"/>
    </row>
    <row r="125" spans="1:252" s="444" customFormat="1" ht="18" customHeight="1" x14ac:dyDescent="0.35">
      <c r="A125" s="707"/>
      <c r="B125" s="418"/>
      <c r="C125" s="489"/>
      <c r="D125" s="421"/>
      <c r="E125" s="708"/>
      <c r="J125" s="1293"/>
      <c r="M125" s="418"/>
      <c r="N125" s="418"/>
      <c r="O125" s="418"/>
      <c r="P125" s="418"/>
      <c r="Q125" s="418"/>
      <c r="R125" s="418"/>
      <c r="S125" s="418"/>
      <c r="T125" s="418"/>
      <c r="U125" s="418"/>
      <c r="V125" s="418"/>
      <c r="W125" s="418"/>
      <c r="X125" s="418"/>
      <c r="Y125" s="418"/>
      <c r="Z125" s="418"/>
      <c r="AA125" s="418"/>
      <c r="AB125" s="418"/>
      <c r="AC125" s="418"/>
      <c r="AD125" s="418"/>
      <c r="AE125" s="418"/>
      <c r="AF125" s="418"/>
      <c r="AG125" s="418"/>
      <c r="AH125" s="418"/>
      <c r="AI125" s="418"/>
      <c r="AJ125" s="418"/>
      <c r="AK125" s="418"/>
      <c r="AL125" s="418"/>
      <c r="AM125" s="418"/>
      <c r="AN125" s="418"/>
      <c r="AO125" s="418"/>
      <c r="AP125" s="418"/>
      <c r="AQ125" s="418"/>
      <c r="AR125" s="418"/>
      <c r="AS125" s="418"/>
      <c r="AT125" s="418"/>
      <c r="AU125" s="418"/>
      <c r="AV125" s="418"/>
      <c r="AW125" s="418"/>
      <c r="AX125" s="418"/>
      <c r="AY125" s="418"/>
      <c r="AZ125" s="418"/>
      <c r="BA125" s="418"/>
      <c r="BB125" s="418"/>
      <c r="BC125" s="418"/>
      <c r="BD125" s="418"/>
      <c r="BE125" s="418"/>
      <c r="BF125" s="418"/>
      <c r="BG125" s="418"/>
      <c r="BH125" s="418"/>
      <c r="BI125" s="418"/>
      <c r="BJ125" s="418"/>
      <c r="BK125" s="418"/>
      <c r="BL125" s="418"/>
      <c r="BM125" s="418"/>
      <c r="BN125" s="418"/>
      <c r="BO125" s="418"/>
      <c r="BP125" s="418"/>
      <c r="BQ125" s="418"/>
      <c r="BR125" s="418"/>
      <c r="BS125" s="418"/>
      <c r="BT125" s="418"/>
      <c r="BU125" s="418"/>
      <c r="BV125" s="418"/>
      <c r="BW125" s="418"/>
      <c r="BX125" s="418"/>
      <c r="BY125" s="418"/>
      <c r="BZ125" s="418"/>
      <c r="CA125" s="418"/>
      <c r="CB125" s="418"/>
      <c r="CC125" s="418"/>
      <c r="CD125" s="418"/>
      <c r="CE125" s="418"/>
      <c r="CF125" s="418"/>
      <c r="CG125" s="418"/>
      <c r="CH125" s="418"/>
      <c r="CI125" s="418"/>
      <c r="CJ125" s="418"/>
      <c r="CK125" s="418"/>
      <c r="CL125" s="418"/>
      <c r="CM125" s="418"/>
      <c r="CN125" s="418"/>
      <c r="CO125" s="418"/>
      <c r="CP125" s="418"/>
      <c r="CQ125" s="418"/>
      <c r="CR125" s="418"/>
      <c r="CS125" s="418"/>
      <c r="CT125" s="418"/>
      <c r="CU125" s="418"/>
      <c r="CV125" s="418"/>
      <c r="CW125" s="418"/>
      <c r="CX125" s="418"/>
      <c r="CY125" s="418"/>
      <c r="CZ125" s="418"/>
      <c r="DA125" s="418"/>
      <c r="DB125" s="418"/>
      <c r="DC125" s="418"/>
      <c r="DD125" s="418"/>
      <c r="DE125" s="418"/>
      <c r="DF125" s="418"/>
      <c r="DG125" s="418"/>
      <c r="DH125" s="418"/>
      <c r="DI125" s="418"/>
      <c r="DJ125" s="418"/>
      <c r="DK125" s="418"/>
      <c r="DL125" s="418"/>
      <c r="DM125" s="418"/>
      <c r="DN125" s="418"/>
      <c r="DO125" s="418"/>
      <c r="DP125" s="418"/>
      <c r="DQ125" s="418"/>
      <c r="DR125" s="418"/>
      <c r="DS125" s="418"/>
      <c r="DT125" s="418"/>
      <c r="DU125" s="418"/>
      <c r="DV125" s="418"/>
      <c r="DW125" s="418"/>
      <c r="DX125" s="418"/>
      <c r="DY125" s="418"/>
      <c r="DZ125" s="418"/>
      <c r="EA125" s="418"/>
      <c r="EB125" s="418"/>
      <c r="EC125" s="418"/>
      <c r="ED125" s="418"/>
      <c r="EE125" s="418"/>
      <c r="EF125" s="418"/>
      <c r="EG125" s="418"/>
      <c r="EH125" s="418"/>
      <c r="EI125" s="418"/>
      <c r="EJ125" s="418"/>
      <c r="EK125" s="418"/>
      <c r="EL125" s="418"/>
      <c r="EM125" s="418"/>
      <c r="EN125" s="418"/>
      <c r="EO125" s="418"/>
      <c r="EP125" s="418"/>
      <c r="EQ125" s="418"/>
      <c r="ER125" s="418"/>
      <c r="ES125" s="418"/>
      <c r="ET125" s="418"/>
      <c r="EU125" s="418"/>
      <c r="EV125" s="418"/>
      <c r="EW125" s="418"/>
      <c r="EX125" s="418"/>
      <c r="EY125" s="418"/>
      <c r="EZ125" s="418"/>
      <c r="FA125" s="418"/>
      <c r="FB125" s="418"/>
      <c r="FC125" s="418"/>
      <c r="FD125" s="418"/>
      <c r="FE125" s="418"/>
      <c r="FF125" s="418"/>
      <c r="FG125" s="418"/>
      <c r="FH125" s="418"/>
      <c r="FI125" s="418"/>
      <c r="FJ125" s="418"/>
      <c r="FK125" s="418"/>
      <c r="FL125" s="418"/>
      <c r="FM125" s="418"/>
      <c r="FN125" s="418"/>
      <c r="FO125" s="418"/>
      <c r="FP125" s="418"/>
      <c r="FQ125" s="418"/>
      <c r="FR125" s="418"/>
      <c r="FS125" s="418"/>
      <c r="FT125" s="418"/>
      <c r="FU125" s="418"/>
      <c r="FV125" s="418"/>
      <c r="FW125" s="418"/>
      <c r="FX125" s="418"/>
      <c r="FY125" s="418"/>
      <c r="FZ125" s="418"/>
      <c r="GA125" s="418"/>
      <c r="GB125" s="418"/>
      <c r="GC125" s="418"/>
      <c r="GD125" s="418"/>
      <c r="GE125" s="418"/>
      <c r="GF125" s="418"/>
      <c r="GG125" s="418"/>
      <c r="GH125" s="418"/>
      <c r="GI125" s="418"/>
      <c r="GJ125" s="418"/>
      <c r="GK125" s="418"/>
      <c r="GL125" s="418"/>
      <c r="GM125" s="418"/>
      <c r="GN125" s="418"/>
      <c r="GO125" s="418"/>
      <c r="GP125" s="418"/>
      <c r="GQ125" s="418"/>
      <c r="GR125" s="418"/>
      <c r="GS125" s="418"/>
      <c r="GT125" s="418"/>
      <c r="GU125" s="418"/>
      <c r="GV125" s="418"/>
      <c r="GW125" s="418"/>
      <c r="GX125" s="418"/>
      <c r="GY125" s="418"/>
      <c r="GZ125" s="418"/>
      <c r="HA125" s="418"/>
      <c r="HB125" s="418"/>
      <c r="HC125" s="418"/>
      <c r="HD125" s="418"/>
      <c r="HE125" s="418"/>
      <c r="HF125" s="418"/>
      <c r="HG125" s="418"/>
      <c r="HH125" s="418"/>
      <c r="HI125" s="418"/>
      <c r="HJ125" s="418"/>
      <c r="HK125" s="418"/>
      <c r="HL125" s="418"/>
      <c r="HM125" s="418"/>
      <c r="HN125" s="418"/>
      <c r="HO125" s="418"/>
      <c r="HP125" s="418"/>
      <c r="HQ125" s="418"/>
      <c r="HR125" s="418"/>
      <c r="HS125" s="418"/>
      <c r="HT125" s="418"/>
      <c r="HU125" s="418"/>
      <c r="HV125" s="418"/>
      <c r="HW125" s="418"/>
      <c r="HX125" s="418"/>
      <c r="HY125" s="418"/>
      <c r="HZ125" s="418"/>
      <c r="IA125" s="418"/>
      <c r="IB125" s="418"/>
      <c r="IC125" s="418"/>
      <c r="ID125" s="418"/>
      <c r="IE125" s="418"/>
      <c r="IF125" s="418"/>
      <c r="IG125" s="418"/>
      <c r="IH125" s="418"/>
      <c r="II125" s="418"/>
      <c r="IJ125" s="418"/>
      <c r="IK125" s="418"/>
      <c r="IL125" s="418"/>
      <c r="IM125" s="418"/>
      <c r="IN125" s="418"/>
      <c r="IO125" s="418"/>
      <c r="IP125" s="418"/>
      <c r="IQ125" s="278"/>
      <c r="IR125" s="278"/>
    </row>
    <row r="126" spans="1:252" s="444" customFormat="1" ht="18" customHeight="1" x14ac:dyDescent="0.35">
      <c r="A126" s="707"/>
      <c r="B126" s="418"/>
      <c r="C126" s="489"/>
      <c r="D126" s="421"/>
      <c r="E126" s="708"/>
      <c r="J126" s="1293"/>
      <c r="M126" s="418"/>
      <c r="N126" s="418"/>
      <c r="O126" s="418"/>
      <c r="P126" s="418"/>
      <c r="Q126" s="418"/>
      <c r="R126" s="418"/>
      <c r="S126" s="418"/>
      <c r="T126" s="418"/>
      <c r="U126" s="418"/>
      <c r="V126" s="418"/>
      <c r="W126" s="418"/>
      <c r="X126" s="418"/>
      <c r="Y126" s="418"/>
      <c r="Z126" s="418"/>
      <c r="AA126" s="418"/>
      <c r="AB126" s="418"/>
      <c r="AC126" s="418"/>
      <c r="AD126" s="418"/>
      <c r="AE126" s="418"/>
      <c r="AF126" s="418"/>
      <c r="AG126" s="418"/>
      <c r="AH126" s="418"/>
      <c r="AI126" s="418"/>
      <c r="AJ126" s="418"/>
      <c r="AK126" s="418"/>
      <c r="AL126" s="418"/>
      <c r="AM126" s="418"/>
      <c r="AN126" s="418"/>
      <c r="AO126" s="418"/>
      <c r="AP126" s="418"/>
      <c r="AQ126" s="418"/>
      <c r="AR126" s="418"/>
      <c r="AS126" s="418"/>
      <c r="AT126" s="418"/>
      <c r="AU126" s="418"/>
      <c r="AV126" s="418"/>
      <c r="AW126" s="418"/>
      <c r="AX126" s="418"/>
      <c r="AY126" s="418"/>
      <c r="AZ126" s="418"/>
      <c r="BA126" s="418"/>
      <c r="BB126" s="418"/>
      <c r="BC126" s="418"/>
      <c r="BD126" s="418"/>
      <c r="BE126" s="418"/>
      <c r="BF126" s="418"/>
      <c r="BG126" s="418"/>
      <c r="BH126" s="418"/>
      <c r="BI126" s="418"/>
      <c r="BJ126" s="418"/>
      <c r="BK126" s="418"/>
      <c r="BL126" s="418"/>
      <c r="BM126" s="418"/>
      <c r="BN126" s="418"/>
      <c r="BO126" s="418"/>
      <c r="BP126" s="418"/>
      <c r="BQ126" s="418"/>
      <c r="BR126" s="418"/>
      <c r="BS126" s="418"/>
      <c r="BT126" s="418"/>
      <c r="BU126" s="418"/>
      <c r="BV126" s="418"/>
      <c r="BW126" s="418"/>
      <c r="BX126" s="418"/>
      <c r="BY126" s="418"/>
      <c r="BZ126" s="418"/>
      <c r="CA126" s="418"/>
      <c r="CB126" s="418"/>
      <c r="CC126" s="418"/>
      <c r="CD126" s="418"/>
      <c r="CE126" s="418"/>
      <c r="CF126" s="418"/>
      <c r="CG126" s="418"/>
      <c r="CH126" s="418"/>
      <c r="CI126" s="418"/>
      <c r="CJ126" s="418"/>
      <c r="CK126" s="418"/>
      <c r="CL126" s="418"/>
      <c r="CM126" s="418"/>
      <c r="CN126" s="418"/>
      <c r="CO126" s="418"/>
      <c r="CP126" s="418"/>
      <c r="CQ126" s="418"/>
      <c r="CR126" s="418"/>
      <c r="CS126" s="418"/>
      <c r="CT126" s="418"/>
      <c r="CU126" s="418"/>
      <c r="CV126" s="418"/>
      <c r="CW126" s="418"/>
      <c r="CX126" s="418"/>
      <c r="CY126" s="418"/>
      <c r="CZ126" s="418"/>
      <c r="DA126" s="418"/>
      <c r="DB126" s="418"/>
      <c r="DC126" s="418"/>
      <c r="DD126" s="418"/>
      <c r="DE126" s="418"/>
      <c r="DF126" s="418"/>
      <c r="DG126" s="418"/>
      <c r="DH126" s="418"/>
      <c r="DI126" s="418"/>
      <c r="DJ126" s="418"/>
      <c r="DK126" s="418"/>
      <c r="DL126" s="418"/>
      <c r="DM126" s="418"/>
      <c r="DN126" s="418"/>
      <c r="DO126" s="418"/>
      <c r="DP126" s="418"/>
      <c r="DQ126" s="418"/>
      <c r="DR126" s="418"/>
      <c r="DS126" s="418"/>
      <c r="DT126" s="418"/>
      <c r="DU126" s="418"/>
      <c r="DV126" s="418"/>
      <c r="DW126" s="418"/>
      <c r="DX126" s="418"/>
      <c r="DY126" s="418"/>
      <c r="DZ126" s="418"/>
      <c r="EA126" s="418"/>
      <c r="EB126" s="418"/>
      <c r="EC126" s="418"/>
      <c r="ED126" s="418"/>
      <c r="EE126" s="418"/>
      <c r="EF126" s="418"/>
      <c r="EG126" s="418"/>
      <c r="EH126" s="418"/>
      <c r="EI126" s="418"/>
      <c r="EJ126" s="418"/>
      <c r="EK126" s="418"/>
      <c r="EL126" s="418"/>
      <c r="EM126" s="418"/>
      <c r="EN126" s="418"/>
      <c r="EO126" s="418"/>
      <c r="EP126" s="418"/>
      <c r="EQ126" s="418"/>
      <c r="ER126" s="418"/>
      <c r="ES126" s="418"/>
      <c r="ET126" s="418"/>
      <c r="EU126" s="418"/>
      <c r="EV126" s="418"/>
      <c r="EW126" s="418"/>
      <c r="EX126" s="418"/>
      <c r="EY126" s="418"/>
      <c r="EZ126" s="418"/>
      <c r="FA126" s="418"/>
      <c r="FB126" s="418"/>
      <c r="FC126" s="418"/>
      <c r="FD126" s="418"/>
      <c r="FE126" s="418"/>
      <c r="FF126" s="418"/>
      <c r="FG126" s="418"/>
      <c r="FH126" s="418"/>
      <c r="FI126" s="418"/>
      <c r="FJ126" s="418"/>
      <c r="FK126" s="418"/>
      <c r="FL126" s="418"/>
      <c r="FM126" s="418"/>
      <c r="FN126" s="418"/>
      <c r="FO126" s="418"/>
      <c r="FP126" s="418"/>
      <c r="FQ126" s="418"/>
      <c r="FR126" s="418"/>
      <c r="FS126" s="418"/>
      <c r="FT126" s="418"/>
      <c r="FU126" s="418"/>
      <c r="FV126" s="418"/>
      <c r="FW126" s="418"/>
      <c r="FX126" s="418"/>
      <c r="FY126" s="418"/>
      <c r="FZ126" s="418"/>
      <c r="GA126" s="418"/>
      <c r="GB126" s="418"/>
      <c r="GC126" s="418"/>
      <c r="GD126" s="418"/>
      <c r="GE126" s="418"/>
      <c r="GF126" s="418"/>
      <c r="GG126" s="418"/>
      <c r="GH126" s="418"/>
      <c r="GI126" s="418"/>
      <c r="GJ126" s="418"/>
      <c r="GK126" s="418"/>
      <c r="GL126" s="418"/>
      <c r="GM126" s="418"/>
      <c r="GN126" s="418"/>
      <c r="GO126" s="418"/>
      <c r="GP126" s="418"/>
      <c r="GQ126" s="418"/>
      <c r="GR126" s="418"/>
      <c r="GS126" s="418"/>
      <c r="GT126" s="418"/>
      <c r="GU126" s="418"/>
      <c r="GV126" s="418"/>
      <c r="GW126" s="418"/>
      <c r="GX126" s="418"/>
      <c r="GY126" s="418"/>
      <c r="GZ126" s="418"/>
      <c r="HA126" s="418"/>
      <c r="HB126" s="418"/>
      <c r="HC126" s="418"/>
      <c r="HD126" s="418"/>
      <c r="HE126" s="418"/>
      <c r="HF126" s="418"/>
      <c r="HG126" s="418"/>
      <c r="HH126" s="418"/>
      <c r="HI126" s="418"/>
      <c r="HJ126" s="418"/>
      <c r="HK126" s="418"/>
      <c r="HL126" s="418"/>
      <c r="HM126" s="418"/>
      <c r="HN126" s="418"/>
      <c r="HO126" s="418"/>
      <c r="HP126" s="418"/>
      <c r="HQ126" s="418"/>
      <c r="HR126" s="418"/>
      <c r="HS126" s="418"/>
      <c r="HT126" s="418"/>
      <c r="HU126" s="418"/>
      <c r="HV126" s="418"/>
      <c r="HW126" s="418"/>
      <c r="HX126" s="418"/>
      <c r="HY126" s="418"/>
      <c r="HZ126" s="418"/>
      <c r="IA126" s="418"/>
      <c r="IB126" s="418"/>
      <c r="IC126" s="418"/>
      <c r="ID126" s="418"/>
      <c r="IE126" s="418"/>
      <c r="IF126" s="418"/>
      <c r="IG126" s="418"/>
      <c r="IH126" s="418"/>
      <c r="II126" s="418"/>
      <c r="IJ126" s="418"/>
      <c r="IK126" s="418"/>
      <c r="IL126" s="418"/>
      <c r="IM126" s="418"/>
      <c r="IN126" s="418"/>
      <c r="IO126" s="418"/>
      <c r="IP126" s="418"/>
      <c r="IQ126" s="278"/>
      <c r="IR126" s="278"/>
    </row>
    <row r="127" spans="1:252" s="444" customFormat="1" x14ac:dyDescent="0.35">
      <c r="A127" s="707"/>
      <c r="B127" s="418"/>
      <c r="C127" s="489"/>
      <c r="D127" s="421"/>
      <c r="E127" s="708"/>
      <c r="J127" s="1293"/>
      <c r="M127" s="418"/>
      <c r="N127" s="418"/>
      <c r="O127" s="418"/>
      <c r="P127" s="418"/>
      <c r="Q127" s="418"/>
      <c r="R127" s="418"/>
      <c r="S127" s="418"/>
      <c r="T127" s="418"/>
      <c r="U127" s="418"/>
      <c r="V127" s="418"/>
      <c r="W127" s="418"/>
      <c r="X127" s="418"/>
      <c r="Y127" s="418"/>
      <c r="Z127" s="418"/>
      <c r="AA127" s="418"/>
      <c r="AB127" s="418"/>
      <c r="AC127" s="418"/>
      <c r="AD127" s="418"/>
      <c r="AE127" s="418"/>
      <c r="AF127" s="418"/>
      <c r="AG127" s="418"/>
      <c r="AH127" s="418"/>
      <c r="AI127" s="418"/>
      <c r="AJ127" s="418"/>
      <c r="AK127" s="418"/>
      <c r="AL127" s="418"/>
      <c r="AM127" s="418"/>
      <c r="AN127" s="418"/>
      <c r="AO127" s="418"/>
      <c r="AP127" s="418"/>
      <c r="AQ127" s="418"/>
      <c r="AR127" s="418"/>
      <c r="AS127" s="418"/>
      <c r="AT127" s="418"/>
      <c r="AU127" s="418"/>
      <c r="AV127" s="418"/>
      <c r="AW127" s="418"/>
      <c r="AX127" s="418"/>
      <c r="AY127" s="418"/>
      <c r="AZ127" s="418"/>
      <c r="BA127" s="418"/>
      <c r="BB127" s="418"/>
      <c r="BC127" s="418"/>
      <c r="BD127" s="418"/>
      <c r="BE127" s="418"/>
      <c r="BF127" s="418"/>
      <c r="BG127" s="418"/>
      <c r="BH127" s="418"/>
      <c r="BI127" s="418"/>
      <c r="BJ127" s="418"/>
      <c r="BK127" s="418"/>
      <c r="BL127" s="418"/>
      <c r="BM127" s="418"/>
      <c r="BN127" s="418"/>
      <c r="BO127" s="418"/>
      <c r="BP127" s="418"/>
      <c r="BQ127" s="418"/>
      <c r="BR127" s="418"/>
      <c r="BS127" s="418"/>
      <c r="BT127" s="418"/>
      <c r="BU127" s="418"/>
      <c r="BV127" s="418"/>
      <c r="BW127" s="418"/>
      <c r="BX127" s="418"/>
      <c r="BY127" s="418"/>
      <c r="BZ127" s="418"/>
      <c r="CA127" s="418"/>
      <c r="CB127" s="418"/>
      <c r="CC127" s="418"/>
      <c r="CD127" s="418"/>
      <c r="CE127" s="418"/>
      <c r="CF127" s="418"/>
      <c r="CG127" s="418"/>
      <c r="CH127" s="418"/>
      <c r="CI127" s="418"/>
      <c r="CJ127" s="418"/>
      <c r="CK127" s="418"/>
      <c r="CL127" s="418"/>
      <c r="CM127" s="418"/>
      <c r="CN127" s="418"/>
      <c r="CO127" s="418"/>
      <c r="CP127" s="418"/>
      <c r="CQ127" s="418"/>
      <c r="CR127" s="418"/>
      <c r="CS127" s="418"/>
      <c r="CT127" s="418"/>
      <c r="CU127" s="418"/>
      <c r="CV127" s="418"/>
      <c r="CW127" s="418"/>
      <c r="CX127" s="418"/>
      <c r="CY127" s="418"/>
      <c r="CZ127" s="418"/>
      <c r="DA127" s="418"/>
      <c r="DB127" s="418"/>
      <c r="DC127" s="418"/>
      <c r="DD127" s="418"/>
      <c r="DE127" s="418"/>
      <c r="DF127" s="418"/>
      <c r="DG127" s="418"/>
      <c r="DH127" s="418"/>
      <c r="DI127" s="418"/>
      <c r="DJ127" s="418"/>
      <c r="DK127" s="418"/>
      <c r="DL127" s="418"/>
      <c r="DM127" s="418"/>
      <c r="DN127" s="418"/>
      <c r="DO127" s="418"/>
      <c r="DP127" s="418"/>
      <c r="DQ127" s="418"/>
      <c r="DR127" s="418"/>
      <c r="DS127" s="418"/>
      <c r="DT127" s="418"/>
      <c r="DU127" s="418"/>
      <c r="DV127" s="418"/>
      <c r="DW127" s="418"/>
      <c r="DX127" s="418"/>
      <c r="DY127" s="418"/>
      <c r="DZ127" s="418"/>
      <c r="EA127" s="418"/>
      <c r="EB127" s="418"/>
      <c r="EC127" s="418"/>
      <c r="ED127" s="418"/>
      <c r="EE127" s="418"/>
      <c r="EF127" s="418"/>
      <c r="EG127" s="418"/>
      <c r="EH127" s="418"/>
      <c r="EI127" s="418"/>
      <c r="EJ127" s="418"/>
      <c r="EK127" s="418"/>
      <c r="EL127" s="418"/>
      <c r="EM127" s="418"/>
      <c r="EN127" s="418"/>
      <c r="EO127" s="418"/>
      <c r="EP127" s="418"/>
      <c r="EQ127" s="418"/>
      <c r="ER127" s="418"/>
      <c r="ES127" s="418"/>
      <c r="ET127" s="418"/>
      <c r="EU127" s="418"/>
      <c r="EV127" s="418"/>
      <c r="EW127" s="418"/>
      <c r="EX127" s="418"/>
      <c r="EY127" s="418"/>
      <c r="EZ127" s="418"/>
      <c r="FA127" s="418"/>
      <c r="FB127" s="418"/>
      <c r="FC127" s="418"/>
      <c r="FD127" s="418"/>
      <c r="FE127" s="418"/>
      <c r="FF127" s="418"/>
      <c r="FG127" s="418"/>
      <c r="FH127" s="418"/>
      <c r="FI127" s="418"/>
      <c r="FJ127" s="418"/>
      <c r="FK127" s="418"/>
      <c r="FL127" s="418"/>
      <c r="FM127" s="418"/>
      <c r="FN127" s="418"/>
      <c r="FO127" s="418"/>
      <c r="FP127" s="418"/>
      <c r="FQ127" s="418"/>
      <c r="FR127" s="418"/>
      <c r="FS127" s="418"/>
      <c r="FT127" s="418"/>
      <c r="FU127" s="418"/>
      <c r="FV127" s="418"/>
      <c r="FW127" s="418"/>
      <c r="FX127" s="418"/>
      <c r="FY127" s="418"/>
      <c r="FZ127" s="418"/>
      <c r="GA127" s="418"/>
      <c r="GB127" s="418"/>
      <c r="GC127" s="418"/>
      <c r="GD127" s="418"/>
      <c r="GE127" s="418"/>
      <c r="GF127" s="418"/>
      <c r="GG127" s="418"/>
      <c r="GH127" s="418"/>
      <c r="GI127" s="418"/>
      <c r="GJ127" s="418"/>
      <c r="GK127" s="418"/>
      <c r="GL127" s="418"/>
      <c r="GM127" s="418"/>
      <c r="GN127" s="418"/>
      <c r="GO127" s="418"/>
      <c r="GP127" s="418"/>
      <c r="GQ127" s="418"/>
      <c r="GR127" s="418"/>
      <c r="GS127" s="418"/>
      <c r="GT127" s="418"/>
      <c r="GU127" s="418"/>
      <c r="GV127" s="418"/>
      <c r="GW127" s="418"/>
      <c r="GX127" s="418"/>
      <c r="GY127" s="418"/>
      <c r="GZ127" s="418"/>
      <c r="HA127" s="418"/>
      <c r="HB127" s="418"/>
      <c r="HC127" s="418"/>
      <c r="HD127" s="418"/>
      <c r="HE127" s="418"/>
      <c r="HF127" s="418"/>
      <c r="HG127" s="418"/>
      <c r="HH127" s="418"/>
      <c r="HI127" s="418"/>
      <c r="HJ127" s="418"/>
      <c r="HK127" s="418"/>
      <c r="HL127" s="418"/>
      <c r="HM127" s="418"/>
      <c r="HN127" s="418"/>
      <c r="HO127" s="418"/>
      <c r="HP127" s="418"/>
      <c r="HQ127" s="418"/>
      <c r="HR127" s="418"/>
      <c r="HS127" s="418"/>
      <c r="HT127" s="418"/>
      <c r="HU127" s="418"/>
      <c r="HV127" s="418"/>
      <c r="HW127" s="418"/>
      <c r="HX127" s="418"/>
      <c r="HY127" s="418"/>
      <c r="HZ127" s="418"/>
      <c r="IA127" s="418"/>
      <c r="IB127" s="418"/>
      <c r="IC127" s="418"/>
      <c r="ID127" s="418"/>
      <c r="IE127" s="418"/>
      <c r="IF127" s="418"/>
      <c r="IG127" s="418"/>
      <c r="IH127" s="418"/>
      <c r="II127" s="418"/>
      <c r="IJ127" s="418"/>
      <c r="IK127" s="418"/>
      <c r="IL127" s="418"/>
      <c r="IM127" s="418"/>
      <c r="IN127" s="418"/>
      <c r="IO127" s="418"/>
      <c r="IP127" s="418"/>
      <c r="IQ127" s="278"/>
      <c r="IR127" s="278"/>
    </row>
    <row r="128" spans="1:252" s="444" customFormat="1" x14ac:dyDescent="0.35">
      <c r="A128" s="707"/>
      <c r="B128" s="418"/>
      <c r="C128" s="489"/>
      <c r="D128" s="421"/>
      <c r="E128" s="708"/>
      <c r="J128" s="1293"/>
      <c r="M128" s="418"/>
      <c r="N128" s="418"/>
      <c r="O128" s="418"/>
      <c r="P128" s="418"/>
      <c r="Q128" s="418"/>
      <c r="R128" s="418"/>
      <c r="S128" s="418"/>
      <c r="T128" s="418"/>
      <c r="U128" s="418"/>
      <c r="V128" s="418"/>
      <c r="W128" s="418"/>
      <c r="X128" s="418"/>
      <c r="Y128" s="418"/>
      <c r="Z128" s="418"/>
      <c r="AA128" s="418"/>
      <c r="AB128" s="418"/>
      <c r="AC128" s="418"/>
      <c r="AD128" s="418"/>
      <c r="AE128" s="418"/>
      <c r="AF128" s="418"/>
      <c r="AG128" s="418"/>
      <c r="AH128" s="418"/>
      <c r="AI128" s="418"/>
      <c r="AJ128" s="418"/>
      <c r="AK128" s="418"/>
      <c r="AL128" s="418"/>
      <c r="AM128" s="418"/>
      <c r="AN128" s="418"/>
      <c r="AO128" s="418"/>
      <c r="AP128" s="418"/>
      <c r="AQ128" s="418"/>
      <c r="AR128" s="418"/>
      <c r="AS128" s="418"/>
      <c r="AT128" s="418"/>
      <c r="AU128" s="418"/>
      <c r="AV128" s="418"/>
      <c r="AW128" s="418"/>
      <c r="AX128" s="418"/>
      <c r="AY128" s="418"/>
      <c r="AZ128" s="418"/>
      <c r="BA128" s="418"/>
      <c r="BB128" s="418"/>
      <c r="BC128" s="418"/>
      <c r="BD128" s="418"/>
      <c r="BE128" s="418"/>
      <c r="BF128" s="418"/>
      <c r="BG128" s="418"/>
      <c r="BH128" s="418"/>
      <c r="BI128" s="418"/>
      <c r="BJ128" s="418"/>
      <c r="BK128" s="418"/>
      <c r="BL128" s="418"/>
      <c r="BM128" s="418"/>
      <c r="BN128" s="418"/>
      <c r="BO128" s="418"/>
      <c r="BP128" s="418"/>
      <c r="BQ128" s="418"/>
      <c r="BR128" s="418"/>
      <c r="BS128" s="418"/>
      <c r="BT128" s="418"/>
      <c r="BU128" s="418"/>
      <c r="BV128" s="418"/>
      <c r="BW128" s="418"/>
      <c r="BX128" s="418"/>
      <c r="BY128" s="418"/>
      <c r="BZ128" s="418"/>
      <c r="CA128" s="418"/>
      <c r="CB128" s="418"/>
      <c r="CC128" s="418"/>
      <c r="CD128" s="418"/>
      <c r="CE128" s="418"/>
      <c r="CF128" s="418"/>
      <c r="CG128" s="418"/>
      <c r="CH128" s="418"/>
      <c r="CI128" s="418"/>
      <c r="CJ128" s="418"/>
      <c r="CK128" s="418"/>
      <c r="CL128" s="418"/>
      <c r="CM128" s="418"/>
      <c r="CN128" s="418"/>
      <c r="CO128" s="418"/>
      <c r="CP128" s="418"/>
      <c r="CQ128" s="418"/>
      <c r="CR128" s="418"/>
      <c r="CS128" s="418"/>
      <c r="CT128" s="418"/>
      <c r="CU128" s="418"/>
      <c r="CV128" s="418"/>
      <c r="CW128" s="418"/>
      <c r="CX128" s="418"/>
      <c r="CY128" s="418"/>
      <c r="CZ128" s="418"/>
      <c r="DA128" s="418"/>
      <c r="DB128" s="418"/>
      <c r="DC128" s="418"/>
      <c r="DD128" s="418"/>
      <c r="DE128" s="418"/>
      <c r="DF128" s="418"/>
      <c r="DG128" s="418"/>
      <c r="DH128" s="418"/>
      <c r="DI128" s="418"/>
      <c r="DJ128" s="418"/>
      <c r="DK128" s="418"/>
      <c r="DL128" s="418"/>
      <c r="DM128" s="418"/>
      <c r="DN128" s="418"/>
      <c r="DO128" s="418"/>
      <c r="DP128" s="418"/>
      <c r="DQ128" s="418"/>
      <c r="DR128" s="418"/>
      <c r="DS128" s="418"/>
      <c r="DT128" s="418"/>
      <c r="DU128" s="418"/>
      <c r="DV128" s="418"/>
      <c r="DW128" s="418"/>
      <c r="DX128" s="418"/>
      <c r="DY128" s="418"/>
      <c r="DZ128" s="418"/>
      <c r="EA128" s="418"/>
      <c r="EB128" s="418"/>
      <c r="EC128" s="418"/>
      <c r="ED128" s="418"/>
      <c r="EE128" s="418"/>
      <c r="EF128" s="418"/>
      <c r="EG128" s="418"/>
      <c r="EH128" s="418"/>
      <c r="EI128" s="418"/>
      <c r="EJ128" s="418"/>
      <c r="EK128" s="418"/>
      <c r="EL128" s="418"/>
      <c r="EM128" s="418"/>
      <c r="EN128" s="418"/>
      <c r="EO128" s="418"/>
      <c r="EP128" s="418"/>
      <c r="EQ128" s="418"/>
      <c r="ER128" s="418"/>
      <c r="ES128" s="418"/>
      <c r="ET128" s="418"/>
      <c r="EU128" s="418"/>
      <c r="EV128" s="418"/>
      <c r="EW128" s="418"/>
      <c r="EX128" s="418"/>
      <c r="EY128" s="418"/>
      <c r="EZ128" s="418"/>
      <c r="FA128" s="418"/>
      <c r="FB128" s="418"/>
      <c r="FC128" s="418"/>
      <c r="FD128" s="418"/>
      <c r="FE128" s="418"/>
      <c r="FF128" s="418"/>
      <c r="FG128" s="418"/>
      <c r="FH128" s="418"/>
      <c r="FI128" s="418"/>
      <c r="FJ128" s="418"/>
      <c r="FK128" s="418"/>
      <c r="FL128" s="418"/>
      <c r="FM128" s="418"/>
      <c r="FN128" s="418"/>
      <c r="FO128" s="418"/>
      <c r="FP128" s="418"/>
      <c r="FQ128" s="418"/>
      <c r="FR128" s="418"/>
      <c r="FS128" s="418"/>
      <c r="FT128" s="418"/>
      <c r="FU128" s="418"/>
      <c r="FV128" s="418"/>
      <c r="FW128" s="418"/>
      <c r="FX128" s="418"/>
      <c r="FY128" s="418"/>
      <c r="FZ128" s="418"/>
      <c r="GA128" s="418"/>
      <c r="GB128" s="418"/>
      <c r="GC128" s="418"/>
      <c r="GD128" s="418"/>
      <c r="GE128" s="418"/>
      <c r="GF128" s="418"/>
      <c r="GG128" s="418"/>
      <c r="GH128" s="418"/>
      <c r="GI128" s="418"/>
      <c r="GJ128" s="418"/>
      <c r="GK128" s="418"/>
      <c r="GL128" s="418"/>
      <c r="GM128" s="418"/>
      <c r="GN128" s="418"/>
      <c r="GO128" s="418"/>
      <c r="GP128" s="418"/>
      <c r="GQ128" s="418"/>
      <c r="GR128" s="418"/>
      <c r="GS128" s="418"/>
      <c r="GT128" s="418"/>
      <c r="GU128" s="418"/>
      <c r="GV128" s="418"/>
      <c r="GW128" s="418"/>
      <c r="GX128" s="418"/>
      <c r="GY128" s="418"/>
      <c r="GZ128" s="418"/>
      <c r="HA128" s="418"/>
      <c r="HB128" s="418"/>
      <c r="HC128" s="418"/>
      <c r="HD128" s="418"/>
      <c r="HE128" s="418"/>
      <c r="HF128" s="418"/>
      <c r="HG128" s="418"/>
      <c r="HH128" s="418"/>
      <c r="HI128" s="418"/>
      <c r="HJ128" s="418"/>
      <c r="HK128" s="418"/>
      <c r="HL128" s="418"/>
      <c r="HM128" s="418"/>
      <c r="HN128" s="418"/>
      <c r="HO128" s="418"/>
      <c r="HP128" s="418"/>
      <c r="HQ128" s="418"/>
      <c r="HR128" s="418"/>
      <c r="HS128" s="418"/>
      <c r="HT128" s="418"/>
      <c r="HU128" s="418"/>
      <c r="HV128" s="418"/>
      <c r="HW128" s="418"/>
      <c r="HX128" s="418"/>
      <c r="HY128" s="418"/>
      <c r="HZ128" s="418"/>
      <c r="IA128" s="418"/>
      <c r="IB128" s="418"/>
      <c r="IC128" s="418"/>
      <c r="ID128" s="418"/>
      <c r="IE128" s="418"/>
      <c r="IF128" s="418"/>
      <c r="IG128" s="418"/>
      <c r="IH128" s="418"/>
      <c r="II128" s="418"/>
      <c r="IJ128" s="418"/>
      <c r="IK128" s="418"/>
      <c r="IL128" s="418"/>
      <c r="IM128" s="418"/>
      <c r="IN128" s="418"/>
      <c r="IO128" s="418"/>
      <c r="IP128" s="418"/>
      <c r="IQ128" s="278"/>
      <c r="IR128" s="278"/>
    </row>
    <row r="129" spans="1:252" s="444" customFormat="1" x14ac:dyDescent="0.35">
      <c r="A129" s="707"/>
      <c r="B129" s="418"/>
      <c r="C129" s="489"/>
      <c r="D129" s="421"/>
      <c r="E129" s="708"/>
      <c r="J129" s="1293"/>
      <c r="M129" s="418"/>
      <c r="N129" s="418"/>
      <c r="O129" s="418"/>
      <c r="P129" s="418"/>
      <c r="Q129" s="418"/>
      <c r="R129" s="418"/>
      <c r="S129" s="418"/>
      <c r="T129" s="418"/>
      <c r="U129" s="418"/>
      <c r="V129" s="418"/>
      <c r="W129" s="418"/>
      <c r="X129" s="418"/>
      <c r="Y129" s="418"/>
      <c r="Z129" s="418"/>
      <c r="AA129" s="418"/>
      <c r="AB129" s="418"/>
      <c r="AC129" s="418"/>
      <c r="AD129" s="418"/>
      <c r="AE129" s="418"/>
      <c r="AF129" s="418"/>
      <c r="AG129" s="418"/>
      <c r="AH129" s="418"/>
      <c r="AI129" s="418"/>
      <c r="AJ129" s="418"/>
      <c r="AK129" s="418"/>
      <c r="AL129" s="418"/>
      <c r="AM129" s="418"/>
      <c r="AN129" s="418"/>
      <c r="AO129" s="418"/>
      <c r="AP129" s="418"/>
      <c r="AQ129" s="418"/>
      <c r="AR129" s="418"/>
      <c r="AS129" s="418"/>
      <c r="AT129" s="418"/>
      <c r="AU129" s="418"/>
      <c r="AV129" s="418"/>
      <c r="AW129" s="418"/>
      <c r="AX129" s="418"/>
      <c r="AY129" s="418"/>
      <c r="AZ129" s="418"/>
      <c r="BA129" s="418"/>
      <c r="BB129" s="418"/>
      <c r="BC129" s="418"/>
      <c r="BD129" s="418"/>
      <c r="BE129" s="418"/>
      <c r="BF129" s="418"/>
      <c r="BG129" s="418"/>
      <c r="BH129" s="418"/>
      <c r="BI129" s="418"/>
      <c r="BJ129" s="418"/>
      <c r="BK129" s="418"/>
      <c r="BL129" s="418"/>
      <c r="BM129" s="418"/>
      <c r="BN129" s="418"/>
      <c r="BO129" s="418"/>
      <c r="BP129" s="418"/>
      <c r="BQ129" s="418"/>
      <c r="BR129" s="418"/>
      <c r="BS129" s="418"/>
      <c r="BT129" s="418"/>
      <c r="BU129" s="418"/>
      <c r="BV129" s="418"/>
      <c r="BW129" s="418"/>
      <c r="BX129" s="418"/>
      <c r="BY129" s="418"/>
      <c r="BZ129" s="418"/>
      <c r="CA129" s="418"/>
      <c r="CB129" s="418"/>
      <c r="CC129" s="418"/>
      <c r="CD129" s="418"/>
      <c r="CE129" s="418"/>
      <c r="CF129" s="418"/>
      <c r="CG129" s="418"/>
      <c r="CH129" s="418"/>
      <c r="CI129" s="418"/>
      <c r="CJ129" s="418"/>
      <c r="CK129" s="418"/>
      <c r="CL129" s="418"/>
      <c r="CM129" s="418"/>
      <c r="CN129" s="418"/>
      <c r="CO129" s="418"/>
      <c r="CP129" s="418"/>
      <c r="CQ129" s="418"/>
      <c r="CR129" s="418"/>
      <c r="CS129" s="418"/>
      <c r="CT129" s="418"/>
      <c r="CU129" s="418"/>
      <c r="CV129" s="418"/>
      <c r="CW129" s="418"/>
      <c r="CX129" s="418"/>
      <c r="CY129" s="418"/>
      <c r="CZ129" s="418"/>
      <c r="DA129" s="418"/>
      <c r="DB129" s="418"/>
      <c r="DC129" s="418"/>
      <c r="DD129" s="418"/>
      <c r="DE129" s="418"/>
      <c r="DF129" s="418"/>
      <c r="DG129" s="418"/>
      <c r="DH129" s="418"/>
      <c r="DI129" s="418"/>
      <c r="DJ129" s="418"/>
      <c r="DK129" s="418"/>
      <c r="DL129" s="418"/>
      <c r="DM129" s="418"/>
      <c r="DN129" s="418"/>
      <c r="DO129" s="418"/>
      <c r="DP129" s="418"/>
      <c r="DQ129" s="418"/>
      <c r="DR129" s="418"/>
      <c r="DS129" s="418"/>
      <c r="DT129" s="418"/>
      <c r="DU129" s="418"/>
      <c r="DV129" s="418"/>
      <c r="DW129" s="418"/>
      <c r="DX129" s="418"/>
      <c r="DY129" s="418"/>
      <c r="DZ129" s="418"/>
      <c r="EA129" s="418"/>
      <c r="EB129" s="418"/>
      <c r="EC129" s="418"/>
      <c r="ED129" s="418"/>
      <c r="EE129" s="418"/>
      <c r="EF129" s="418"/>
      <c r="EG129" s="418"/>
      <c r="EH129" s="418"/>
      <c r="EI129" s="418"/>
      <c r="EJ129" s="418"/>
      <c r="EK129" s="418"/>
      <c r="EL129" s="418"/>
      <c r="EM129" s="418"/>
      <c r="EN129" s="418"/>
      <c r="EO129" s="418"/>
      <c r="EP129" s="418"/>
      <c r="EQ129" s="418"/>
      <c r="ER129" s="418"/>
      <c r="ES129" s="418"/>
      <c r="ET129" s="418"/>
      <c r="EU129" s="418"/>
      <c r="EV129" s="418"/>
      <c r="EW129" s="418"/>
      <c r="EX129" s="418"/>
      <c r="EY129" s="418"/>
      <c r="EZ129" s="418"/>
      <c r="FA129" s="418"/>
      <c r="FB129" s="418"/>
      <c r="FC129" s="418"/>
      <c r="FD129" s="418"/>
      <c r="FE129" s="418"/>
      <c r="FF129" s="418"/>
      <c r="FG129" s="418"/>
      <c r="FH129" s="418"/>
      <c r="FI129" s="418"/>
      <c r="FJ129" s="418"/>
      <c r="FK129" s="418"/>
      <c r="FL129" s="418"/>
      <c r="FM129" s="418"/>
      <c r="FN129" s="418"/>
      <c r="FO129" s="418"/>
      <c r="FP129" s="418"/>
      <c r="FQ129" s="418"/>
      <c r="FR129" s="418"/>
      <c r="FS129" s="418"/>
      <c r="FT129" s="418"/>
      <c r="FU129" s="418"/>
      <c r="FV129" s="418"/>
      <c r="FW129" s="418"/>
      <c r="FX129" s="418"/>
      <c r="FY129" s="418"/>
      <c r="FZ129" s="418"/>
      <c r="GA129" s="418"/>
      <c r="GB129" s="418"/>
      <c r="GC129" s="418"/>
      <c r="GD129" s="418"/>
      <c r="GE129" s="418"/>
      <c r="GF129" s="418"/>
      <c r="GG129" s="418"/>
      <c r="GH129" s="418"/>
      <c r="GI129" s="418"/>
      <c r="GJ129" s="418"/>
      <c r="GK129" s="418"/>
      <c r="GL129" s="418"/>
      <c r="GM129" s="418"/>
      <c r="GN129" s="418"/>
      <c r="GO129" s="418"/>
      <c r="GP129" s="418"/>
      <c r="GQ129" s="418"/>
      <c r="GR129" s="418"/>
      <c r="GS129" s="418"/>
      <c r="GT129" s="418"/>
      <c r="GU129" s="418"/>
      <c r="GV129" s="418"/>
      <c r="GW129" s="418"/>
      <c r="GX129" s="418"/>
      <c r="GY129" s="418"/>
      <c r="GZ129" s="418"/>
      <c r="HA129" s="418"/>
      <c r="HB129" s="418"/>
      <c r="HC129" s="418"/>
      <c r="HD129" s="418"/>
      <c r="HE129" s="418"/>
      <c r="HF129" s="418"/>
      <c r="HG129" s="418"/>
      <c r="HH129" s="418"/>
      <c r="HI129" s="418"/>
      <c r="HJ129" s="418"/>
      <c r="HK129" s="418"/>
      <c r="HL129" s="418"/>
      <c r="HM129" s="418"/>
      <c r="HN129" s="418"/>
      <c r="HO129" s="418"/>
      <c r="HP129" s="418"/>
      <c r="HQ129" s="418"/>
      <c r="HR129" s="418"/>
      <c r="HS129" s="418"/>
      <c r="HT129" s="418"/>
      <c r="HU129" s="418"/>
      <c r="HV129" s="418"/>
      <c r="HW129" s="418"/>
      <c r="HX129" s="418"/>
      <c r="HY129" s="418"/>
      <c r="HZ129" s="418"/>
      <c r="IA129" s="418"/>
      <c r="IB129" s="418"/>
      <c r="IC129" s="418"/>
      <c r="ID129" s="418"/>
      <c r="IE129" s="418"/>
      <c r="IF129" s="418"/>
      <c r="IG129" s="418"/>
      <c r="IH129" s="418"/>
      <c r="II129" s="418"/>
      <c r="IJ129" s="418"/>
      <c r="IK129" s="418"/>
      <c r="IL129" s="418"/>
      <c r="IM129" s="418"/>
      <c r="IN129" s="418"/>
      <c r="IO129" s="418"/>
      <c r="IP129" s="418"/>
      <c r="IQ129" s="278"/>
      <c r="IR129" s="278"/>
    </row>
    <row r="130" spans="1:252" s="444" customFormat="1" x14ac:dyDescent="0.35">
      <c r="A130" s="707"/>
      <c r="B130" s="418"/>
      <c r="C130" s="489"/>
      <c r="D130" s="421"/>
      <c r="E130" s="708"/>
      <c r="J130" s="1293"/>
      <c r="M130" s="418"/>
      <c r="N130" s="418"/>
      <c r="O130" s="418"/>
      <c r="P130" s="418"/>
      <c r="Q130" s="418"/>
      <c r="R130" s="418"/>
      <c r="S130" s="418"/>
      <c r="T130" s="418"/>
      <c r="U130" s="418"/>
      <c r="V130" s="418"/>
      <c r="W130" s="418"/>
      <c r="X130" s="418"/>
      <c r="Y130" s="418"/>
      <c r="Z130" s="418"/>
      <c r="AA130" s="418"/>
      <c r="AB130" s="418"/>
      <c r="AC130" s="418"/>
      <c r="AD130" s="418"/>
      <c r="AE130" s="418"/>
      <c r="AF130" s="418"/>
      <c r="AG130" s="418"/>
      <c r="AH130" s="418"/>
      <c r="AI130" s="418"/>
      <c r="AJ130" s="418"/>
      <c r="AK130" s="418"/>
      <c r="AL130" s="418"/>
      <c r="AM130" s="418"/>
      <c r="AN130" s="418"/>
      <c r="AO130" s="418"/>
      <c r="AP130" s="418"/>
      <c r="AQ130" s="418"/>
      <c r="AR130" s="418"/>
      <c r="AS130" s="418"/>
      <c r="AT130" s="418"/>
      <c r="AU130" s="418"/>
      <c r="AV130" s="418"/>
      <c r="AW130" s="418"/>
      <c r="AX130" s="418"/>
      <c r="AY130" s="418"/>
      <c r="AZ130" s="418"/>
      <c r="BA130" s="418"/>
      <c r="BB130" s="418"/>
      <c r="BC130" s="418"/>
      <c r="BD130" s="418"/>
      <c r="BE130" s="418"/>
      <c r="BF130" s="418"/>
      <c r="BG130" s="418"/>
      <c r="BH130" s="418"/>
      <c r="BI130" s="418"/>
      <c r="BJ130" s="418"/>
      <c r="BK130" s="418"/>
      <c r="BL130" s="418"/>
      <c r="BM130" s="418"/>
      <c r="BN130" s="418"/>
      <c r="BO130" s="418"/>
      <c r="BP130" s="418"/>
      <c r="BQ130" s="418"/>
      <c r="BR130" s="418"/>
      <c r="BS130" s="418"/>
      <c r="BT130" s="418"/>
      <c r="BU130" s="418"/>
      <c r="BV130" s="418"/>
      <c r="BW130" s="418"/>
      <c r="BX130" s="418"/>
      <c r="BY130" s="418"/>
      <c r="BZ130" s="418"/>
      <c r="CA130" s="418"/>
      <c r="CB130" s="418"/>
      <c r="CC130" s="418"/>
      <c r="CD130" s="418"/>
      <c r="CE130" s="418"/>
      <c r="CF130" s="418"/>
      <c r="CG130" s="418"/>
      <c r="CH130" s="418"/>
      <c r="CI130" s="418"/>
      <c r="CJ130" s="418"/>
      <c r="CK130" s="418"/>
      <c r="CL130" s="418"/>
      <c r="CM130" s="418"/>
      <c r="CN130" s="418"/>
      <c r="CO130" s="418"/>
      <c r="CP130" s="418"/>
      <c r="CQ130" s="418"/>
      <c r="CR130" s="418"/>
      <c r="CS130" s="418"/>
      <c r="CT130" s="418"/>
      <c r="CU130" s="418"/>
      <c r="CV130" s="418"/>
      <c r="CW130" s="418"/>
      <c r="CX130" s="418"/>
      <c r="CY130" s="418"/>
      <c r="CZ130" s="418"/>
      <c r="DA130" s="418"/>
      <c r="DB130" s="418"/>
      <c r="DC130" s="418"/>
      <c r="DD130" s="418"/>
      <c r="DE130" s="418"/>
      <c r="DF130" s="418"/>
      <c r="DG130" s="418"/>
      <c r="DH130" s="418"/>
      <c r="DI130" s="418"/>
      <c r="DJ130" s="418"/>
      <c r="DK130" s="418"/>
      <c r="DL130" s="418"/>
      <c r="DM130" s="418"/>
      <c r="DN130" s="418"/>
      <c r="DO130" s="418"/>
      <c r="DP130" s="418"/>
      <c r="DQ130" s="418"/>
      <c r="DR130" s="418"/>
      <c r="DS130" s="418"/>
      <c r="DT130" s="418"/>
      <c r="DU130" s="418"/>
      <c r="DV130" s="418"/>
      <c r="DW130" s="418"/>
      <c r="DX130" s="418"/>
      <c r="DY130" s="418"/>
      <c r="DZ130" s="418"/>
      <c r="EA130" s="418"/>
      <c r="EB130" s="418"/>
      <c r="EC130" s="418"/>
      <c r="ED130" s="418"/>
      <c r="EE130" s="418"/>
      <c r="EF130" s="418"/>
      <c r="EG130" s="418"/>
      <c r="EH130" s="418"/>
      <c r="EI130" s="418"/>
      <c r="EJ130" s="418"/>
      <c r="EK130" s="418"/>
      <c r="EL130" s="418"/>
      <c r="EM130" s="418"/>
      <c r="EN130" s="418"/>
      <c r="EO130" s="418"/>
      <c r="EP130" s="418"/>
      <c r="EQ130" s="418"/>
      <c r="ER130" s="418"/>
      <c r="ES130" s="418"/>
      <c r="ET130" s="418"/>
      <c r="EU130" s="418"/>
      <c r="EV130" s="418"/>
      <c r="EW130" s="418"/>
      <c r="EX130" s="418"/>
      <c r="EY130" s="418"/>
      <c r="EZ130" s="418"/>
      <c r="FA130" s="418"/>
      <c r="FB130" s="418"/>
      <c r="FC130" s="418"/>
      <c r="FD130" s="418"/>
      <c r="FE130" s="418"/>
      <c r="FF130" s="418"/>
      <c r="FG130" s="418"/>
      <c r="FH130" s="418"/>
      <c r="FI130" s="418"/>
      <c r="FJ130" s="418"/>
      <c r="FK130" s="418"/>
      <c r="FL130" s="418"/>
      <c r="FM130" s="418"/>
      <c r="FN130" s="418"/>
      <c r="FO130" s="418"/>
      <c r="FP130" s="418"/>
      <c r="FQ130" s="418"/>
      <c r="FR130" s="418"/>
      <c r="FS130" s="418"/>
      <c r="FT130" s="418"/>
      <c r="FU130" s="418"/>
      <c r="FV130" s="418"/>
      <c r="FW130" s="418"/>
      <c r="FX130" s="418"/>
      <c r="FY130" s="418"/>
      <c r="FZ130" s="418"/>
      <c r="GA130" s="418"/>
      <c r="GB130" s="418"/>
      <c r="GC130" s="418"/>
      <c r="GD130" s="418"/>
      <c r="GE130" s="418"/>
      <c r="GF130" s="418"/>
      <c r="GG130" s="418"/>
      <c r="GH130" s="418"/>
      <c r="GI130" s="418"/>
      <c r="GJ130" s="418"/>
      <c r="GK130" s="418"/>
      <c r="GL130" s="418"/>
      <c r="GM130" s="418"/>
      <c r="GN130" s="418"/>
      <c r="GO130" s="418"/>
      <c r="GP130" s="418"/>
      <c r="GQ130" s="418"/>
      <c r="GR130" s="418"/>
      <c r="GS130" s="418"/>
      <c r="GT130" s="418"/>
      <c r="GU130" s="418"/>
      <c r="GV130" s="418"/>
      <c r="GW130" s="418"/>
      <c r="GX130" s="418"/>
      <c r="GY130" s="418"/>
      <c r="GZ130" s="418"/>
      <c r="HA130" s="418"/>
      <c r="HB130" s="418"/>
      <c r="HC130" s="418"/>
      <c r="HD130" s="418"/>
      <c r="HE130" s="418"/>
      <c r="HF130" s="418"/>
      <c r="HG130" s="418"/>
      <c r="HH130" s="418"/>
      <c r="HI130" s="418"/>
      <c r="HJ130" s="418"/>
      <c r="HK130" s="418"/>
      <c r="HL130" s="418"/>
      <c r="HM130" s="418"/>
      <c r="HN130" s="418"/>
      <c r="HO130" s="418"/>
      <c r="HP130" s="418"/>
      <c r="HQ130" s="418"/>
      <c r="HR130" s="418"/>
      <c r="HS130" s="418"/>
      <c r="HT130" s="418"/>
      <c r="HU130" s="418"/>
      <c r="HV130" s="418"/>
      <c r="HW130" s="418"/>
      <c r="HX130" s="418"/>
      <c r="HY130" s="418"/>
      <c r="HZ130" s="418"/>
      <c r="IA130" s="418"/>
      <c r="IB130" s="418"/>
      <c r="IC130" s="418"/>
      <c r="ID130" s="418"/>
      <c r="IE130" s="418"/>
      <c r="IF130" s="418"/>
      <c r="IG130" s="418"/>
      <c r="IH130" s="418"/>
      <c r="II130" s="418"/>
      <c r="IJ130" s="418"/>
      <c r="IK130" s="418"/>
      <c r="IL130" s="418"/>
      <c r="IM130" s="418"/>
      <c r="IN130" s="418"/>
      <c r="IO130" s="418"/>
      <c r="IP130" s="418"/>
      <c r="IQ130" s="278"/>
      <c r="IR130" s="278"/>
    </row>
    <row r="131" spans="1:252" s="444" customFormat="1" x14ac:dyDescent="0.35">
      <c r="A131" s="707"/>
      <c r="B131" s="418"/>
      <c r="C131" s="489"/>
      <c r="D131" s="421"/>
      <c r="E131" s="708"/>
      <c r="J131" s="1293"/>
      <c r="M131" s="418"/>
      <c r="N131" s="418"/>
      <c r="O131" s="418"/>
      <c r="P131" s="418"/>
      <c r="Q131" s="418"/>
      <c r="R131" s="418"/>
      <c r="S131" s="418"/>
      <c r="T131" s="418"/>
      <c r="U131" s="418"/>
      <c r="V131" s="418"/>
      <c r="W131" s="418"/>
      <c r="X131" s="418"/>
      <c r="Y131" s="418"/>
      <c r="Z131" s="418"/>
      <c r="AA131" s="418"/>
      <c r="AB131" s="418"/>
      <c r="AC131" s="418"/>
      <c r="AD131" s="418"/>
      <c r="AE131" s="418"/>
      <c r="AF131" s="418"/>
      <c r="AG131" s="418"/>
      <c r="AH131" s="418"/>
      <c r="AI131" s="418"/>
      <c r="AJ131" s="418"/>
      <c r="AK131" s="418"/>
      <c r="AL131" s="418"/>
      <c r="AM131" s="418"/>
      <c r="AN131" s="418"/>
      <c r="AO131" s="418"/>
      <c r="AP131" s="418"/>
      <c r="AQ131" s="418"/>
      <c r="AR131" s="418"/>
      <c r="AS131" s="418"/>
      <c r="AT131" s="418"/>
      <c r="AU131" s="418"/>
      <c r="AV131" s="418"/>
      <c r="AW131" s="418"/>
      <c r="AX131" s="418"/>
      <c r="AY131" s="418"/>
      <c r="AZ131" s="418"/>
      <c r="BA131" s="418"/>
      <c r="BB131" s="418"/>
      <c r="BC131" s="418"/>
      <c r="BD131" s="418"/>
      <c r="BE131" s="418"/>
      <c r="BF131" s="418"/>
      <c r="BG131" s="418"/>
      <c r="BH131" s="418"/>
      <c r="BI131" s="418"/>
      <c r="BJ131" s="418"/>
      <c r="BK131" s="418"/>
      <c r="BL131" s="418"/>
      <c r="BM131" s="418"/>
      <c r="BN131" s="418"/>
      <c r="BO131" s="418"/>
      <c r="BP131" s="418"/>
      <c r="BQ131" s="418"/>
      <c r="BR131" s="418"/>
      <c r="BS131" s="418"/>
      <c r="BT131" s="418"/>
      <c r="BU131" s="418"/>
      <c r="BV131" s="418"/>
      <c r="BW131" s="418"/>
      <c r="BX131" s="418"/>
      <c r="BY131" s="418"/>
      <c r="BZ131" s="418"/>
      <c r="CA131" s="418"/>
      <c r="CB131" s="418"/>
      <c r="CC131" s="418"/>
      <c r="CD131" s="418"/>
      <c r="CE131" s="418"/>
      <c r="CF131" s="418"/>
      <c r="CG131" s="418"/>
      <c r="CH131" s="418"/>
      <c r="CI131" s="418"/>
      <c r="CJ131" s="418"/>
      <c r="CK131" s="418"/>
      <c r="CL131" s="418"/>
      <c r="CM131" s="418"/>
      <c r="CN131" s="418"/>
      <c r="CO131" s="418"/>
      <c r="CP131" s="418"/>
      <c r="CQ131" s="418"/>
      <c r="CR131" s="418"/>
      <c r="CS131" s="418"/>
      <c r="CT131" s="418"/>
      <c r="CU131" s="418"/>
      <c r="CV131" s="418"/>
      <c r="CW131" s="418"/>
      <c r="CX131" s="418"/>
      <c r="CY131" s="418"/>
      <c r="CZ131" s="418"/>
      <c r="DA131" s="418"/>
      <c r="DB131" s="418"/>
      <c r="DC131" s="418"/>
      <c r="DD131" s="418"/>
      <c r="DE131" s="418"/>
      <c r="DF131" s="418"/>
      <c r="DG131" s="418"/>
      <c r="DH131" s="418"/>
      <c r="DI131" s="418"/>
      <c r="DJ131" s="418"/>
      <c r="DK131" s="418"/>
      <c r="DL131" s="418"/>
      <c r="DM131" s="418"/>
      <c r="DN131" s="418"/>
      <c r="DO131" s="418"/>
      <c r="DP131" s="418"/>
      <c r="DQ131" s="418"/>
      <c r="DR131" s="418"/>
      <c r="DS131" s="418"/>
      <c r="DT131" s="418"/>
      <c r="DU131" s="418"/>
      <c r="DV131" s="418"/>
      <c r="DW131" s="418"/>
      <c r="DX131" s="418"/>
      <c r="DY131" s="418"/>
      <c r="DZ131" s="418"/>
      <c r="EA131" s="418"/>
      <c r="EB131" s="418"/>
      <c r="EC131" s="418"/>
      <c r="ED131" s="418"/>
      <c r="EE131" s="418"/>
      <c r="EF131" s="418"/>
      <c r="EG131" s="418"/>
      <c r="EH131" s="418"/>
      <c r="EI131" s="418"/>
      <c r="EJ131" s="418"/>
      <c r="EK131" s="418"/>
      <c r="EL131" s="418"/>
      <c r="EM131" s="418"/>
      <c r="EN131" s="418"/>
      <c r="EO131" s="418"/>
      <c r="EP131" s="418"/>
      <c r="EQ131" s="418"/>
      <c r="ER131" s="418"/>
      <c r="ES131" s="418"/>
      <c r="ET131" s="418"/>
      <c r="EU131" s="418"/>
      <c r="EV131" s="418"/>
      <c r="EW131" s="418"/>
      <c r="EX131" s="418"/>
      <c r="EY131" s="418"/>
      <c r="EZ131" s="418"/>
      <c r="FA131" s="418"/>
      <c r="FB131" s="418"/>
      <c r="FC131" s="418"/>
      <c r="FD131" s="418"/>
      <c r="FE131" s="418"/>
      <c r="FF131" s="418"/>
      <c r="FG131" s="418"/>
      <c r="FH131" s="418"/>
      <c r="FI131" s="418"/>
      <c r="FJ131" s="418"/>
      <c r="FK131" s="418"/>
      <c r="FL131" s="418"/>
      <c r="FM131" s="418"/>
      <c r="FN131" s="418"/>
      <c r="FO131" s="418"/>
      <c r="FP131" s="418"/>
      <c r="FQ131" s="418"/>
      <c r="FR131" s="418"/>
      <c r="FS131" s="418"/>
      <c r="FT131" s="418"/>
      <c r="FU131" s="418"/>
      <c r="FV131" s="418"/>
      <c r="FW131" s="418"/>
      <c r="FX131" s="418"/>
      <c r="FY131" s="418"/>
      <c r="FZ131" s="418"/>
      <c r="GA131" s="418"/>
      <c r="GB131" s="418"/>
      <c r="GC131" s="418"/>
      <c r="GD131" s="418"/>
      <c r="GE131" s="418"/>
      <c r="GF131" s="418"/>
      <c r="GG131" s="418"/>
      <c r="GH131" s="418"/>
      <c r="GI131" s="418"/>
      <c r="GJ131" s="418"/>
      <c r="GK131" s="418"/>
      <c r="GL131" s="418"/>
      <c r="GM131" s="418"/>
      <c r="GN131" s="418"/>
      <c r="GO131" s="418"/>
      <c r="GP131" s="418"/>
      <c r="GQ131" s="418"/>
      <c r="GR131" s="418"/>
      <c r="GS131" s="418"/>
      <c r="GT131" s="418"/>
      <c r="GU131" s="418"/>
      <c r="GV131" s="418"/>
      <c r="GW131" s="418"/>
      <c r="GX131" s="418"/>
      <c r="GY131" s="418"/>
      <c r="GZ131" s="418"/>
      <c r="HA131" s="418"/>
      <c r="HB131" s="418"/>
      <c r="HC131" s="418"/>
      <c r="HD131" s="418"/>
      <c r="HE131" s="418"/>
      <c r="HF131" s="418"/>
      <c r="HG131" s="418"/>
      <c r="HH131" s="418"/>
      <c r="HI131" s="418"/>
      <c r="HJ131" s="418"/>
      <c r="HK131" s="418"/>
      <c r="HL131" s="418"/>
      <c r="HM131" s="418"/>
      <c r="HN131" s="418"/>
      <c r="HO131" s="418"/>
      <c r="HP131" s="418"/>
      <c r="HQ131" s="418"/>
      <c r="HR131" s="418"/>
      <c r="HS131" s="418"/>
      <c r="HT131" s="418"/>
      <c r="HU131" s="418"/>
      <c r="HV131" s="418"/>
      <c r="HW131" s="418"/>
      <c r="HX131" s="418"/>
      <c r="HY131" s="418"/>
      <c r="HZ131" s="418"/>
      <c r="IA131" s="418"/>
      <c r="IB131" s="418"/>
      <c r="IC131" s="418"/>
      <c r="ID131" s="418"/>
      <c r="IE131" s="418"/>
      <c r="IF131" s="418"/>
      <c r="IG131" s="418"/>
      <c r="IH131" s="418"/>
      <c r="II131" s="418"/>
      <c r="IJ131" s="418"/>
      <c r="IK131" s="418"/>
      <c r="IL131" s="418"/>
      <c r="IM131" s="418"/>
      <c r="IN131" s="418"/>
      <c r="IO131" s="418"/>
      <c r="IP131" s="418"/>
      <c r="IQ131" s="278"/>
      <c r="IR131" s="278"/>
    </row>
    <row r="132" spans="1:252" s="444" customFormat="1" x14ac:dyDescent="0.35">
      <c r="A132" s="707"/>
      <c r="B132" s="418"/>
      <c r="C132" s="489"/>
      <c r="D132" s="421"/>
      <c r="E132" s="708"/>
      <c r="J132" s="1293"/>
      <c r="M132" s="418"/>
      <c r="N132" s="418"/>
      <c r="O132" s="418"/>
      <c r="P132" s="418"/>
      <c r="Q132" s="418"/>
      <c r="R132" s="418"/>
      <c r="S132" s="418"/>
      <c r="T132" s="418"/>
      <c r="U132" s="418"/>
      <c r="V132" s="418"/>
      <c r="W132" s="418"/>
      <c r="X132" s="418"/>
      <c r="Y132" s="418"/>
      <c r="Z132" s="418"/>
      <c r="AA132" s="418"/>
      <c r="AB132" s="418"/>
      <c r="AC132" s="418"/>
      <c r="AD132" s="418"/>
      <c r="AE132" s="418"/>
      <c r="AF132" s="418"/>
      <c r="AG132" s="418"/>
      <c r="AH132" s="418"/>
      <c r="AI132" s="418"/>
      <c r="AJ132" s="418"/>
      <c r="AK132" s="418"/>
      <c r="AL132" s="418"/>
      <c r="AM132" s="418"/>
      <c r="AN132" s="418"/>
      <c r="AO132" s="418"/>
      <c r="AP132" s="418"/>
      <c r="AQ132" s="418"/>
      <c r="AR132" s="418"/>
      <c r="AS132" s="418"/>
      <c r="AT132" s="418"/>
      <c r="AU132" s="418"/>
      <c r="AV132" s="418"/>
      <c r="AW132" s="418"/>
      <c r="AX132" s="418"/>
      <c r="AY132" s="418"/>
      <c r="AZ132" s="418"/>
      <c r="BA132" s="418"/>
      <c r="BB132" s="418"/>
      <c r="BC132" s="418"/>
      <c r="BD132" s="418"/>
      <c r="BE132" s="418"/>
      <c r="BF132" s="418"/>
      <c r="BG132" s="418"/>
      <c r="BH132" s="418"/>
      <c r="BI132" s="418"/>
      <c r="BJ132" s="418"/>
      <c r="BK132" s="418"/>
      <c r="BL132" s="418"/>
      <c r="BM132" s="418"/>
      <c r="BN132" s="418"/>
      <c r="BO132" s="418"/>
      <c r="BP132" s="418"/>
      <c r="BQ132" s="418"/>
      <c r="BR132" s="418"/>
      <c r="BS132" s="418"/>
      <c r="BT132" s="418"/>
      <c r="BU132" s="418"/>
      <c r="BV132" s="418"/>
      <c r="BW132" s="418"/>
      <c r="BX132" s="418"/>
      <c r="BY132" s="418"/>
      <c r="BZ132" s="418"/>
      <c r="CA132" s="418"/>
      <c r="CB132" s="418"/>
      <c r="CC132" s="418"/>
      <c r="CD132" s="418"/>
      <c r="CE132" s="418"/>
      <c r="CF132" s="418"/>
      <c r="CG132" s="418"/>
      <c r="CH132" s="418"/>
      <c r="CI132" s="418"/>
      <c r="CJ132" s="418"/>
      <c r="CK132" s="418"/>
      <c r="CL132" s="418"/>
      <c r="CM132" s="418"/>
      <c r="CN132" s="418"/>
      <c r="CO132" s="418"/>
      <c r="CP132" s="418"/>
      <c r="CQ132" s="418"/>
      <c r="CR132" s="418"/>
      <c r="CS132" s="418"/>
      <c r="CT132" s="418"/>
      <c r="CU132" s="418"/>
      <c r="CV132" s="418"/>
      <c r="CW132" s="418"/>
      <c r="CX132" s="418"/>
      <c r="CY132" s="418"/>
      <c r="CZ132" s="418"/>
      <c r="DA132" s="418"/>
      <c r="DB132" s="418"/>
      <c r="DC132" s="418"/>
      <c r="DD132" s="418"/>
      <c r="DE132" s="418"/>
      <c r="DF132" s="418"/>
      <c r="DG132" s="418"/>
      <c r="DH132" s="418"/>
      <c r="DI132" s="418"/>
      <c r="DJ132" s="418"/>
      <c r="DK132" s="418"/>
      <c r="DL132" s="418"/>
      <c r="DM132" s="418"/>
      <c r="DN132" s="418"/>
      <c r="DO132" s="418"/>
      <c r="DP132" s="418"/>
      <c r="DQ132" s="418"/>
      <c r="DR132" s="418"/>
      <c r="DS132" s="418"/>
      <c r="DT132" s="418"/>
      <c r="DU132" s="418"/>
      <c r="DV132" s="418"/>
      <c r="DW132" s="418"/>
      <c r="DX132" s="418"/>
      <c r="DY132" s="418"/>
      <c r="DZ132" s="418"/>
      <c r="EA132" s="418"/>
      <c r="EB132" s="418"/>
      <c r="EC132" s="418"/>
      <c r="ED132" s="418"/>
      <c r="EE132" s="418"/>
      <c r="EF132" s="418"/>
      <c r="EG132" s="418"/>
      <c r="EH132" s="418"/>
      <c r="EI132" s="418"/>
      <c r="EJ132" s="418"/>
      <c r="EK132" s="418"/>
      <c r="EL132" s="418"/>
      <c r="EM132" s="418"/>
      <c r="EN132" s="418"/>
      <c r="EO132" s="418"/>
      <c r="EP132" s="418"/>
      <c r="EQ132" s="418"/>
      <c r="ER132" s="418"/>
      <c r="ES132" s="418"/>
      <c r="ET132" s="418"/>
      <c r="EU132" s="418"/>
      <c r="EV132" s="418"/>
      <c r="EW132" s="418"/>
      <c r="EX132" s="418"/>
      <c r="EY132" s="418"/>
      <c r="EZ132" s="418"/>
      <c r="FA132" s="418"/>
      <c r="FB132" s="418"/>
      <c r="FC132" s="418"/>
      <c r="FD132" s="418"/>
      <c r="FE132" s="418"/>
      <c r="FF132" s="418"/>
      <c r="FG132" s="418"/>
      <c r="FH132" s="418"/>
      <c r="FI132" s="418"/>
      <c r="FJ132" s="418"/>
      <c r="FK132" s="418"/>
      <c r="FL132" s="418"/>
      <c r="FM132" s="418"/>
      <c r="FN132" s="418"/>
      <c r="FO132" s="418"/>
      <c r="FP132" s="418"/>
      <c r="FQ132" s="418"/>
      <c r="FR132" s="418"/>
      <c r="FS132" s="418"/>
      <c r="FT132" s="418"/>
      <c r="FU132" s="418"/>
      <c r="FV132" s="418"/>
      <c r="FW132" s="418"/>
      <c r="FX132" s="418"/>
      <c r="FY132" s="418"/>
      <c r="FZ132" s="418"/>
      <c r="GA132" s="418"/>
      <c r="GB132" s="418"/>
      <c r="GC132" s="418"/>
      <c r="GD132" s="418"/>
      <c r="GE132" s="418"/>
      <c r="GF132" s="418"/>
      <c r="GG132" s="418"/>
      <c r="GH132" s="418"/>
      <c r="GI132" s="418"/>
      <c r="GJ132" s="418"/>
      <c r="GK132" s="418"/>
      <c r="GL132" s="418"/>
      <c r="GM132" s="418"/>
      <c r="GN132" s="418"/>
      <c r="GO132" s="418"/>
      <c r="GP132" s="418"/>
      <c r="GQ132" s="418"/>
      <c r="GR132" s="418"/>
      <c r="GS132" s="418"/>
      <c r="GT132" s="418"/>
      <c r="GU132" s="418"/>
      <c r="GV132" s="418"/>
      <c r="GW132" s="418"/>
      <c r="GX132" s="418"/>
      <c r="GY132" s="418"/>
      <c r="GZ132" s="418"/>
      <c r="HA132" s="418"/>
      <c r="HB132" s="418"/>
      <c r="HC132" s="418"/>
      <c r="HD132" s="418"/>
      <c r="HE132" s="418"/>
      <c r="HF132" s="418"/>
      <c r="HG132" s="418"/>
      <c r="HH132" s="418"/>
      <c r="HI132" s="418"/>
      <c r="HJ132" s="418"/>
      <c r="HK132" s="418"/>
      <c r="HL132" s="418"/>
      <c r="HM132" s="418"/>
      <c r="HN132" s="418"/>
      <c r="HO132" s="418"/>
      <c r="HP132" s="418"/>
      <c r="HQ132" s="418"/>
      <c r="HR132" s="418"/>
      <c r="HS132" s="418"/>
      <c r="HT132" s="418"/>
      <c r="HU132" s="418"/>
      <c r="HV132" s="418"/>
      <c r="HW132" s="418"/>
      <c r="HX132" s="418"/>
      <c r="HY132" s="418"/>
      <c r="HZ132" s="418"/>
      <c r="IA132" s="418"/>
      <c r="IB132" s="418"/>
      <c r="IC132" s="418"/>
      <c r="ID132" s="418"/>
      <c r="IE132" s="418"/>
      <c r="IF132" s="418"/>
      <c r="IG132" s="418"/>
      <c r="IH132" s="418"/>
      <c r="II132" s="418"/>
      <c r="IJ132" s="418"/>
      <c r="IK132" s="418"/>
      <c r="IL132" s="418"/>
      <c r="IM132" s="418"/>
      <c r="IN132" s="418"/>
      <c r="IO132" s="418"/>
      <c r="IP132" s="418"/>
      <c r="IQ132" s="278"/>
      <c r="IR132" s="278"/>
    </row>
    <row r="133" spans="1:252" s="444" customFormat="1" x14ac:dyDescent="0.35">
      <c r="A133" s="707"/>
      <c r="B133" s="418"/>
      <c r="C133" s="489"/>
      <c r="D133" s="421"/>
      <c r="E133" s="708"/>
      <c r="J133" s="1293"/>
      <c r="M133" s="418"/>
      <c r="N133" s="418"/>
      <c r="O133" s="418"/>
      <c r="P133" s="418"/>
      <c r="Q133" s="418"/>
      <c r="R133" s="418"/>
      <c r="S133" s="418"/>
      <c r="T133" s="418"/>
      <c r="U133" s="418"/>
      <c r="V133" s="418"/>
      <c r="W133" s="418"/>
      <c r="X133" s="418"/>
      <c r="Y133" s="418"/>
      <c r="Z133" s="418"/>
      <c r="AA133" s="418"/>
      <c r="AB133" s="418"/>
      <c r="AC133" s="418"/>
      <c r="AD133" s="418"/>
      <c r="AE133" s="418"/>
      <c r="AF133" s="418"/>
      <c r="AG133" s="418"/>
      <c r="AH133" s="418"/>
      <c r="AI133" s="418"/>
      <c r="AJ133" s="418"/>
      <c r="AK133" s="418"/>
      <c r="AL133" s="418"/>
      <c r="AM133" s="418"/>
      <c r="AN133" s="418"/>
      <c r="AO133" s="418"/>
      <c r="AP133" s="418"/>
      <c r="AQ133" s="418"/>
      <c r="AR133" s="418"/>
      <c r="AS133" s="418"/>
      <c r="AT133" s="418"/>
      <c r="AU133" s="418"/>
      <c r="AV133" s="418"/>
      <c r="AW133" s="418"/>
      <c r="AX133" s="418"/>
      <c r="AY133" s="418"/>
      <c r="AZ133" s="418"/>
      <c r="BA133" s="418"/>
      <c r="BB133" s="418"/>
      <c r="BC133" s="418"/>
      <c r="BD133" s="418"/>
      <c r="BE133" s="418"/>
      <c r="BF133" s="418"/>
      <c r="BG133" s="418"/>
      <c r="BH133" s="418"/>
      <c r="BI133" s="418"/>
      <c r="BJ133" s="418"/>
      <c r="BK133" s="418"/>
      <c r="BL133" s="418"/>
      <c r="BM133" s="418"/>
      <c r="BN133" s="418"/>
      <c r="BO133" s="418"/>
      <c r="BP133" s="418"/>
      <c r="BQ133" s="418"/>
      <c r="BR133" s="418"/>
      <c r="BS133" s="418"/>
      <c r="BT133" s="418"/>
      <c r="BU133" s="418"/>
      <c r="BV133" s="418"/>
      <c r="BW133" s="418"/>
      <c r="BX133" s="418"/>
      <c r="BY133" s="418"/>
      <c r="BZ133" s="418"/>
      <c r="CA133" s="418"/>
      <c r="CB133" s="418"/>
      <c r="CC133" s="418"/>
      <c r="CD133" s="418"/>
      <c r="CE133" s="418"/>
      <c r="CF133" s="418"/>
      <c r="CG133" s="418"/>
      <c r="CH133" s="418"/>
      <c r="CI133" s="418"/>
      <c r="CJ133" s="418"/>
      <c r="CK133" s="418"/>
      <c r="CL133" s="418"/>
      <c r="CM133" s="418"/>
      <c r="CN133" s="418"/>
      <c r="CO133" s="418"/>
      <c r="CP133" s="418"/>
      <c r="CQ133" s="418"/>
      <c r="CR133" s="418"/>
      <c r="CS133" s="418"/>
      <c r="CT133" s="418"/>
      <c r="CU133" s="418"/>
      <c r="CV133" s="418"/>
      <c r="CW133" s="418"/>
      <c r="CX133" s="418"/>
      <c r="CY133" s="418"/>
      <c r="CZ133" s="418"/>
      <c r="DA133" s="418"/>
      <c r="DB133" s="418"/>
      <c r="DC133" s="418"/>
      <c r="DD133" s="418"/>
      <c r="DE133" s="418"/>
      <c r="DF133" s="418"/>
      <c r="DG133" s="418"/>
      <c r="DH133" s="418"/>
      <c r="DI133" s="418"/>
      <c r="DJ133" s="418"/>
      <c r="DK133" s="418"/>
      <c r="DL133" s="418"/>
      <c r="DM133" s="418"/>
      <c r="DN133" s="418"/>
      <c r="DO133" s="418"/>
      <c r="DP133" s="418"/>
      <c r="DQ133" s="418"/>
      <c r="DR133" s="418"/>
      <c r="DS133" s="418"/>
      <c r="DT133" s="418"/>
      <c r="DU133" s="418"/>
      <c r="DV133" s="418"/>
      <c r="DW133" s="418"/>
      <c r="DX133" s="418"/>
      <c r="DY133" s="418"/>
      <c r="DZ133" s="418"/>
      <c r="EA133" s="418"/>
      <c r="EB133" s="418"/>
      <c r="EC133" s="418"/>
      <c r="ED133" s="418"/>
      <c r="EE133" s="418"/>
      <c r="EF133" s="418"/>
      <c r="EG133" s="418"/>
      <c r="EH133" s="418"/>
      <c r="EI133" s="418"/>
      <c r="EJ133" s="418"/>
      <c r="EK133" s="418"/>
      <c r="EL133" s="418"/>
      <c r="EM133" s="418"/>
      <c r="EN133" s="418"/>
      <c r="EO133" s="418"/>
      <c r="EP133" s="418"/>
      <c r="EQ133" s="418"/>
      <c r="ER133" s="418"/>
      <c r="ES133" s="418"/>
      <c r="ET133" s="418"/>
      <c r="EU133" s="418"/>
      <c r="EV133" s="418"/>
      <c r="EW133" s="418"/>
      <c r="EX133" s="418"/>
      <c r="EY133" s="418"/>
      <c r="EZ133" s="418"/>
      <c r="FA133" s="418"/>
      <c r="FB133" s="418"/>
      <c r="FC133" s="418"/>
      <c r="FD133" s="418"/>
      <c r="FE133" s="418"/>
      <c r="FF133" s="418"/>
      <c r="FG133" s="418"/>
      <c r="FH133" s="418"/>
      <c r="FI133" s="418"/>
      <c r="FJ133" s="418"/>
      <c r="FK133" s="418"/>
      <c r="FL133" s="418"/>
      <c r="FM133" s="418"/>
      <c r="FN133" s="418"/>
      <c r="FO133" s="418"/>
      <c r="FP133" s="418"/>
      <c r="FQ133" s="418"/>
      <c r="FR133" s="418"/>
      <c r="FS133" s="418"/>
      <c r="FT133" s="418"/>
      <c r="FU133" s="418"/>
      <c r="FV133" s="418"/>
      <c r="FW133" s="418"/>
      <c r="FX133" s="418"/>
      <c r="FY133" s="418"/>
      <c r="FZ133" s="418"/>
      <c r="GA133" s="418"/>
      <c r="GB133" s="418"/>
      <c r="GC133" s="418"/>
      <c r="GD133" s="418"/>
      <c r="GE133" s="418"/>
      <c r="GF133" s="418"/>
      <c r="GG133" s="418"/>
      <c r="GH133" s="418"/>
      <c r="GI133" s="418"/>
      <c r="GJ133" s="418"/>
      <c r="GK133" s="418"/>
      <c r="GL133" s="418"/>
      <c r="GM133" s="418"/>
      <c r="GN133" s="418"/>
      <c r="GO133" s="418"/>
      <c r="GP133" s="418"/>
      <c r="GQ133" s="418"/>
      <c r="GR133" s="418"/>
      <c r="GS133" s="418"/>
      <c r="GT133" s="418"/>
      <c r="GU133" s="418"/>
      <c r="GV133" s="418"/>
      <c r="GW133" s="418"/>
      <c r="GX133" s="418"/>
      <c r="GY133" s="418"/>
      <c r="GZ133" s="418"/>
      <c r="HA133" s="418"/>
      <c r="HB133" s="418"/>
      <c r="HC133" s="418"/>
      <c r="HD133" s="418"/>
      <c r="HE133" s="418"/>
      <c r="HF133" s="418"/>
      <c r="HG133" s="418"/>
      <c r="HH133" s="418"/>
      <c r="HI133" s="418"/>
      <c r="HJ133" s="418"/>
      <c r="HK133" s="418"/>
      <c r="HL133" s="418"/>
      <c r="HM133" s="418"/>
      <c r="HN133" s="418"/>
      <c r="HO133" s="418"/>
      <c r="HP133" s="418"/>
      <c r="HQ133" s="418"/>
      <c r="HR133" s="418"/>
      <c r="HS133" s="418"/>
      <c r="HT133" s="418"/>
      <c r="HU133" s="418"/>
      <c r="HV133" s="418"/>
      <c r="HW133" s="418"/>
      <c r="HX133" s="418"/>
      <c r="HY133" s="418"/>
      <c r="HZ133" s="418"/>
      <c r="IA133" s="418"/>
      <c r="IB133" s="418"/>
      <c r="IC133" s="418"/>
      <c r="ID133" s="418"/>
      <c r="IE133" s="418"/>
      <c r="IF133" s="418"/>
      <c r="IG133" s="418"/>
      <c r="IH133" s="418"/>
      <c r="II133" s="418"/>
      <c r="IJ133" s="418"/>
      <c r="IK133" s="418"/>
      <c r="IL133" s="418"/>
      <c r="IM133" s="418"/>
      <c r="IN133" s="418"/>
      <c r="IO133" s="418"/>
      <c r="IP133" s="418"/>
      <c r="IQ133" s="278"/>
      <c r="IR133" s="278"/>
    </row>
    <row r="134" spans="1:252" s="444" customFormat="1" x14ac:dyDescent="0.35">
      <c r="A134" s="707"/>
      <c r="B134" s="418"/>
      <c r="C134" s="489"/>
      <c r="D134" s="421"/>
      <c r="E134" s="708"/>
      <c r="J134" s="1293"/>
      <c r="M134" s="418"/>
      <c r="N134" s="418"/>
      <c r="O134" s="418"/>
      <c r="P134" s="418"/>
      <c r="Q134" s="418"/>
      <c r="R134" s="418"/>
      <c r="S134" s="418"/>
      <c r="T134" s="418"/>
      <c r="U134" s="418"/>
      <c r="V134" s="418"/>
      <c r="W134" s="418"/>
      <c r="X134" s="418"/>
      <c r="Y134" s="418"/>
      <c r="Z134" s="418"/>
      <c r="AA134" s="418"/>
      <c r="AB134" s="418"/>
      <c r="AC134" s="418"/>
      <c r="AD134" s="418"/>
      <c r="AE134" s="418"/>
      <c r="AF134" s="418"/>
      <c r="AG134" s="418"/>
      <c r="AH134" s="418"/>
      <c r="AI134" s="418"/>
      <c r="AJ134" s="418"/>
      <c r="AK134" s="418"/>
      <c r="AL134" s="418"/>
      <c r="AM134" s="418"/>
      <c r="AN134" s="418"/>
      <c r="AO134" s="418"/>
      <c r="AP134" s="418"/>
      <c r="AQ134" s="418"/>
      <c r="AR134" s="418"/>
      <c r="AS134" s="418"/>
      <c r="AT134" s="418"/>
      <c r="AU134" s="418"/>
      <c r="AV134" s="418"/>
      <c r="AW134" s="418"/>
      <c r="AX134" s="418"/>
      <c r="AY134" s="418"/>
      <c r="AZ134" s="418"/>
      <c r="BA134" s="418"/>
      <c r="BB134" s="418"/>
      <c r="BC134" s="418"/>
      <c r="BD134" s="418"/>
      <c r="BE134" s="418"/>
      <c r="BF134" s="418"/>
      <c r="BG134" s="418"/>
      <c r="BH134" s="418"/>
      <c r="BI134" s="418"/>
      <c r="BJ134" s="418"/>
      <c r="BK134" s="418"/>
      <c r="BL134" s="418"/>
      <c r="BM134" s="418"/>
      <c r="BN134" s="418"/>
      <c r="BO134" s="418"/>
      <c r="BP134" s="418"/>
      <c r="BQ134" s="418"/>
      <c r="BR134" s="418"/>
      <c r="BS134" s="418"/>
      <c r="BT134" s="418"/>
      <c r="BU134" s="418"/>
      <c r="BV134" s="418"/>
      <c r="BW134" s="418"/>
      <c r="BX134" s="418"/>
      <c r="BY134" s="418"/>
      <c r="BZ134" s="418"/>
      <c r="CA134" s="418"/>
      <c r="CB134" s="418"/>
      <c r="CC134" s="418"/>
      <c r="CD134" s="418"/>
      <c r="CE134" s="418"/>
      <c r="CF134" s="418"/>
      <c r="CG134" s="418"/>
      <c r="CH134" s="418"/>
      <c r="CI134" s="418"/>
      <c r="CJ134" s="418"/>
      <c r="CK134" s="418"/>
      <c r="CL134" s="418"/>
      <c r="CM134" s="418"/>
      <c r="CN134" s="418"/>
      <c r="CO134" s="418"/>
      <c r="CP134" s="418"/>
      <c r="CQ134" s="418"/>
      <c r="CR134" s="418"/>
      <c r="CS134" s="418"/>
      <c r="CT134" s="418"/>
      <c r="CU134" s="418"/>
      <c r="CV134" s="418"/>
      <c r="CW134" s="418"/>
      <c r="CX134" s="418"/>
      <c r="CY134" s="418"/>
      <c r="CZ134" s="418"/>
      <c r="DA134" s="418"/>
      <c r="DB134" s="418"/>
      <c r="DC134" s="418"/>
      <c r="DD134" s="418"/>
      <c r="DE134" s="418"/>
      <c r="DF134" s="418"/>
      <c r="DG134" s="418"/>
      <c r="DH134" s="418"/>
      <c r="DI134" s="418"/>
      <c r="DJ134" s="418"/>
      <c r="DK134" s="418"/>
      <c r="DL134" s="418"/>
      <c r="DM134" s="418"/>
      <c r="DN134" s="418"/>
      <c r="DO134" s="418"/>
      <c r="DP134" s="418"/>
      <c r="DQ134" s="418"/>
      <c r="DR134" s="418"/>
      <c r="DS134" s="418"/>
      <c r="DT134" s="418"/>
      <c r="DU134" s="418"/>
      <c r="DV134" s="418"/>
      <c r="DW134" s="418"/>
      <c r="DX134" s="418"/>
      <c r="DY134" s="418"/>
      <c r="DZ134" s="418"/>
      <c r="EA134" s="418"/>
      <c r="EB134" s="418"/>
      <c r="EC134" s="418"/>
      <c r="ED134" s="418"/>
      <c r="EE134" s="418"/>
      <c r="EF134" s="418"/>
      <c r="EG134" s="418"/>
      <c r="EH134" s="418"/>
      <c r="EI134" s="418"/>
      <c r="EJ134" s="418"/>
      <c r="EK134" s="418"/>
      <c r="EL134" s="418"/>
      <c r="EM134" s="418"/>
      <c r="EN134" s="418"/>
      <c r="EO134" s="418"/>
      <c r="EP134" s="418"/>
      <c r="EQ134" s="418"/>
      <c r="ER134" s="418"/>
      <c r="ES134" s="418"/>
      <c r="ET134" s="418"/>
      <c r="EU134" s="418"/>
      <c r="EV134" s="418"/>
      <c r="EW134" s="418"/>
      <c r="EX134" s="418"/>
      <c r="EY134" s="418"/>
      <c r="EZ134" s="418"/>
      <c r="FA134" s="418"/>
      <c r="FB134" s="418"/>
      <c r="FC134" s="418"/>
      <c r="FD134" s="418"/>
      <c r="FE134" s="418"/>
      <c r="FF134" s="418"/>
      <c r="FG134" s="418"/>
      <c r="FH134" s="418"/>
      <c r="FI134" s="418"/>
      <c r="FJ134" s="418"/>
      <c r="FK134" s="418"/>
      <c r="FL134" s="418"/>
      <c r="FM134" s="418"/>
      <c r="FN134" s="418"/>
      <c r="FO134" s="418"/>
      <c r="FP134" s="418"/>
      <c r="FQ134" s="418"/>
      <c r="FR134" s="418"/>
      <c r="FS134" s="418"/>
      <c r="FT134" s="418"/>
      <c r="FU134" s="418"/>
      <c r="FV134" s="418"/>
      <c r="FW134" s="418"/>
      <c r="FX134" s="418"/>
      <c r="FY134" s="418"/>
      <c r="FZ134" s="418"/>
      <c r="GA134" s="418"/>
      <c r="GB134" s="418"/>
      <c r="GC134" s="418"/>
      <c r="GD134" s="418"/>
      <c r="GE134" s="418"/>
      <c r="GF134" s="418"/>
      <c r="GG134" s="418"/>
      <c r="GH134" s="418"/>
      <c r="GI134" s="418"/>
      <c r="GJ134" s="418"/>
      <c r="GK134" s="418"/>
      <c r="GL134" s="418"/>
      <c r="GM134" s="418"/>
      <c r="GN134" s="418"/>
      <c r="GO134" s="418"/>
      <c r="GP134" s="418"/>
      <c r="GQ134" s="418"/>
      <c r="GR134" s="418"/>
      <c r="GS134" s="418"/>
      <c r="GT134" s="418"/>
      <c r="GU134" s="418"/>
      <c r="GV134" s="418"/>
      <c r="GW134" s="418"/>
      <c r="GX134" s="418"/>
      <c r="GY134" s="418"/>
      <c r="GZ134" s="418"/>
      <c r="HA134" s="418"/>
      <c r="HB134" s="418"/>
      <c r="HC134" s="418"/>
      <c r="HD134" s="418"/>
      <c r="HE134" s="418"/>
      <c r="HF134" s="418"/>
      <c r="HG134" s="418"/>
      <c r="HH134" s="418"/>
      <c r="HI134" s="418"/>
      <c r="HJ134" s="418"/>
      <c r="HK134" s="418"/>
      <c r="HL134" s="418"/>
      <c r="HM134" s="418"/>
      <c r="HN134" s="418"/>
      <c r="HO134" s="418"/>
      <c r="HP134" s="418"/>
      <c r="HQ134" s="418"/>
      <c r="HR134" s="418"/>
      <c r="HS134" s="418"/>
      <c r="HT134" s="418"/>
      <c r="HU134" s="418"/>
      <c r="HV134" s="418"/>
      <c r="HW134" s="418"/>
      <c r="HX134" s="418"/>
      <c r="HY134" s="418"/>
      <c r="HZ134" s="418"/>
      <c r="IA134" s="418"/>
      <c r="IB134" s="418"/>
      <c r="IC134" s="418"/>
      <c r="ID134" s="418"/>
      <c r="IE134" s="418"/>
      <c r="IF134" s="418"/>
      <c r="IG134" s="418"/>
      <c r="IH134" s="418"/>
      <c r="II134" s="418"/>
      <c r="IJ134" s="418"/>
      <c r="IK134" s="418"/>
      <c r="IL134" s="418"/>
      <c r="IM134" s="418"/>
      <c r="IN134" s="418"/>
      <c r="IO134" s="418"/>
      <c r="IP134" s="418"/>
      <c r="IQ134" s="278"/>
      <c r="IR134" s="278"/>
    </row>
    <row r="135" spans="1:252" s="444" customFormat="1" x14ac:dyDescent="0.35">
      <c r="A135" s="707"/>
      <c r="B135" s="418"/>
      <c r="C135" s="489"/>
      <c r="D135" s="421"/>
      <c r="E135" s="708"/>
      <c r="J135" s="1293"/>
      <c r="M135" s="418"/>
      <c r="N135" s="418"/>
      <c r="O135" s="418"/>
      <c r="P135" s="418"/>
      <c r="Q135" s="418"/>
      <c r="R135" s="418"/>
      <c r="S135" s="418"/>
      <c r="T135" s="418"/>
      <c r="U135" s="418"/>
      <c r="V135" s="418"/>
      <c r="W135" s="418"/>
      <c r="X135" s="418"/>
      <c r="Y135" s="418"/>
      <c r="Z135" s="418"/>
      <c r="AA135" s="418"/>
      <c r="AB135" s="418"/>
      <c r="AC135" s="418"/>
      <c r="AD135" s="418"/>
      <c r="AE135" s="418"/>
      <c r="AF135" s="418"/>
      <c r="AG135" s="418"/>
      <c r="AH135" s="418"/>
      <c r="AI135" s="418"/>
      <c r="AJ135" s="418"/>
      <c r="AK135" s="418"/>
      <c r="AL135" s="418"/>
      <c r="AM135" s="418"/>
      <c r="AN135" s="418"/>
      <c r="AO135" s="418"/>
      <c r="AP135" s="418"/>
      <c r="AQ135" s="418"/>
      <c r="AR135" s="418"/>
      <c r="AS135" s="418"/>
      <c r="AT135" s="418"/>
      <c r="AU135" s="418"/>
      <c r="AV135" s="418"/>
      <c r="AW135" s="418"/>
      <c r="AX135" s="418"/>
      <c r="AY135" s="418"/>
      <c r="AZ135" s="418"/>
      <c r="BA135" s="418"/>
      <c r="BB135" s="418"/>
      <c r="BC135" s="418"/>
      <c r="BD135" s="418"/>
      <c r="BE135" s="418"/>
      <c r="BF135" s="418"/>
      <c r="BG135" s="418"/>
      <c r="BH135" s="418"/>
      <c r="BI135" s="418"/>
      <c r="BJ135" s="418"/>
      <c r="BK135" s="418"/>
      <c r="BL135" s="418"/>
      <c r="BM135" s="418"/>
      <c r="BN135" s="418"/>
      <c r="BO135" s="418"/>
      <c r="BP135" s="418"/>
      <c r="BQ135" s="418"/>
      <c r="BR135" s="418"/>
      <c r="BS135" s="418"/>
      <c r="BT135" s="418"/>
      <c r="BU135" s="418"/>
      <c r="BV135" s="418"/>
      <c r="BW135" s="418"/>
      <c r="BX135" s="418"/>
      <c r="BY135" s="418"/>
      <c r="BZ135" s="418"/>
      <c r="CA135" s="418"/>
      <c r="CB135" s="418"/>
      <c r="CC135" s="418"/>
      <c r="CD135" s="418"/>
      <c r="CE135" s="418"/>
      <c r="CF135" s="418"/>
      <c r="CG135" s="418"/>
      <c r="CH135" s="418"/>
      <c r="CI135" s="418"/>
      <c r="CJ135" s="418"/>
      <c r="CK135" s="418"/>
      <c r="CL135" s="418"/>
      <c r="CM135" s="418"/>
      <c r="CN135" s="418"/>
      <c r="CO135" s="418"/>
      <c r="CP135" s="418"/>
      <c r="CQ135" s="418"/>
      <c r="CR135" s="418"/>
      <c r="CS135" s="418"/>
      <c r="CT135" s="418"/>
      <c r="CU135" s="418"/>
      <c r="CV135" s="418"/>
      <c r="CW135" s="418"/>
      <c r="CX135" s="418"/>
      <c r="CY135" s="418"/>
      <c r="CZ135" s="418"/>
      <c r="DA135" s="418"/>
      <c r="DB135" s="418"/>
      <c r="DC135" s="418"/>
      <c r="DD135" s="418"/>
      <c r="DE135" s="418"/>
      <c r="DF135" s="418"/>
      <c r="DG135" s="418"/>
      <c r="DH135" s="418"/>
      <c r="DI135" s="418"/>
      <c r="DJ135" s="418"/>
      <c r="DK135" s="418"/>
      <c r="DL135" s="418"/>
      <c r="DM135" s="418"/>
      <c r="DN135" s="418"/>
      <c r="DO135" s="418"/>
      <c r="DP135" s="418"/>
      <c r="DQ135" s="418"/>
      <c r="DR135" s="418"/>
      <c r="DS135" s="418"/>
      <c r="DT135" s="418"/>
      <c r="DU135" s="418"/>
      <c r="DV135" s="418"/>
      <c r="DW135" s="418"/>
      <c r="DX135" s="418"/>
      <c r="DY135" s="418"/>
      <c r="DZ135" s="418"/>
      <c r="EA135" s="418"/>
      <c r="EB135" s="418"/>
      <c r="EC135" s="418"/>
      <c r="ED135" s="418"/>
      <c r="EE135" s="418"/>
      <c r="EF135" s="418"/>
      <c r="EG135" s="418"/>
      <c r="EH135" s="418"/>
      <c r="EI135" s="418"/>
      <c r="EJ135" s="418"/>
      <c r="EK135" s="418"/>
      <c r="EL135" s="418"/>
      <c r="EM135" s="418"/>
      <c r="EN135" s="418"/>
      <c r="EO135" s="418"/>
      <c r="EP135" s="418"/>
      <c r="EQ135" s="418"/>
      <c r="ER135" s="418"/>
      <c r="ES135" s="418"/>
      <c r="ET135" s="418"/>
      <c r="EU135" s="418"/>
      <c r="EV135" s="418"/>
      <c r="EW135" s="418"/>
      <c r="EX135" s="418"/>
      <c r="EY135" s="418"/>
      <c r="EZ135" s="418"/>
      <c r="FA135" s="418"/>
      <c r="FB135" s="418"/>
      <c r="FC135" s="418"/>
      <c r="FD135" s="418"/>
      <c r="FE135" s="418"/>
      <c r="FF135" s="418"/>
      <c r="FG135" s="418"/>
      <c r="FH135" s="418"/>
      <c r="FI135" s="418"/>
      <c r="FJ135" s="418"/>
      <c r="FK135" s="418"/>
      <c r="FL135" s="418"/>
      <c r="FM135" s="418"/>
      <c r="FN135" s="418"/>
      <c r="FO135" s="418"/>
      <c r="FP135" s="418"/>
      <c r="FQ135" s="418"/>
      <c r="FR135" s="418"/>
      <c r="FS135" s="418"/>
      <c r="FT135" s="418"/>
      <c r="FU135" s="418"/>
      <c r="FV135" s="418"/>
      <c r="FW135" s="418"/>
      <c r="FX135" s="418"/>
      <c r="FY135" s="418"/>
      <c r="FZ135" s="418"/>
      <c r="GA135" s="418"/>
      <c r="GB135" s="418"/>
      <c r="GC135" s="418"/>
      <c r="GD135" s="418"/>
      <c r="GE135" s="418"/>
      <c r="GF135" s="418"/>
      <c r="GG135" s="418"/>
      <c r="GH135" s="418"/>
      <c r="GI135" s="418"/>
      <c r="GJ135" s="418"/>
      <c r="GK135" s="418"/>
      <c r="GL135" s="418"/>
      <c r="GM135" s="418"/>
      <c r="GN135" s="418"/>
      <c r="GO135" s="418"/>
      <c r="GP135" s="418"/>
      <c r="GQ135" s="418"/>
      <c r="GR135" s="418"/>
      <c r="GS135" s="418"/>
      <c r="GT135" s="418"/>
      <c r="GU135" s="418"/>
      <c r="GV135" s="418"/>
      <c r="GW135" s="418"/>
      <c r="GX135" s="418"/>
      <c r="GY135" s="418"/>
      <c r="GZ135" s="418"/>
      <c r="HA135" s="418"/>
      <c r="HB135" s="418"/>
      <c r="HC135" s="418"/>
      <c r="HD135" s="418"/>
      <c r="HE135" s="418"/>
      <c r="HF135" s="418"/>
      <c r="HG135" s="418"/>
      <c r="HH135" s="418"/>
      <c r="HI135" s="418"/>
      <c r="HJ135" s="418"/>
      <c r="HK135" s="418"/>
      <c r="HL135" s="418"/>
      <c r="HM135" s="418"/>
      <c r="HN135" s="418"/>
      <c r="HO135" s="418"/>
      <c r="HP135" s="418"/>
      <c r="HQ135" s="418"/>
      <c r="HR135" s="418"/>
      <c r="HS135" s="418"/>
      <c r="HT135" s="418"/>
      <c r="HU135" s="418"/>
      <c r="HV135" s="418"/>
      <c r="HW135" s="418"/>
      <c r="HX135" s="418"/>
      <c r="HY135" s="418"/>
      <c r="HZ135" s="418"/>
      <c r="IA135" s="418"/>
      <c r="IB135" s="418"/>
      <c r="IC135" s="418"/>
      <c r="ID135" s="418"/>
      <c r="IE135" s="418"/>
      <c r="IF135" s="418"/>
      <c r="IG135" s="418"/>
      <c r="IH135" s="418"/>
      <c r="II135" s="418"/>
      <c r="IJ135" s="418"/>
      <c r="IK135" s="418"/>
      <c r="IL135" s="418"/>
      <c r="IM135" s="418"/>
      <c r="IN135" s="418"/>
      <c r="IO135" s="418"/>
      <c r="IP135" s="418"/>
      <c r="IQ135" s="278"/>
      <c r="IR135" s="278"/>
    </row>
    <row r="136" spans="1:252" s="444" customFormat="1" x14ac:dyDescent="0.35">
      <c r="A136" s="707"/>
      <c r="B136" s="418"/>
      <c r="C136" s="489"/>
      <c r="D136" s="421"/>
      <c r="E136" s="708"/>
      <c r="J136" s="1293"/>
      <c r="M136" s="418"/>
      <c r="N136" s="418"/>
      <c r="O136" s="418"/>
      <c r="P136" s="418"/>
      <c r="Q136" s="418"/>
      <c r="R136" s="418"/>
      <c r="S136" s="418"/>
      <c r="T136" s="418"/>
      <c r="U136" s="418"/>
      <c r="V136" s="418"/>
      <c r="W136" s="418"/>
      <c r="X136" s="418"/>
      <c r="Y136" s="418"/>
      <c r="Z136" s="418"/>
      <c r="AA136" s="418"/>
      <c r="AB136" s="418"/>
      <c r="AC136" s="418"/>
      <c r="AD136" s="418"/>
      <c r="AE136" s="418"/>
      <c r="AF136" s="418"/>
      <c r="AG136" s="418"/>
      <c r="AH136" s="418"/>
      <c r="AI136" s="418"/>
      <c r="AJ136" s="418"/>
      <c r="AK136" s="418"/>
      <c r="AL136" s="418"/>
      <c r="AM136" s="418"/>
      <c r="AN136" s="418"/>
      <c r="AO136" s="418"/>
      <c r="AP136" s="418"/>
      <c r="AQ136" s="418"/>
      <c r="AR136" s="418"/>
      <c r="AS136" s="418"/>
      <c r="AT136" s="418"/>
      <c r="AU136" s="418"/>
      <c r="AV136" s="418"/>
      <c r="AW136" s="418"/>
      <c r="AX136" s="418"/>
      <c r="AY136" s="418"/>
      <c r="AZ136" s="418"/>
      <c r="BA136" s="418"/>
      <c r="BB136" s="418"/>
      <c r="BC136" s="418"/>
      <c r="BD136" s="418"/>
      <c r="BE136" s="418"/>
      <c r="BF136" s="418"/>
      <c r="BG136" s="418"/>
      <c r="BH136" s="418"/>
      <c r="BI136" s="418"/>
      <c r="BJ136" s="418"/>
      <c r="BK136" s="418"/>
      <c r="BL136" s="418"/>
      <c r="BM136" s="418"/>
      <c r="BN136" s="418"/>
      <c r="BO136" s="418"/>
      <c r="BP136" s="418"/>
      <c r="BQ136" s="418"/>
      <c r="BR136" s="418"/>
      <c r="BS136" s="418"/>
      <c r="BT136" s="418"/>
      <c r="BU136" s="418"/>
      <c r="BV136" s="418"/>
      <c r="BW136" s="418"/>
      <c r="BX136" s="418"/>
      <c r="BY136" s="418"/>
      <c r="BZ136" s="418"/>
      <c r="CA136" s="418"/>
      <c r="CB136" s="418"/>
      <c r="CC136" s="418"/>
      <c r="CD136" s="418"/>
      <c r="CE136" s="418"/>
      <c r="CF136" s="418"/>
      <c r="CG136" s="418"/>
      <c r="CH136" s="418"/>
      <c r="CI136" s="418"/>
      <c r="CJ136" s="418"/>
      <c r="CK136" s="418"/>
      <c r="CL136" s="418"/>
      <c r="CM136" s="418"/>
      <c r="CN136" s="418"/>
      <c r="CO136" s="418"/>
      <c r="CP136" s="418"/>
      <c r="CQ136" s="418"/>
      <c r="CR136" s="418"/>
      <c r="CS136" s="418"/>
      <c r="CT136" s="418"/>
      <c r="CU136" s="418"/>
      <c r="CV136" s="418"/>
      <c r="CW136" s="418"/>
      <c r="CX136" s="418"/>
      <c r="CY136" s="418"/>
      <c r="CZ136" s="418"/>
      <c r="DA136" s="418"/>
      <c r="DB136" s="418"/>
      <c r="DC136" s="418"/>
      <c r="DD136" s="418"/>
      <c r="DE136" s="418"/>
      <c r="DF136" s="418"/>
      <c r="DG136" s="418"/>
      <c r="DH136" s="418"/>
      <c r="DI136" s="418"/>
      <c r="DJ136" s="418"/>
      <c r="DK136" s="418"/>
      <c r="DL136" s="418"/>
      <c r="DM136" s="418"/>
      <c r="DN136" s="418"/>
      <c r="DO136" s="418"/>
      <c r="DP136" s="418"/>
      <c r="DQ136" s="418"/>
      <c r="DR136" s="418"/>
      <c r="DS136" s="418"/>
      <c r="DT136" s="418"/>
      <c r="DU136" s="418"/>
      <c r="DV136" s="418"/>
      <c r="DW136" s="418"/>
      <c r="DX136" s="418"/>
      <c r="DY136" s="418"/>
      <c r="DZ136" s="418"/>
      <c r="EA136" s="418"/>
      <c r="EB136" s="418"/>
      <c r="EC136" s="418"/>
      <c r="ED136" s="418"/>
      <c r="EE136" s="418"/>
      <c r="EF136" s="418"/>
      <c r="EG136" s="418"/>
      <c r="EH136" s="418"/>
      <c r="EI136" s="418"/>
      <c r="EJ136" s="418"/>
      <c r="EK136" s="418"/>
      <c r="EL136" s="418"/>
      <c r="EM136" s="418"/>
      <c r="EN136" s="418"/>
      <c r="EO136" s="418"/>
      <c r="EP136" s="418"/>
      <c r="EQ136" s="418"/>
      <c r="ER136" s="418"/>
      <c r="ES136" s="418"/>
      <c r="ET136" s="418"/>
      <c r="EU136" s="418"/>
      <c r="EV136" s="418"/>
      <c r="EW136" s="418"/>
      <c r="EX136" s="418"/>
      <c r="EY136" s="418"/>
      <c r="EZ136" s="418"/>
      <c r="FA136" s="418"/>
      <c r="FB136" s="418"/>
      <c r="FC136" s="418"/>
      <c r="FD136" s="418"/>
      <c r="FE136" s="418"/>
      <c r="FF136" s="418"/>
      <c r="FG136" s="418"/>
      <c r="FH136" s="418"/>
      <c r="FI136" s="418"/>
      <c r="FJ136" s="418"/>
      <c r="FK136" s="418"/>
      <c r="FL136" s="418"/>
      <c r="FM136" s="418"/>
      <c r="FN136" s="418"/>
      <c r="FO136" s="418"/>
      <c r="FP136" s="418"/>
      <c r="FQ136" s="418"/>
      <c r="FR136" s="418"/>
      <c r="FS136" s="418"/>
      <c r="FT136" s="418"/>
      <c r="FU136" s="418"/>
      <c r="FV136" s="418"/>
      <c r="FW136" s="418"/>
      <c r="FX136" s="418"/>
      <c r="FY136" s="418"/>
      <c r="FZ136" s="418"/>
      <c r="GA136" s="418"/>
      <c r="GB136" s="418"/>
      <c r="GC136" s="418"/>
      <c r="GD136" s="418"/>
      <c r="GE136" s="418"/>
      <c r="GF136" s="418"/>
      <c r="GG136" s="418"/>
      <c r="GH136" s="418"/>
      <c r="GI136" s="418"/>
      <c r="GJ136" s="418"/>
      <c r="GK136" s="418"/>
      <c r="GL136" s="418"/>
      <c r="GM136" s="418"/>
      <c r="GN136" s="418"/>
      <c r="GO136" s="418"/>
      <c r="GP136" s="418"/>
      <c r="GQ136" s="418"/>
      <c r="GR136" s="418"/>
      <c r="GS136" s="418"/>
      <c r="GT136" s="418"/>
      <c r="GU136" s="418"/>
      <c r="GV136" s="418"/>
      <c r="GW136" s="418"/>
      <c r="GX136" s="418"/>
      <c r="GY136" s="418"/>
      <c r="GZ136" s="418"/>
      <c r="HA136" s="418"/>
      <c r="HB136" s="418"/>
      <c r="HC136" s="418"/>
      <c r="HD136" s="418"/>
      <c r="HE136" s="418"/>
      <c r="HF136" s="418"/>
      <c r="HG136" s="418"/>
      <c r="HH136" s="418"/>
      <c r="HI136" s="418"/>
      <c r="HJ136" s="418"/>
      <c r="HK136" s="418"/>
      <c r="HL136" s="418"/>
      <c r="HM136" s="418"/>
      <c r="HN136" s="418"/>
      <c r="HO136" s="418"/>
      <c r="HP136" s="418"/>
      <c r="HQ136" s="418"/>
      <c r="HR136" s="418"/>
      <c r="HS136" s="418"/>
      <c r="HT136" s="418"/>
      <c r="HU136" s="418"/>
      <c r="HV136" s="418"/>
      <c r="HW136" s="418"/>
      <c r="HX136" s="418"/>
      <c r="HY136" s="418"/>
      <c r="HZ136" s="418"/>
      <c r="IA136" s="418"/>
      <c r="IB136" s="418"/>
      <c r="IC136" s="418"/>
      <c r="ID136" s="418"/>
      <c r="IE136" s="418"/>
      <c r="IF136" s="418"/>
      <c r="IG136" s="418"/>
      <c r="IH136" s="418"/>
      <c r="II136" s="418"/>
      <c r="IJ136" s="418"/>
      <c r="IK136" s="418"/>
      <c r="IL136" s="418"/>
      <c r="IM136" s="418"/>
      <c r="IN136" s="418"/>
      <c r="IO136" s="418"/>
      <c r="IP136" s="418"/>
      <c r="IQ136" s="278"/>
      <c r="IR136" s="278"/>
    </row>
    <row r="137" spans="1:252" s="444" customFormat="1" x14ac:dyDescent="0.35">
      <c r="A137" s="707"/>
      <c r="B137" s="418"/>
      <c r="C137" s="489"/>
      <c r="D137" s="421"/>
      <c r="E137" s="708"/>
      <c r="J137" s="1293"/>
      <c r="M137" s="418"/>
      <c r="N137" s="418"/>
      <c r="O137" s="418"/>
      <c r="P137" s="418"/>
      <c r="Q137" s="418"/>
      <c r="R137" s="418"/>
      <c r="S137" s="418"/>
      <c r="T137" s="418"/>
      <c r="U137" s="418"/>
      <c r="V137" s="418"/>
      <c r="W137" s="418"/>
      <c r="X137" s="418"/>
      <c r="Y137" s="418"/>
      <c r="Z137" s="418"/>
      <c r="AA137" s="418"/>
      <c r="AB137" s="418"/>
      <c r="AC137" s="418"/>
      <c r="AD137" s="418"/>
      <c r="AE137" s="418"/>
      <c r="AF137" s="418"/>
      <c r="AG137" s="418"/>
      <c r="AH137" s="418"/>
      <c r="AI137" s="418"/>
      <c r="AJ137" s="418"/>
      <c r="AK137" s="418"/>
      <c r="AL137" s="418"/>
      <c r="AM137" s="418"/>
      <c r="AN137" s="418"/>
      <c r="AO137" s="418"/>
      <c r="AP137" s="418"/>
      <c r="AQ137" s="418"/>
      <c r="AR137" s="418"/>
      <c r="AS137" s="418"/>
      <c r="AT137" s="418"/>
      <c r="AU137" s="418"/>
      <c r="AV137" s="418"/>
      <c r="AW137" s="418"/>
      <c r="AX137" s="418"/>
      <c r="AY137" s="418"/>
      <c r="AZ137" s="418"/>
      <c r="BA137" s="418"/>
      <c r="BB137" s="418"/>
      <c r="BC137" s="418"/>
      <c r="BD137" s="418"/>
      <c r="BE137" s="418"/>
      <c r="BF137" s="418"/>
      <c r="BG137" s="418"/>
      <c r="BH137" s="418"/>
      <c r="BI137" s="418"/>
      <c r="BJ137" s="418"/>
      <c r="BK137" s="418"/>
      <c r="BL137" s="418"/>
      <c r="BM137" s="418"/>
      <c r="BN137" s="418"/>
      <c r="BO137" s="418"/>
      <c r="BP137" s="418"/>
      <c r="BQ137" s="418"/>
      <c r="BR137" s="418"/>
      <c r="BS137" s="418"/>
      <c r="BT137" s="418"/>
      <c r="BU137" s="418"/>
      <c r="BV137" s="418"/>
      <c r="BW137" s="418"/>
      <c r="BX137" s="418"/>
      <c r="BY137" s="418"/>
      <c r="BZ137" s="418"/>
      <c r="CA137" s="418"/>
      <c r="CB137" s="418"/>
      <c r="CC137" s="418"/>
      <c r="CD137" s="418"/>
      <c r="CE137" s="418"/>
      <c r="CF137" s="418"/>
      <c r="CG137" s="418"/>
      <c r="CH137" s="418"/>
      <c r="CI137" s="418"/>
      <c r="CJ137" s="418"/>
      <c r="CK137" s="418"/>
      <c r="CL137" s="418"/>
      <c r="CM137" s="418"/>
      <c r="CN137" s="418"/>
      <c r="CO137" s="418"/>
      <c r="CP137" s="418"/>
      <c r="CQ137" s="418"/>
      <c r="CR137" s="418"/>
      <c r="CS137" s="418"/>
      <c r="CT137" s="418"/>
      <c r="CU137" s="418"/>
      <c r="CV137" s="418"/>
      <c r="CW137" s="418"/>
      <c r="CX137" s="418"/>
      <c r="CY137" s="418"/>
      <c r="CZ137" s="418"/>
      <c r="DA137" s="418"/>
      <c r="DB137" s="418"/>
      <c r="DC137" s="418"/>
      <c r="DD137" s="418"/>
      <c r="DE137" s="418"/>
      <c r="DF137" s="418"/>
      <c r="DG137" s="418"/>
      <c r="DH137" s="418"/>
      <c r="DI137" s="418"/>
      <c r="DJ137" s="418"/>
      <c r="DK137" s="418"/>
      <c r="DL137" s="418"/>
      <c r="DM137" s="418"/>
      <c r="DN137" s="418"/>
      <c r="DO137" s="418"/>
      <c r="DP137" s="418"/>
      <c r="DQ137" s="418"/>
      <c r="DR137" s="418"/>
      <c r="DS137" s="418"/>
      <c r="DT137" s="418"/>
      <c r="DU137" s="418"/>
      <c r="DV137" s="418"/>
      <c r="DW137" s="418"/>
      <c r="DX137" s="418"/>
      <c r="DY137" s="418"/>
      <c r="DZ137" s="418"/>
      <c r="EA137" s="418"/>
      <c r="EB137" s="418"/>
      <c r="EC137" s="418"/>
      <c r="ED137" s="418"/>
      <c r="EE137" s="418"/>
      <c r="EF137" s="418"/>
      <c r="EG137" s="418"/>
      <c r="EH137" s="418"/>
      <c r="EI137" s="418"/>
      <c r="EJ137" s="418"/>
      <c r="EK137" s="418"/>
      <c r="EL137" s="418"/>
      <c r="EM137" s="418"/>
      <c r="EN137" s="418"/>
      <c r="EO137" s="418"/>
      <c r="EP137" s="418"/>
      <c r="EQ137" s="418"/>
      <c r="ER137" s="418"/>
      <c r="ES137" s="418"/>
      <c r="ET137" s="418"/>
      <c r="EU137" s="418"/>
      <c r="EV137" s="418"/>
      <c r="EW137" s="418"/>
      <c r="EX137" s="418"/>
      <c r="EY137" s="418"/>
      <c r="EZ137" s="418"/>
      <c r="FA137" s="418"/>
      <c r="FB137" s="418"/>
      <c r="FC137" s="418"/>
      <c r="FD137" s="418"/>
      <c r="FE137" s="418"/>
      <c r="FF137" s="418"/>
      <c r="FG137" s="418"/>
      <c r="FH137" s="418"/>
      <c r="FI137" s="418"/>
      <c r="FJ137" s="418"/>
      <c r="FK137" s="418"/>
      <c r="FL137" s="418"/>
      <c r="FM137" s="418"/>
      <c r="FN137" s="418"/>
      <c r="FO137" s="418"/>
      <c r="FP137" s="418"/>
      <c r="FQ137" s="418"/>
      <c r="FR137" s="418"/>
      <c r="FS137" s="418"/>
      <c r="FT137" s="418"/>
      <c r="FU137" s="418"/>
      <c r="FV137" s="418"/>
      <c r="FW137" s="418"/>
      <c r="FX137" s="418"/>
      <c r="FY137" s="418"/>
      <c r="FZ137" s="418"/>
      <c r="GA137" s="418"/>
      <c r="GB137" s="418"/>
      <c r="GC137" s="418"/>
      <c r="GD137" s="418"/>
      <c r="GE137" s="418"/>
      <c r="GF137" s="418"/>
      <c r="GG137" s="418"/>
      <c r="GH137" s="418"/>
      <c r="GI137" s="418"/>
      <c r="GJ137" s="418"/>
      <c r="GK137" s="418"/>
      <c r="GL137" s="418"/>
      <c r="GM137" s="418"/>
      <c r="GN137" s="418"/>
      <c r="GO137" s="418"/>
      <c r="GP137" s="418"/>
      <c r="GQ137" s="418"/>
      <c r="GR137" s="418"/>
      <c r="GS137" s="418"/>
      <c r="GT137" s="418"/>
      <c r="GU137" s="418"/>
      <c r="GV137" s="418"/>
      <c r="GW137" s="418"/>
      <c r="GX137" s="418"/>
      <c r="GY137" s="418"/>
      <c r="GZ137" s="418"/>
      <c r="HA137" s="418"/>
      <c r="HB137" s="418"/>
      <c r="HC137" s="418"/>
      <c r="HD137" s="418"/>
      <c r="HE137" s="418"/>
      <c r="HF137" s="418"/>
      <c r="HG137" s="418"/>
      <c r="HH137" s="418"/>
      <c r="HI137" s="418"/>
      <c r="HJ137" s="418"/>
      <c r="HK137" s="418"/>
      <c r="HL137" s="418"/>
      <c r="HM137" s="418"/>
      <c r="HN137" s="418"/>
      <c r="HO137" s="418"/>
      <c r="HP137" s="418"/>
      <c r="HQ137" s="418"/>
      <c r="HR137" s="418"/>
      <c r="HS137" s="418"/>
      <c r="HT137" s="418"/>
      <c r="HU137" s="418"/>
      <c r="HV137" s="418"/>
      <c r="HW137" s="418"/>
      <c r="HX137" s="418"/>
      <c r="HY137" s="418"/>
      <c r="HZ137" s="418"/>
      <c r="IA137" s="418"/>
      <c r="IB137" s="418"/>
      <c r="IC137" s="418"/>
      <c r="ID137" s="418"/>
      <c r="IE137" s="418"/>
      <c r="IF137" s="418"/>
      <c r="IG137" s="418"/>
      <c r="IH137" s="418"/>
      <c r="II137" s="418"/>
      <c r="IJ137" s="418"/>
      <c r="IK137" s="418"/>
      <c r="IL137" s="418"/>
      <c r="IM137" s="418"/>
      <c r="IN137" s="418"/>
      <c r="IO137" s="418"/>
      <c r="IP137" s="418"/>
      <c r="IQ137" s="278"/>
      <c r="IR137" s="278"/>
    </row>
    <row r="138" spans="1:252" s="444" customFormat="1" x14ac:dyDescent="0.35">
      <c r="A138" s="707"/>
      <c r="B138" s="418"/>
      <c r="C138" s="489"/>
      <c r="D138" s="421"/>
      <c r="E138" s="708"/>
      <c r="J138" s="1293"/>
      <c r="M138" s="418"/>
      <c r="N138" s="418"/>
      <c r="O138" s="418"/>
      <c r="P138" s="418"/>
      <c r="Q138" s="418"/>
      <c r="R138" s="418"/>
      <c r="S138" s="418"/>
      <c r="T138" s="418"/>
      <c r="U138" s="418"/>
      <c r="V138" s="418"/>
      <c r="W138" s="418"/>
      <c r="X138" s="418"/>
      <c r="Y138" s="418"/>
      <c r="Z138" s="418"/>
      <c r="AA138" s="418"/>
      <c r="AB138" s="418"/>
      <c r="AC138" s="418"/>
      <c r="AD138" s="418"/>
      <c r="AE138" s="418"/>
      <c r="AF138" s="418"/>
      <c r="AG138" s="418"/>
      <c r="AH138" s="418"/>
      <c r="AI138" s="418"/>
      <c r="AJ138" s="418"/>
      <c r="AK138" s="418"/>
      <c r="AL138" s="418"/>
      <c r="AM138" s="418"/>
      <c r="AN138" s="418"/>
      <c r="AO138" s="418"/>
      <c r="AP138" s="418"/>
      <c r="AQ138" s="418"/>
      <c r="AR138" s="418"/>
      <c r="AS138" s="418"/>
      <c r="AT138" s="418"/>
      <c r="AU138" s="418"/>
      <c r="AV138" s="418"/>
      <c r="AW138" s="418"/>
      <c r="AX138" s="418"/>
      <c r="AY138" s="418"/>
      <c r="AZ138" s="418"/>
      <c r="BA138" s="418"/>
      <c r="BB138" s="418"/>
      <c r="BC138" s="418"/>
      <c r="BD138" s="418"/>
      <c r="BE138" s="418"/>
      <c r="BF138" s="418"/>
      <c r="BG138" s="418"/>
      <c r="BH138" s="418"/>
      <c r="BI138" s="418"/>
      <c r="BJ138" s="418"/>
      <c r="BK138" s="418"/>
      <c r="BL138" s="418"/>
      <c r="BM138" s="418"/>
      <c r="BN138" s="418"/>
      <c r="BO138" s="418"/>
      <c r="BP138" s="418"/>
      <c r="BQ138" s="418"/>
      <c r="BR138" s="418"/>
      <c r="BS138" s="418"/>
      <c r="BT138" s="418"/>
      <c r="BU138" s="418"/>
      <c r="BV138" s="418"/>
      <c r="BW138" s="418"/>
      <c r="BX138" s="418"/>
      <c r="BY138" s="418"/>
      <c r="BZ138" s="418"/>
      <c r="CA138" s="418"/>
      <c r="CB138" s="418"/>
      <c r="CC138" s="418"/>
      <c r="CD138" s="418"/>
      <c r="CE138" s="418"/>
      <c r="CF138" s="418"/>
      <c r="CG138" s="418"/>
      <c r="CH138" s="418"/>
      <c r="CI138" s="418"/>
      <c r="CJ138" s="418"/>
      <c r="CK138" s="418"/>
      <c r="CL138" s="418"/>
      <c r="CM138" s="418"/>
      <c r="CN138" s="418"/>
      <c r="CO138" s="418"/>
      <c r="CP138" s="418"/>
      <c r="CQ138" s="418"/>
      <c r="CR138" s="418"/>
      <c r="CS138" s="418"/>
      <c r="CT138" s="418"/>
      <c r="CU138" s="418"/>
      <c r="CV138" s="418"/>
      <c r="CW138" s="418"/>
      <c r="CX138" s="418"/>
      <c r="CY138" s="418"/>
      <c r="CZ138" s="418"/>
      <c r="DA138" s="418"/>
      <c r="DB138" s="418"/>
      <c r="DC138" s="418"/>
      <c r="DD138" s="418"/>
      <c r="DE138" s="418"/>
      <c r="DF138" s="418"/>
      <c r="DG138" s="418"/>
      <c r="DH138" s="418"/>
      <c r="DI138" s="418"/>
      <c r="DJ138" s="418"/>
      <c r="DK138" s="418"/>
      <c r="DL138" s="418"/>
      <c r="DM138" s="418"/>
      <c r="DN138" s="418"/>
      <c r="DO138" s="418"/>
      <c r="DP138" s="418"/>
      <c r="DQ138" s="418"/>
      <c r="DR138" s="418"/>
      <c r="DS138" s="418"/>
      <c r="DT138" s="418"/>
      <c r="DU138" s="418"/>
      <c r="DV138" s="418"/>
      <c r="DW138" s="418"/>
      <c r="DX138" s="418"/>
      <c r="DY138" s="418"/>
      <c r="DZ138" s="418"/>
      <c r="EA138" s="418"/>
      <c r="EB138" s="418"/>
      <c r="EC138" s="418"/>
      <c r="ED138" s="418"/>
      <c r="EE138" s="418"/>
      <c r="EF138" s="418"/>
      <c r="EG138" s="418"/>
      <c r="EH138" s="418"/>
      <c r="EI138" s="418"/>
      <c r="EJ138" s="418"/>
      <c r="EK138" s="418"/>
      <c r="EL138" s="418"/>
      <c r="EM138" s="418"/>
      <c r="EN138" s="418"/>
      <c r="EO138" s="418"/>
      <c r="EP138" s="418"/>
      <c r="EQ138" s="418"/>
      <c r="ER138" s="418"/>
      <c r="ES138" s="418"/>
      <c r="ET138" s="418"/>
      <c r="EU138" s="418"/>
      <c r="EV138" s="418"/>
      <c r="EW138" s="418"/>
      <c r="EX138" s="418"/>
      <c r="EY138" s="418"/>
      <c r="EZ138" s="418"/>
      <c r="FA138" s="418"/>
      <c r="FB138" s="418"/>
      <c r="FC138" s="418"/>
      <c r="FD138" s="418"/>
      <c r="FE138" s="418"/>
      <c r="FF138" s="418"/>
      <c r="FG138" s="418"/>
      <c r="FH138" s="418"/>
      <c r="FI138" s="418"/>
      <c r="FJ138" s="418"/>
      <c r="FK138" s="418"/>
      <c r="FL138" s="418"/>
      <c r="FM138" s="418"/>
      <c r="FN138" s="418"/>
      <c r="FO138" s="418"/>
      <c r="FP138" s="418"/>
      <c r="FQ138" s="418"/>
      <c r="FR138" s="418"/>
      <c r="FS138" s="418"/>
      <c r="FT138" s="418"/>
      <c r="FU138" s="418"/>
      <c r="FV138" s="418"/>
      <c r="FW138" s="418"/>
      <c r="FX138" s="418"/>
      <c r="FY138" s="418"/>
      <c r="FZ138" s="418"/>
      <c r="GA138" s="418"/>
      <c r="GB138" s="418"/>
      <c r="GC138" s="418"/>
      <c r="GD138" s="418"/>
      <c r="GE138" s="418"/>
      <c r="GF138" s="418"/>
      <c r="GG138" s="418"/>
      <c r="GH138" s="418"/>
      <c r="GI138" s="418"/>
      <c r="GJ138" s="418"/>
      <c r="GK138" s="418"/>
      <c r="GL138" s="418"/>
      <c r="GM138" s="418"/>
      <c r="GN138" s="418"/>
      <c r="GO138" s="418"/>
      <c r="GP138" s="418"/>
      <c r="GQ138" s="418"/>
      <c r="GR138" s="418"/>
      <c r="GS138" s="418"/>
      <c r="GT138" s="418"/>
      <c r="GU138" s="418"/>
      <c r="GV138" s="418"/>
      <c r="GW138" s="418"/>
      <c r="GX138" s="418"/>
      <c r="GY138" s="418"/>
      <c r="GZ138" s="418"/>
      <c r="HA138" s="418"/>
      <c r="HB138" s="418"/>
      <c r="HC138" s="418"/>
      <c r="HD138" s="418"/>
      <c r="HE138" s="418"/>
      <c r="HF138" s="418"/>
      <c r="HG138" s="418"/>
      <c r="HH138" s="418"/>
      <c r="HI138" s="418"/>
      <c r="HJ138" s="418"/>
      <c r="HK138" s="418"/>
      <c r="HL138" s="418"/>
      <c r="HM138" s="418"/>
      <c r="HN138" s="418"/>
      <c r="HO138" s="418"/>
      <c r="HP138" s="418"/>
      <c r="HQ138" s="418"/>
      <c r="HR138" s="418"/>
      <c r="HS138" s="418"/>
      <c r="HT138" s="418"/>
      <c r="HU138" s="418"/>
      <c r="HV138" s="418"/>
      <c r="HW138" s="418"/>
      <c r="HX138" s="418"/>
      <c r="HY138" s="418"/>
      <c r="HZ138" s="418"/>
      <c r="IA138" s="418"/>
      <c r="IB138" s="418"/>
      <c r="IC138" s="418"/>
      <c r="ID138" s="418"/>
      <c r="IE138" s="418"/>
      <c r="IF138" s="418"/>
      <c r="IG138" s="418"/>
      <c r="IH138" s="418"/>
      <c r="II138" s="418"/>
      <c r="IJ138" s="418"/>
      <c r="IK138" s="418"/>
      <c r="IL138" s="418"/>
      <c r="IM138" s="418"/>
      <c r="IN138" s="418"/>
      <c r="IO138" s="418"/>
      <c r="IP138" s="418"/>
      <c r="IQ138" s="278"/>
      <c r="IR138" s="278"/>
    </row>
    <row r="139" spans="1:252" s="444" customFormat="1" x14ac:dyDescent="0.35">
      <c r="A139" s="707"/>
      <c r="B139" s="418"/>
      <c r="C139" s="489"/>
      <c r="D139" s="421"/>
      <c r="E139" s="708"/>
      <c r="J139" s="1293"/>
      <c r="M139" s="418"/>
      <c r="N139" s="418"/>
      <c r="O139" s="418"/>
      <c r="P139" s="418"/>
      <c r="Q139" s="418"/>
      <c r="R139" s="418"/>
      <c r="S139" s="418"/>
      <c r="T139" s="418"/>
      <c r="U139" s="418"/>
      <c r="V139" s="418"/>
      <c r="W139" s="418"/>
      <c r="X139" s="418"/>
      <c r="Y139" s="418"/>
      <c r="Z139" s="418"/>
      <c r="AA139" s="418"/>
      <c r="AB139" s="418"/>
      <c r="AC139" s="418"/>
      <c r="AD139" s="418"/>
      <c r="AE139" s="418"/>
      <c r="AF139" s="418"/>
      <c r="AG139" s="418"/>
      <c r="AH139" s="418"/>
      <c r="AI139" s="418"/>
      <c r="AJ139" s="418"/>
      <c r="AK139" s="418"/>
      <c r="AL139" s="418"/>
      <c r="AM139" s="418"/>
      <c r="AN139" s="418"/>
      <c r="AO139" s="418"/>
      <c r="AP139" s="418"/>
      <c r="AQ139" s="418"/>
      <c r="AR139" s="418"/>
      <c r="AS139" s="418"/>
      <c r="AT139" s="418"/>
      <c r="AU139" s="418"/>
      <c r="AV139" s="418"/>
      <c r="AW139" s="418"/>
      <c r="AX139" s="418"/>
      <c r="AY139" s="418"/>
      <c r="AZ139" s="418"/>
      <c r="BA139" s="418"/>
      <c r="BB139" s="418"/>
      <c r="BC139" s="418"/>
      <c r="BD139" s="418"/>
      <c r="BE139" s="418"/>
      <c r="BF139" s="418"/>
      <c r="BG139" s="418"/>
      <c r="BH139" s="418"/>
      <c r="BI139" s="418"/>
      <c r="BJ139" s="418"/>
      <c r="BK139" s="418"/>
      <c r="BL139" s="418"/>
      <c r="BM139" s="418"/>
      <c r="BN139" s="418"/>
      <c r="BO139" s="418"/>
      <c r="BP139" s="418"/>
      <c r="BQ139" s="418"/>
      <c r="BR139" s="418"/>
      <c r="BS139" s="418"/>
      <c r="BT139" s="418"/>
      <c r="BU139" s="418"/>
      <c r="BV139" s="418"/>
      <c r="BW139" s="418"/>
      <c r="BX139" s="418"/>
      <c r="BY139" s="418"/>
      <c r="BZ139" s="418"/>
      <c r="CA139" s="418"/>
      <c r="CB139" s="418"/>
      <c r="CC139" s="418"/>
      <c r="CD139" s="418"/>
      <c r="CE139" s="418"/>
      <c r="CF139" s="418"/>
      <c r="CG139" s="418"/>
      <c r="CH139" s="418"/>
      <c r="CI139" s="418"/>
      <c r="CJ139" s="418"/>
      <c r="CK139" s="418"/>
      <c r="CL139" s="418"/>
      <c r="CM139" s="418"/>
      <c r="CN139" s="418"/>
      <c r="CO139" s="418"/>
      <c r="CP139" s="418"/>
      <c r="CQ139" s="418"/>
      <c r="CR139" s="418"/>
      <c r="CS139" s="418"/>
      <c r="CT139" s="418"/>
      <c r="CU139" s="418"/>
      <c r="CV139" s="418"/>
      <c r="CW139" s="418"/>
      <c r="CX139" s="418"/>
      <c r="CY139" s="418"/>
      <c r="CZ139" s="418"/>
      <c r="DA139" s="418"/>
      <c r="DB139" s="418"/>
      <c r="DC139" s="418"/>
      <c r="DD139" s="418"/>
      <c r="DE139" s="418"/>
      <c r="DF139" s="418"/>
      <c r="DG139" s="418"/>
      <c r="DH139" s="418"/>
      <c r="DI139" s="418"/>
      <c r="DJ139" s="418"/>
      <c r="DK139" s="418"/>
      <c r="DL139" s="418"/>
      <c r="DM139" s="418"/>
      <c r="DN139" s="418"/>
      <c r="DO139" s="418"/>
      <c r="DP139" s="418"/>
      <c r="DQ139" s="418"/>
      <c r="DR139" s="418"/>
      <c r="DS139" s="418"/>
      <c r="DT139" s="418"/>
      <c r="DU139" s="418"/>
      <c r="DV139" s="418"/>
      <c r="DW139" s="418"/>
      <c r="DX139" s="418"/>
      <c r="DY139" s="418"/>
      <c r="DZ139" s="418"/>
      <c r="EA139" s="418"/>
      <c r="EB139" s="418"/>
      <c r="EC139" s="418"/>
      <c r="ED139" s="418"/>
      <c r="EE139" s="418"/>
      <c r="EF139" s="418"/>
      <c r="EG139" s="418"/>
      <c r="EH139" s="418"/>
      <c r="EI139" s="418"/>
      <c r="EJ139" s="418"/>
      <c r="EK139" s="418"/>
      <c r="EL139" s="418"/>
      <c r="EM139" s="418"/>
      <c r="EN139" s="418"/>
      <c r="EO139" s="418"/>
      <c r="EP139" s="418"/>
      <c r="EQ139" s="418"/>
      <c r="ER139" s="418"/>
      <c r="ES139" s="418"/>
      <c r="ET139" s="418"/>
      <c r="EU139" s="418"/>
      <c r="EV139" s="418"/>
      <c r="EW139" s="418"/>
      <c r="EX139" s="418"/>
      <c r="EY139" s="418"/>
      <c r="EZ139" s="418"/>
      <c r="FA139" s="418"/>
      <c r="FB139" s="418"/>
      <c r="FC139" s="418"/>
      <c r="FD139" s="418"/>
      <c r="FE139" s="418"/>
      <c r="FF139" s="418"/>
      <c r="FG139" s="418"/>
      <c r="FH139" s="418"/>
      <c r="FI139" s="418"/>
      <c r="FJ139" s="418"/>
      <c r="FK139" s="418"/>
      <c r="FL139" s="418"/>
      <c r="FM139" s="418"/>
      <c r="FN139" s="418"/>
      <c r="FO139" s="418"/>
      <c r="FP139" s="418"/>
      <c r="FQ139" s="418"/>
      <c r="FR139" s="418"/>
      <c r="FS139" s="418"/>
      <c r="FT139" s="418"/>
      <c r="FU139" s="418"/>
      <c r="FV139" s="418"/>
      <c r="FW139" s="418"/>
      <c r="FX139" s="418"/>
      <c r="FY139" s="418"/>
      <c r="FZ139" s="418"/>
      <c r="GA139" s="418"/>
      <c r="GB139" s="418"/>
      <c r="GC139" s="418"/>
      <c r="GD139" s="418"/>
      <c r="GE139" s="418"/>
      <c r="GF139" s="418"/>
      <c r="GG139" s="418"/>
      <c r="GH139" s="418"/>
      <c r="GI139" s="418"/>
      <c r="GJ139" s="418"/>
      <c r="GK139" s="418"/>
      <c r="GL139" s="418"/>
      <c r="GM139" s="418"/>
      <c r="GN139" s="418"/>
      <c r="GO139" s="418"/>
      <c r="GP139" s="418"/>
      <c r="GQ139" s="418"/>
      <c r="GR139" s="418"/>
      <c r="GS139" s="418"/>
      <c r="GT139" s="418"/>
      <c r="GU139" s="418"/>
      <c r="GV139" s="418"/>
      <c r="GW139" s="418"/>
      <c r="GX139" s="418"/>
      <c r="GY139" s="418"/>
      <c r="GZ139" s="418"/>
      <c r="HA139" s="418"/>
      <c r="HB139" s="418"/>
      <c r="HC139" s="418"/>
      <c r="HD139" s="418"/>
      <c r="HE139" s="418"/>
      <c r="HF139" s="418"/>
      <c r="HG139" s="418"/>
      <c r="HH139" s="418"/>
      <c r="HI139" s="418"/>
      <c r="HJ139" s="418"/>
      <c r="HK139" s="418"/>
      <c r="HL139" s="418"/>
      <c r="HM139" s="418"/>
      <c r="HN139" s="418"/>
      <c r="HO139" s="418"/>
      <c r="HP139" s="418"/>
      <c r="HQ139" s="418"/>
      <c r="HR139" s="418"/>
      <c r="HS139" s="418"/>
      <c r="HT139" s="418"/>
      <c r="HU139" s="418"/>
      <c r="HV139" s="418"/>
      <c r="HW139" s="418"/>
      <c r="HX139" s="418"/>
      <c r="HY139" s="418"/>
      <c r="HZ139" s="418"/>
      <c r="IA139" s="418"/>
      <c r="IB139" s="418"/>
      <c r="IC139" s="418"/>
      <c r="ID139" s="418"/>
      <c r="IE139" s="418"/>
      <c r="IF139" s="418"/>
      <c r="IG139" s="418"/>
      <c r="IH139" s="418"/>
      <c r="II139" s="418"/>
      <c r="IJ139" s="418"/>
      <c r="IK139" s="418"/>
      <c r="IL139" s="418"/>
      <c r="IM139" s="418"/>
      <c r="IN139" s="418"/>
      <c r="IO139" s="418"/>
      <c r="IP139" s="418"/>
      <c r="IQ139" s="278"/>
      <c r="IR139" s="278"/>
    </row>
    <row r="140" spans="1:252" s="444" customFormat="1" x14ac:dyDescent="0.35">
      <c r="A140" s="707"/>
      <c r="B140" s="418"/>
      <c r="C140" s="489"/>
      <c r="D140" s="421"/>
      <c r="E140" s="708"/>
      <c r="J140" s="1293"/>
      <c r="M140" s="418"/>
      <c r="N140" s="418"/>
      <c r="O140" s="418"/>
      <c r="P140" s="418"/>
      <c r="Q140" s="418"/>
      <c r="R140" s="418"/>
      <c r="S140" s="418"/>
      <c r="T140" s="418"/>
      <c r="U140" s="418"/>
      <c r="V140" s="418"/>
      <c r="W140" s="418"/>
      <c r="X140" s="418"/>
      <c r="Y140" s="418"/>
      <c r="Z140" s="418"/>
      <c r="AA140" s="418"/>
      <c r="AB140" s="418"/>
      <c r="AC140" s="418"/>
      <c r="AD140" s="418"/>
      <c r="AE140" s="418"/>
      <c r="AF140" s="418"/>
      <c r="AG140" s="418"/>
      <c r="AH140" s="418"/>
      <c r="AI140" s="418"/>
      <c r="AJ140" s="418"/>
      <c r="AK140" s="418"/>
      <c r="AL140" s="418"/>
      <c r="AM140" s="418"/>
      <c r="AN140" s="418"/>
      <c r="AO140" s="418"/>
      <c r="AP140" s="418"/>
      <c r="AQ140" s="418"/>
      <c r="AR140" s="418"/>
      <c r="AS140" s="418"/>
      <c r="AT140" s="418"/>
      <c r="AU140" s="418"/>
      <c r="AV140" s="418"/>
      <c r="AW140" s="418"/>
      <c r="AX140" s="418"/>
      <c r="AY140" s="418"/>
      <c r="AZ140" s="418"/>
      <c r="BA140" s="418"/>
      <c r="BB140" s="418"/>
      <c r="BC140" s="418"/>
      <c r="BD140" s="418"/>
      <c r="BE140" s="418"/>
      <c r="BF140" s="418"/>
      <c r="BG140" s="418"/>
      <c r="BH140" s="418"/>
      <c r="BI140" s="418"/>
      <c r="BJ140" s="418"/>
      <c r="BK140" s="418"/>
      <c r="BL140" s="418"/>
      <c r="BM140" s="418"/>
      <c r="BN140" s="418"/>
      <c r="BO140" s="418"/>
      <c r="BP140" s="418"/>
      <c r="BQ140" s="418"/>
      <c r="BR140" s="418"/>
      <c r="BS140" s="418"/>
      <c r="BT140" s="418"/>
      <c r="BU140" s="418"/>
      <c r="BV140" s="418"/>
      <c r="BW140" s="418"/>
      <c r="BX140" s="418"/>
      <c r="BY140" s="418"/>
      <c r="BZ140" s="418"/>
      <c r="CA140" s="418"/>
      <c r="CB140" s="418"/>
      <c r="CC140" s="418"/>
      <c r="CD140" s="418"/>
      <c r="CE140" s="418"/>
      <c r="CF140" s="418"/>
      <c r="CG140" s="418"/>
      <c r="CH140" s="418"/>
      <c r="CI140" s="418"/>
      <c r="CJ140" s="418"/>
      <c r="CK140" s="418"/>
      <c r="CL140" s="418"/>
      <c r="CM140" s="418"/>
      <c r="CN140" s="418"/>
      <c r="CO140" s="418"/>
      <c r="CP140" s="418"/>
      <c r="CQ140" s="418"/>
      <c r="CR140" s="418"/>
      <c r="CS140" s="418"/>
      <c r="CT140" s="418"/>
      <c r="CU140" s="418"/>
      <c r="CV140" s="418"/>
      <c r="CW140" s="418"/>
      <c r="CX140" s="418"/>
      <c r="CY140" s="418"/>
      <c r="CZ140" s="418"/>
      <c r="DA140" s="418"/>
      <c r="DB140" s="418"/>
      <c r="DC140" s="418"/>
      <c r="DD140" s="418"/>
      <c r="DE140" s="418"/>
      <c r="DF140" s="418"/>
      <c r="DG140" s="418"/>
      <c r="DH140" s="418"/>
      <c r="DI140" s="418"/>
      <c r="DJ140" s="418"/>
      <c r="DK140" s="418"/>
      <c r="DL140" s="418"/>
      <c r="DM140" s="418"/>
      <c r="DN140" s="418"/>
      <c r="DO140" s="418"/>
      <c r="DP140" s="418"/>
      <c r="DQ140" s="418"/>
      <c r="DR140" s="418"/>
      <c r="DS140" s="418"/>
      <c r="DT140" s="418"/>
      <c r="DU140" s="418"/>
      <c r="DV140" s="418"/>
      <c r="DW140" s="418"/>
      <c r="DX140" s="418"/>
      <c r="DY140" s="418"/>
      <c r="DZ140" s="418"/>
      <c r="EA140" s="418"/>
      <c r="EB140" s="418"/>
      <c r="EC140" s="418"/>
      <c r="ED140" s="418"/>
      <c r="EE140" s="418"/>
      <c r="EF140" s="418"/>
      <c r="EG140" s="418"/>
      <c r="EH140" s="418"/>
      <c r="EI140" s="418"/>
      <c r="EJ140" s="418"/>
      <c r="EK140" s="418"/>
      <c r="EL140" s="418"/>
      <c r="EM140" s="418"/>
      <c r="EN140" s="418"/>
      <c r="EO140" s="418"/>
      <c r="EP140" s="418"/>
      <c r="EQ140" s="418"/>
      <c r="ER140" s="418"/>
      <c r="ES140" s="418"/>
      <c r="ET140" s="418"/>
      <c r="EU140" s="418"/>
      <c r="EV140" s="418"/>
      <c r="EW140" s="418"/>
      <c r="EX140" s="418"/>
      <c r="EY140" s="418"/>
      <c r="EZ140" s="418"/>
      <c r="FA140" s="418"/>
      <c r="FB140" s="418"/>
      <c r="FC140" s="418"/>
      <c r="FD140" s="418"/>
      <c r="FE140" s="418"/>
      <c r="FF140" s="418"/>
      <c r="FG140" s="418"/>
      <c r="FH140" s="418"/>
      <c r="FI140" s="418"/>
      <c r="FJ140" s="418"/>
      <c r="FK140" s="418"/>
      <c r="FL140" s="418"/>
      <c r="FM140" s="418"/>
      <c r="FN140" s="418"/>
      <c r="FO140" s="418"/>
      <c r="FP140" s="418"/>
      <c r="FQ140" s="418"/>
      <c r="FR140" s="418"/>
      <c r="FS140" s="418"/>
      <c r="FT140" s="418"/>
      <c r="FU140" s="418"/>
      <c r="FV140" s="418"/>
      <c r="FW140" s="418"/>
      <c r="FX140" s="418"/>
      <c r="FY140" s="418"/>
      <c r="FZ140" s="418"/>
      <c r="GA140" s="418"/>
      <c r="GB140" s="418"/>
      <c r="GC140" s="418"/>
      <c r="GD140" s="418"/>
      <c r="GE140" s="418"/>
      <c r="GF140" s="418"/>
      <c r="GG140" s="418"/>
      <c r="GH140" s="418"/>
      <c r="GI140" s="418"/>
      <c r="GJ140" s="418"/>
      <c r="GK140" s="418"/>
      <c r="GL140" s="418"/>
      <c r="GM140" s="418"/>
      <c r="GN140" s="418"/>
      <c r="GO140" s="418"/>
      <c r="GP140" s="418"/>
      <c r="GQ140" s="418"/>
      <c r="GR140" s="418"/>
      <c r="GS140" s="418"/>
      <c r="GT140" s="418"/>
      <c r="GU140" s="418"/>
      <c r="GV140" s="418"/>
      <c r="GW140" s="418"/>
      <c r="GX140" s="418"/>
      <c r="GY140" s="418"/>
      <c r="GZ140" s="418"/>
      <c r="HA140" s="418"/>
      <c r="HB140" s="418"/>
      <c r="HC140" s="418"/>
      <c r="HD140" s="418"/>
      <c r="HE140" s="418"/>
      <c r="HF140" s="418"/>
      <c r="HG140" s="418"/>
      <c r="HH140" s="418"/>
      <c r="HI140" s="418"/>
      <c r="HJ140" s="418"/>
      <c r="HK140" s="418"/>
      <c r="HL140" s="418"/>
      <c r="HM140" s="418"/>
      <c r="HN140" s="418"/>
      <c r="HO140" s="418"/>
      <c r="HP140" s="418"/>
      <c r="HQ140" s="418"/>
      <c r="HR140" s="418"/>
      <c r="HS140" s="418"/>
      <c r="HT140" s="418"/>
      <c r="HU140" s="418"/>
      <c r="HV140" s="418"/>
      <c r="HW140" s="418"/>
      <c r="HX140" s="418"/>
      <c r="HY140" s="418"/>
      <c r="HZ140" s="418"/>
      <c r="IA140" s="418"/>
      <c r="IB140" s="418"/>
      <c r="IC140" s="418"/>
      <c r="ID140" s="418"/>
      <c r="IE140" s="418"/>
      <c r="IF140" s="418"/>
      <c r="IG140" s="418"/>
      <c r="IH140" s="418"/>
      <c r="II140" s="418"/>
      <c r="IJ140" s="418"/>
      <c r="IK140" s="418"/>
      <c r="IL140" s="418"/>
      <c r="IM140" s="418"/>
      <c r="IN140" s="418"/>
      <c r="IO140" s="418"/>
      <c r="IP140" s="418"/>
      <c r="IQ140" s="278"/>
      <c r="IR140" s="278"/>
    </row>
    <row r="141" spans="1:252" s="444" customFormat="1" x14ac:dyDescent="0.35">
      <c r="A141" s="707"/>
      <c r="B141" s="418"/>
      <c r="C141" s="489"/>
      <c r="D141" s="421"/>
      <c r="E141" s="708"/>
      <c r="J141" s="1293"/>
      <c r="M141" s="418"/>
      <c r="N141" s="418"/>
      <c r="O141" s="418"/>
      <c r="P141" s="418"/>
      <c r="Q141" s="418"/>
      <c r="R141" s="418"/>
      <c r="S141" s="418"/>
      <c r="T141" s="418"/>
      <c r="U141" s="418"/>
      <c r="V141" s="418"/>
      <c r="W141" s="418"/>
      <c r="X141" s="418"/>
      <c r="Y141" s="418"/>
      <c r="Z141" s="418"/>
      <c r="AA141" s="418"/>
      <c r="AB141" s="418"/>
      <c r="AC141" s="418"/>
      <c r="AD141" s="418"/>
      <c r="AE141" s="418"/>
      <c r="AF141" s="418"/>
      <c r="AG141" s="418"/>
      <c r="AH141" s="418"/>
      <c r="AI141" s="418"/>
      <c r="AJ141" s="418"/>
      <c r="AK141" s="418"/>
      <c r="AL141" s="418"/>
      <c r="AM141" s="418"/>
      <c r="AN141" s="418"/>
      <c r="AO141" s="418"/>
      <c r="AP141" s="418"/>
      <c r="AQ141" s="418"/>
      <c r="AR141" s="418"/>
      <c r="AS141" s="418"/>
      <c r="AT141" s="418"/>
      <c r="AU141" s="418"/>
      <c r="AV141" s="418"/>
      <c r="AW141" s="418"/>
      <c r="AX141" s="418"/>
      <c r="AY141" s="418"/>
      <c r="AZ141" s="418"/>
      <c r="BA141" s="418"/>
      <c r="BB141" s="418"/>
      <c r="BC141" s="418"/>
      <c r="BD141" s="418"/>
      <c r="BE141" s="418"/>
      <c r="BF141" s="418"/>
      <c r="BG141" s="418"/>
      <c r="BH141" s="418"/>
      <c r="BI141" s="418"/>
      <c r="BJ141" s="418"/>
      <c r="BK141" s="418"/>
      <c r="BL141" s="418"/>
      <c r="BM141" s="418"/>
      <c r="BN141" s="418"/>
      <c r="BO141" s="418"/>
      <c r="BP141" s="418"/>
      <c r="BQ141" s="418"/>
      <c r="BR141" s="418"/>
      <c r="BS141" s="418"/>
      <c r="BT141" s="418"/>
      <c r="BU141" s="418"/>
      <c r="BV141" s="418"/>
      <c r="BW141" s="418"/>
      <c r="BX141" s="418"/>
      <c r="BY141" s="418"/>
      <c r="BZ141" s="418"/>
      <c r="CA141" s="418"/>
      <c r="CB141" s="418"/>
      <c r="CC141" s="418"/>
      <c r="CD141" s="418"/>
      <c r="CE141" s="418"/>
      <c r="CF141" s="418"/>
      <c r="CG141" s="418"/>
      <c r="CH141" s="418"/>
      <c r="CI141" s="418"/>
      <c r="CJ141" s="418"/>
      <c r="CK141" s="418"/>
      <c r="CL141" s="418"/>
      <c r="CM141" s="418"/>
      <c r="CN141" s="418"/>
      <c r="CO141" s="418"/>
      <c r="CP141" s="418"/>
      <c r="CQ141" s="418"/>
      <c r="CR141" s="418"/>
      <c r="CS141" s="418"/>
      <c r="CT141" s="418"/>
      <c r="CU141" s="418"/>
      <c r="CV141" s="418"/>
      <c r="CW141" s="418"/>
      <c r="CX141" s="418"/>
      <c r="CY141" s="418"/>
      <c r="CZ141" s="418"/>
      <c r="DA141" s="418"/>
      <c r="DB141" s="418"/>
      <c r="DC141" s="418"/>
      <c r="DD141" s="418"/>
      <c r="DE141" s="418"/>
      <c r="DF141" s="418"/>
      <c r="DG141" s="418"/>
      <c r="DH141" s="418"/>
      <c r="DI141" s="418"/>
      <c r="DJ141" s="418"/>
      <c r="DK141" s="418"/>
      <c r="DL141" s="418"/>
      <c r="DM141" s="418"/>
      <c r="DN141" s="418"/>
      <c r="DO141" s="418"/>
      <c r="DP141" s="418"/>
      <c r="DQ141" s="418"/>
      <c r="DR141" s="418"/>
      <c r="DS141" s="418"/>
      <c r="DT141" s="418"/>
      <c r="DU141" s="418"/>
      <c r="DV141" s="418"/>
      <c r="DW141" s="418"/>
      <c r="DX141" s="418"/>
      <c r="DY141" s="418"/>
      <c r="DZ141" s="418"/>
      <c r="EA141" s="418"/>
      <c r="EB141" s="418"/>
      <c r="EC141" s="418"/>
      <c r="ED141" s="418"/>
      <c r="EE141" s="418"/>
      <c r="EF141" s="418"/>
      <c r="EG141" s="418"/>
      <c r="EH141" s="418"/>
      <c r="EI141" s="418"/>
      <c r="EJ141" s="418"/>
      <c r="EK141" s="418"/>
      <c r="EL141" s="418"/>
      <c r="EM141" s="418"/>
      <c r="EN141" s="418"/>
      <c r="EO141" s="418"/>
      <c r="EP141" s="418"/>
      <c r="EQ141" s="418"/>
      <c r="ER141" s="418"/>
      <c r="ES141" s="418"/>
      <c r="ET141" s="418"/>
      <c r="EU141" s="418"/>
      <c r="EV141" s="418"/>
      <c r="EW141" s="418"/>
      <c r="EX141" s="418"/>
      <c r="EY141" s="418"/>
      <c r="EZ141" s="418"/>
      <c r="FA141" s="418"/>
      <c r="FB141" s="418"/>
      <c r="FC141" s="418"/>
      <c r="FD141" s="418"/>
      <c r="FE141" s="418"/>
      <c r="FF141" s="418"/>
      <c r="FG141" s="418"/>
      <c r="FH141" s="418"/>
      <c r="FI141" s="418"/>
      <c r="FJ141" s="418"/>
      <c r="FK141" s="418"/>
      <c r="FL141" s="418"/>
      <c r="FM141" s="418"/>
      <c r="FN141" s="418"/>
      <c r="FO141" s="418"/>
      <c r="FP141" s="418"/>
      <c r="FQ141" s="418"/>
      <c r="FR141" s="418"/>
      <c r="FS141" s="418"/>
      <c r="FT141" s="418"/>
      <c r="FU141" s="418"/>
      <c r="FV141" s="418"/>
      <c r="FW141" s="418"/>
      <c r="FX141" s="418"/>
      <c r="FY141" s="418"/>
      <c r="FZ141" s="418"/>
      <c r="GA141" s="418"/>
      <c r="GB141" s="418"/>
      <c r="GC141" s="418"/>
      <c r="GD141" s="418"/>
      <c r="GE141" s="418"/>
      <c r="GF141" s="418"/>
      <c r="GG141" s="418"/>
      <c r="GH141" s="418"/>
      <c r="GI141" s="418"/>
      <c r="GJ141" s="418"/>
      <c r="GK141" s="418"/>
      <c r="GL141" s="418"/>
      <c r="GM141" s="418"/>
      <c r="GN141" s="418"/>
      <c r="GO141" s="418"/>
      <c r="GP141" s="418"/>
      <c r="GQ141" s="418"/>
      <c r="GR141" s="418"/>
      <c r="GS141" s="418"/>
      <c r="GT141" s="418"/>
      <c r="GU141" s="418"/>
      <c r="GV141" s="418"/>
      <c r="GW141" s="418"/>
      <c r="GX141" s="418"/>
      <c r="GY141" s="418"/>
      <c r="GZ141" s="418"/>
      <c r="HA141" s="418"/>
      <c r="HB141" s="418"/>
      <c r="HC141" s="418"/>
      <c r="HD141" s="418"/>
      <c r="HE141" s="418"/>
      <c r="HF141" s="418"/>
      <c r="HG141" s="418"/>
      <c r="HH141" s="418"/>
      <c r="HI141" s="418"/>
      <c r="HJ141" s="418"/>
      <c r="HK141" s="418"/>
      <c r="HL141" s="418"/>
      <c r="HM141" s="418"/>
      <c r="HN141" s="418"/>
      <c r="HO141" s="418"/>
      <c r="HP141" s="418"/>
      <c r="HQ141" s="418"/>
      <c r="HR141" s="418"/>
      <c r="HS141" s="418"/>
      <c r="HT141" s="418"/>
      <c r="HU141" s="418"/>
      <c r="HV141" s="418"/>
      <c r="HW141" s="418"/>
      <c r="HX141" s="418"/>
      <c r="HY141" s="418"/>
      <c r="HZ141" s="418"/>
      <c r="IA141" s="418"/>
      <c r="IB141" s="418"/>
      <c r="IC141" s="418"/>
      <c r="ID141" s="418"/>
      <c r="IE141" s="418"/>
      <c r="IF141" s="418"/>
      <c r="IG141" s="418"/>
      <c r="IH141" s="418"/>
      <c r="II141" s="418"/>
      <c r="IJ141" s="418"/>
      <c r="IK141" s="418"/>
      <c r="IL141" s="418"/>
      <c r="IM141" s="418"/>
      <c r="IN141" s="418"/>
      <c r="IO141" s="418"/>
      <c r="IP141" s="418"/>
      <c r="IQ141" s="278"/>
      <c r="IR141" s="278"/>
    </row>
    <row r="142" spans="1:252" s="444" customFormat="1" x14ac:dyDescent="0.35">
      <c r="A142" s="707"/>
      <c r="B142" s="418"/>
      <c r="C142" s="489"/>
      <c r="D142" s="421"/>
      <c r="E142" s="708"/>
      <c r="J142" s="1293"/>
      <c r="M142" s="418"/>
      <c r="N142" s="418"/>
      <c r="O142" s="418"/>
      <c r="P142" s="418"/>
      <c r="Q142" s="418"/>
      <c r="R142" s="418"/>
      <c r="S142" s="418"/>
      <c r="T142" s="418"/>
      <c r="U142" s="418"/>
      <c r="V142" s="418"/>
      <c r="W142" s="418"/>
      <c r="X142" s="418"/>
      <c r="Y142" s="418"/>
      <c r="Z142" s="418"/>
      <c r="AA142" s="418"/>
      <c r="AB142" s="418"/>
      <c r="AC142" s="418"/>
      <c r="AD142" s="418"/>
      <c r="AE142" s="418"/>
      <c r="AF142" s="418"/>
      <c r="AG142" s="418"/>
      <c r="AH142" s="418"/>
      <c r="AI142" s="418"/>
      <c r="AJ142" s="418"/>
      <c r="AK142" s="418"/>
      <c r="AL142" s="418"/>
      <c r="AM142" s="418"/>
      <c r="AN142" s="418"/>
      <c r="AO142" s="418"/>
      <c r="AP142" s="418"/>
      <c r="AQ142" s="418"/>
      <c r="AR142" s="418"/>
      <c r="AS142" s="418"/>
      <c r="AT142" s="418"/>
      <c r="AU142" s="418"/>
      <c r="AV142" s="418"/>
      <c r="AW142" s="418"/>
      <c r="AX142" s="418"/>
      <c r="AY142" s="418"/>
      <c r="AZ142" s="418"/>
      <c r="BA142" s="418"/>
      <c r="BB142" s="418"/>
      <c r="BC142" s="418"/>
      <c r="BD142" s="418"/>
      <c r="BE142" s="418"/>
      <c r="BF142" s="418"/>
      <c r="BG142" s="418"/>
      <c r="BH142" s="418"/>
      <c r="BI142" s="418"/>
      <c r="BJ142" s="418"/>
      <c r="BK142" s="418"/>
      <c r="BL142" s="418"/>
      <c r="BM142" s="418"/>
      <c r="BN142" s="418"/>
      <c r="BO142" s="418"/>
      <c r="BP142" s="418"/>
      <c r="BQ142" s="418"/>
      <c r="BR142" s="418"/>
      <c r="BS142" s="418"/>
      <c r="BT142" s="418"/>
      <c r="BU142" s="418"/>
      <c r="BV142" s="418"/>
      <c r="BW142" s="418"/>
      <c r="BX142" s="418"/>
      <c r="BY142" s="418"/>
      <c r="BZ142" s="418"/>
      <c r="CA142" s="418"/>
      <c r="CB142" s="418"/>
      <c r="CC142" s="418"/>
      <c r="CD142" s="418"/>
      <c r="CE142" s="418"/>
      <c r="CF142" s="418"/>
      <c r="CG142" s="418"/>
      <c r="CH142" s="418"/>
      <c r="CI142" s="418"/>
      <c r="CJ142" s="418"/>
      <c r="CK142" s="418"/>
      <c r="CL142" s="418"/>
      <c r="CM142" s="418"/>
      <c r="CN142" s="418"/>
      <c r="CO142" s="418"/>
      <c r="CP142" s="418"/>
      <c r="CQ142" s="418"/>
      <c r="CR142" s="418"/>
      <c r="CS142" s="418"/>
      <c r="CT142" s="418"/>
      <c r="CU142" s="418"/>
      <c r="CV142" s="418"/>
      <c r="CW142" s="418"/>
      <c r="CX142" s="418"/>
      <c r="CY142" s="418"/>
      <c r="CZ142" s="418"/>
      <c r="DA142" s="418"/>
      <c r="DB142" s="418"/>
      <c r="DC142" s="418"/>
      <c r="DD142" s="418"/>
      <c r="DE142" s="418"/>
      <c r="DF142" s="418"/>
      <c r="DG142" s="418"/>
      <c r="DH142" s="418"/>
      <c r="DI142" s="418"/>
      <c r="DJ142" s="418"/>
      <c r="DK142" s="418"/>
      <c r="DL142" s="418"/>
      <c r="DM142" s="418"/>
      <c r="DN142" s="418"/>
      <c r="DO142" s="418"/>
      <c r="DP142" s="418"/>
      <c r="DQ142" s="418"/>
      <c r="DR142" s="418"/>
      <c r="DS142" s="418"/>
      <c r="DT142" s="418"/>
      <c r="DU142" s="418"/>
      <c r="DV142" s="418"/>
      <c r="DW142" s="418"/>
      <c r="DX142" s="418"/>
      <c r="DY142" s="418"/>
      <c r="DZ142" s="418"/>
      <c r="EA142" s="418"/>
      <c r="EB142" s="418"/>
      <c r="EC142" s="418"/>
      <c r="ED142" s="418"/>
      <c r="EE142" s="418"/>
      <c r="EF142" s="418"/>
      <c r="EG142" s="418"/>
      <c r="EH142" s="418"/>
      <c r="EI142" s="418"/>
      <c r="EJ142" s="418"/>
      <c r="EK142" s="418"/>
      <c r="EL142" s="418"/>
      <c r="EM142" s="418"/>
      <c r="EN142" s="418"/>
      <c r="EO142" s="418"/>
      <c r="EP142" s="418"/>
      <c r="EQ142" s="418"/>
      <c r="ER142" s="418"/>
      <c r="ES142" s="418"/>
      <c r="ET142" s="418"/>
      <c r="EU142" s="418"/>
      <c r="EV142" s="418"/>
      <c r="EW142" s="418"/>
      <c r="EX142" s="418"/>
      <c r="EY142" s="418"/>
      <c r="EZ142" s="418"/>
      <c r="FA142" s="418"/>
      <c r="FB142" s="418"/>
      <c r="FC142" s="418"/>
      <c r="FD142" s="418"/>
      <c r="FE142" s="418"/>
      <c r="FF142" s="418"/>
      <c r="FG142" s="418"/>
      <c r="FH142" s="418"/>
      <c r="FI142" s="418"/>
      <c r="FJ142" s="418"/>
      <c r="FK142" s="418"/>
      <c r="FL142" s="418"/>
      <c r="FM142" s="418"/>
      <c r="FN142" s="418"/>
      <c r="FO142" s="418"/>
      <c r="FP142" s="418"/>
      <c r="FQ142" s="418"/>
      <c r="FR142" s="418"/>
      <c r="FS142" s="418"/>
      <c r="FT142" s="418"/>
      <c r="FU142" s="418"/>
      <c r="FV142" s="418"/>
      <c r="FW142" s="418"/>
      <c r="FX142" s="418"/>
      <c r="FY142" s="418"/>
      <c r="FZ142" s="418"/>
      <c r="GA142" s="418"/>
      <c r="GB142" s="418"/>
      <c r="GC142" s="418"/>
      <c r="GD142" s="418"/>
      <c r="GE142" s="418"/>
      <c r="GF142" s="418"/>
      <c r="GG142" s="418"/>
      <c r="GH142" s="418"/>
      <c r="GI142" s="418"/>
      <c r="GJ142" s="418"/>
      <c r="GK142" s="418"/>
      <c r="GL142" s="418"/>
      <c r="GM142" s="418"/>
      <c r="GN142" s="418"/>
      <c r="GO142" s="418"/>
      <c r="GP142" s="418"/>
      <c r="GQ142" s="418"/>
      <c r="GR142" s="418"/>
      <c r="GS142" s="418"/>
      <c r="GT142" s="418"/>
      <c r="GU142" s="418"/>
      <c r="GV142" s="418"/>
      <c r="GW142" s="418"/>
      <c r="GX142" s="418"/>
      <c r="GY142" s="418"/>
      <c r="GZ142" s="418"/>
      <c r="HA142" s="418"/>
      <c r="HB142" s="418"/>
      <c r="HC142" s="418"/>
      <c r="HD142" s="418"/>
      <c r="HE142" s="418"/>
      <c r="HF142" s="418"/>
      <c r="HG142" s="418"/>
      <c r="HH142" s="418"/>
      <c r="HI142" s="418"/>
      <c r="HJ142" s="418"/>
      <c r="HK142" s="418"/>
      <c r="HL142" s="418"/>
      <c r="HM142" s="418"/>
      <c r="HN142" s="418"/>
      <c r="HO142" s="418"/>
      <c r="HP142" s="418"/>
      <c r="HQ142" s="418"/>
      <c r="HR142" s="418"/>
      <c r="HS142" s="418"/>
      <c r="HT142" s="418"/>
      <c r="HU142" s="418"/>
      <c r="HV142" s="418"/>
      <c r="HW142" s="418"/>
      <c r="HX142" s="418"/>
      <c r="HY142" s="418"/>
      <c r="HZ142" s="418"/>
      <c r="IA142" s="418"/>
      <c r="IB142" s="418"/>
      <c r="IC142" s="418"/>
      <c r="ID142" s="418"/>
      <c r="IE142" s="418"/>
      <c r="IF142" s="418"/>
      <c r="IG142" s="418"/>
      <c r="IH142" s="418"/>
      <c r="II142" s="418"/>
      <c r="IJ142" s="418"/>
      <c r="IK142" s="418"/>
      <c r="IL142" s="418"/>
      <c r="IM142" s="418"/>
      <c r="IN142" s="418"/>
      <c r="IO142" s="418"/>
      <c r="IP142" s="418"/>
      <c r="IQ142" s="278"/>
      <c r="IR142" s="278"/>
    </row>
    <row r="143" spans="1:252" s="444" customFormat="1" x14ac:dyDescent="0.35">
      <c r="A143" s="707"/>
      <c r="B143" s="418"/>
      <c r="C143" s="489"/>
      <c r="D143" s="421"/>
      <c r="E143" s="708"/>
      <c r="J143" s="1293"/>
      <c r="M143" s="418"/>
      <c r="N143" s="418"/>
      <c r="O143" s="418"/>
      <c r="P143" s="418"/>
      <c r="Q143" s="418"/>
      <c r="R143" s="418"/>
      <c r="S143" s="418"/>
      <c r="T143" s="418"/>
      <c r="U143" s="418"/>
      <c r="V143" s="418"/>
      <c r="W143" s="418"/>
      <c r="X143" s="418"/>
      <c r="Y143" s="418"/>
      <c r="Z143" s="418"/>
      <c r="AA143" s="418"/>
      <c r="AB143" s="418"/>
      <c r="AC143" s="418"/>
      <c r="AD143" s="418"/>
      <c r="AE143" s="418"/>
      <c r="AF143" s="418"/>
      <c r="AG143" s="418"/>
      <c r="AH143" s="418"/>
      <c r="AI143" s="418"/>
      <c r="AJ143" s="418"/>
      <c r="AK143" s="418"/>
      <c r="AL143" s="418"/>
      <c r="AM143" s="418"/>
      <c r="AN143" s="418"/>
      <c r="AO143" s="418"/>
      <c r="AP143" s="418"/>
      <c r="AQ143" s="418"/>
      <c r="AR143" s="418"/>
      <c r="AS143" s="418"/>
      <c r="AT143" s="418"/>
      <c r="AU143" s="418"/>
      <c r="AV143" s="418"/>
      <c r="AW143" s="418"/>
      <c r="AX143" s="418"/>
      <c r="AY143" s="418"/>
      <c r="AZ143" s="418"/>
      <c r="BA143" s="418"/>
      <c r="BB143" s="418"/>
      <c r="BC143" s="418"/>
      <c r="BD143" s="418"/>
      <c r="BE143" s="418"/>
      <c r="BF143" s="418"/>
      <c r="BG143" s="418"/>
      <c r="BH143" s="418"/>
      <c r="BI143" s="418"/>
      <c r="BJ143" s="418"/>
      <c r="BK143" s="418"/>
      <c r="BL143" s="418"/>
      <c r="BM143" s="418"/>
      <c r="BN143" s="418"/>
      <c r="BO143" s="418"/>
      <c r="BP143" s="418"/>
      <c r="BQ143" s="418"/>
      <c r="BR143" s="418"/>
      <c r="BS143" s="418"/>
      <c r="BT143" s="418"/>
      <c r="BU143" s="418"/>
      <c r="BV143" s="418"/>
      <c r="BW143" s="418"/>
      <c r="BX143" s="418"/>
      <c r="BY143" s="418"/>
      <c r="BZ143" s="418"/>
      <c r="CA143" s="418"/>
      <c r="CB143" s="418"/>
      <c r="CC143" s="418"/>
      <c r="CD143" s="418"/>
      <c r="CE143" s="418"/>
      <c r="CF143" s="418"/>
      <c r="CG143" s="418"/>
      <c r="CH143" s="418"/>
      <c r="CI143" s="418"/>
      <c r="CJ143" s="418"/>
      <c r="CK143" s="418"/>
      <c r="CL143" s="418"/>
      <c r="CM143" s="418"/>
      <c r="CN143" s="418"/>
      <c r="CO143" s="418"/>
      <c r="CP143" s="418"/>
      <c r="CQ143" s="418"/>
      <c r="CR143" s="418"/>
      <c r="CS143" s="418"/>
      <c r="CT143" s="418"/>
      <c r="CU143" s="418"/>
      <c r="CV143" s="418"/>
      <c r="CW143" s="418"/>
      <c r="CX143" s="418"/>
      <c r="CY143" s="418"/>
      <c r="CZ143" s="418"/>
      <c r="DA143" s="418"/>
      <c r="DB143" s="418"/>
      <c r="DC143" s="418"/>
      <c r="DD143" s="418"/>
      <c r="DE143" s="418"/>
      <c r="DF143" s="418"/>
      <c r="DG143" s="418"/>
      <c r="DH143" s="418"/>
      <c r="DI143" s="418"/>
      <c r="DJ143" s="418"/>
      <c r="DK143" s="418"/>
      <c r="DL143" s="418"/>
      <c r="DM143" s="418"/>
      <c r="DN143" s="418"/>
      <c r="DO143" s="418"/>
      <c r="DP143" s="418"/>
      <c r="DQ143" s="418"/>
      <c r="DR143" s="418"/>
      <c r="DS143" s="418"/>
      <c r="DT143" s="418"/>
      <c r="DU143" s="418"/>
      <c r="DV143" s="418"/>
      <c r="DW143" s="418"/>
      <c r="DX143" s="418"/>
      <c r="DY143" s="418"/>
      <c r="DZ143" s="418"/>
      <c r="EA143" s="418"/>
      <c r="EB143" s="418"/>
      <c r="EC143" s="418"/>
      <c r="ED143" s="418"/>
      <c r="EE143" s="418"/>
      <c r="EF143" s="418"/>
      <c r="EG143" s="418"/>
      <c r="EH143" s="418"/>
      <c r="EI143" s="418"/>
      <c r="EJ143" s="418"/>
      <c r="EK143" s="418"/>
      <c r="EL143" s="418"/>
      <c r="EM143" s="418"/>
      <c r="EN143" s="418"/>
      <c r="EO143" s="418"/>
      <c r="EP143" s="418"/>
      <c r="EQ143" s="418"/>
      <c r="ER143" s="418"/>
      <c r="ES143" s="418"/>
      <c r="ET143" s="418"/>
      <c r="EU143" s="418"/>
      <c r="EV143" s="418"/>
      <c r="EW143" s="418"/>
      <c r="EX143" s="418"/>
      <c r="EY143" s="418"/>
      <c r="EZ143" s="418"/>
      <c r="FA143" s="418"/>
      <c r="FB143" s="418"/>
      <c r="FC143" s="418"/>
      <c r="FD143" s="418"/>
      <c r="FE143" s="418"/>
      <c r="FF143" s="418"/>
      <c r="FG143" s="418"/>
      <c r="FH143" s="418"/>
      <c r="FI143" s="418"/>
      <c r="FJ143" s="418"/>
      <c r="FK143" s="418"/>
      <c r="FL143" s="418"/>
      <c r="FM143" s="418"/>
      <c r="FN143" s="418"/>
      <c r="FO143" s="418"/>
      <c r="FP143" s="418"/>
      <c r="FQ143" s="418"/>
      <c r="FR143" s="418"/>
      <c r="FS143" s="418"/>
      <c r="FT143" s="418"/>
      <c r="FU143" s="418"/>
      <c r="FV143" s="418"/>
      <c r="FW143" s="418"/>
      <c r="FX143" s="418"/>
      <c r="FY143" s="418"/>
      <c r="FZ143" s="418"/>
      <c r="GA143" s="418"/>
      <c r="GB143" s="418"/>
      <c r="GC143" s="418"/>
      <c r="GD143" s="418"/>
      <c r="GE143" s="418"/>
      <c r="GF143" s="418"/>
      <c r="GG143" s="418"/>
      <c r="GH143" s="418"/>
      <c r="GI143" s="418"/>
      <c r="GJ143" s="418"/>
      <c r="GK143" s="418"/>
      <c r="GL143" s="418"/>
      <c r="GM143" s="418"/>
      <c r="GN143" s="418"/>
      <c r="GO143" s="418"/>
      <c r="GP143" s="418"/>
      <c r="GQ143" s="418"/>
      <c r="GR143" s="418"/>
      <c r="GS143" s="418"/>
      <c r="GT143" s="418"/>
      <c r="GU143" s="418"/>
      <c r="GV143" s="418"/>
      <c r="GW143" s="418"/>
      <c r="GX143" s="418"/>
      <c r="GY143" s="418"/>
      <c r="GZ143" s="418"/>
      <c r="HA143" s="418"/>
      <c r="HB143" s="418"/>
      <c r="HC143" s="418"/>
      <c r="HD143" s="418"/>
      <c r="HE143" s="418"/>
      <c r="HF143" s="418"/>
      <c r="HG143" s="418"/>
      <c r="HH143" s="418"/>
      <c r="HI143" s="418"/>
      <c r="HJ143" s="418"/>
      <c r="HK143" s="418"/>
      <c r="HL143" s="418"/>
      <c r="HM143" s="418"/>
      <c r="HN143" s="418"/>
      <c r="HO143" s="418"/>
      <c r="HP143" s="418"/>
      <c r="HQ143" s="418"/>
      <c r="HR143" s="418"/>
      <c r="HS143" s="418"/>
      <c r="HT143" s="418"/>
      <c r="HU143" s="418"/>
      <c r="HV143" s="418"/>
      <c r="HW143" s="418"/>
      <c r="HX143" s="418"/>
      <c r="HY143" s="418"/>
      <c r="HZ143" s="418"/>
      <c r="IA143" s="418"/>
      <c r="IB143" s="418"/>
      <c r="IC143" s="418"/>
      <c r="ID143" s="418"/>
      <c r="IE143" s="418"/>
      <c r="IF143" s="418"/>
      <c r="IG143" s="418"/>
      <c r="IH143" s="418"/>
      <c r="II143" s="418"/>
      <c r="IJ143" s="418"/>
      <c r="IK143" s="418"/>
      <c r="IL143" s="418"/>
      <c r="IM143" s="418"/>
      <c r="IN143" s="418"/>
      <c r="IO143" s="418"/>
      <c r="IP143" s="418"/>
      <c r="IQ143" s="278"/>
      <c r="IR143" s="278"/>
    </row>
    <row r="144" spans="1:252" s="444" customFormat="1" x14ac:dyDescent="0.35">
      <c r="A144" s="707"/>
      <c r="B144" s="418"/>
      <c r="C144" s="489"/>
      <c r="D144" s="421"/>
      <c r="E144" s="708"/>
      <c r="J144" s="1293"/>
      <c r="M144" s="418"/>
      <c r="N144" s="418"/>
      <c r="O144" s="418"/>
      <c r="P144" s="418"/>
      <c r="Q144" s="418"/>
      <c r="R144" s="418"/>
      <c r="S144" s="418"/>
      <c r="T144" s="418"/>
      <c r="U144" s="418"/>
      <c r="V144" s="418"/>
      <c r="W144" s="418"/>
      <c r="X144" s="418"/>
      <c r="Y144" s="418"/>
      <c r="Z144" s="418"/>
      <c r="AA144" s="418"/>
      <c r="AB144" s="418"/>
      <c r="AC144" s="418"/>
      <c r="AD144" s="418"/>
      <c r="AE144" s="418"/>
      <c r="AF144" s="418"/>
      <c r="AG144" s="418"/>
      <c r="AH144" s="418"/>
      <c r="AI144" s="418"/>
      <c r="AJ144" s="418"/>
      <c r="AK144" s="418"/>
      <c r="AL144" s="418"/>
      <c r="AM144" s="418"/>
      <c r="AN144" s="418"/>
      <c r="AO144" s="418"/>
      <c r="AP144" s="418"/>
      <c r="AQ144" s="418"/>
      <c r="AR144" s="418"/>
      <c r="AS144" s="418"/>
      <c r="AT144" s="418"/>
      <c r="AU144" s="418"/>
      <c r="AV144" s="418"/>
      <c r="AW144" s="418"/>
      <c r="AX144" s="418"/>
      <c r="AY144" s="418"/>
      <c r="AZ144" s="418"/>
      <c r="BA144" s="418"/>
      <c r="BB144" s="418"/>
      <c r="BC144" s="418"/>
      <c r="BD144" s="418"/>
      <c r="BE144" s="418"/>
      <c r="BF144" s="418"/>
      <c r="BG144" s="418"/>
      <c r="BH144" s="418"/>
      <c r="BI144" s="418"/>
      <c r="BJ144" s="418"/>
      <c r="BK144" s="418"/>
      <c r="BL144" s="418"/>
      <c r="BM144" s="418"/>
      <c r="BN144" s="418"/>
      <c r="BO144" s="418"/>
      <c r="BP144" s="418"/>
      <c r="BQ144" s="418"/>
      <c r="BR144" s="418"/>
      <c r="BS144" s="418"/>
      <c r="BT144" s="418"/>
      <c r="BU144" s="418"/>
      <c r="BV144" s="418"/>
      <c r="BW144" s="418"/>
      <c r="BX144" s="418"/>
      <c r="BY144" s="418"/>
      <c r="BZ144" s="418"/>
      <c r="CA144" s="418"/>
      <c r="CB144" s="418"/>
      <c r="CC144" s="418"/>
      <c r="CD144" s="418"/>
      <c r="CE144" s="418"/>
      <c r="CF144" s="418"/>
      <c r="CG144" s="418"/>
      <c r="CH144" s="418"/>
      <c r="CI144" s="418"/>
      <c r="CJ144" s="418"/>
      <c r="CK144" s="418"/>
      <c r="CL144" s="418"/>
      <c r="CM144" s="418"/>
      <c r="CN144" s="418"/>
      <c r="CO144" s="418"/>
      <c r="CP144" s="418"/>
      <c r="CQ144" s="418"/>
      <c r="CR144" s="418"/>
      <c r="CS144" s="418"/>
      <c r="CT144" s="418"/>
      <c r="CU144" s="418"/>
      <c r="CV144" s="418"/>
      <c r="CW144" s="418"/>
      <c r="CX144" s="418"/>
      <c r="CY144" s="418"/>
      <c r="CZ144" s="418"/>
      <c r="DA144" s="418"/>
      <c r="DB144" s="418"/>
      <c r="DC144" s="418"/>
      <c r="DD144" s="418"/>
      <c r="DE144" s="418"/>
      <c r="DF144" s="418"/>
      <c r="DG144" s="418"/>
      <c r="DH144" s="418"/>
      <c r="DI144" s="418"/>
      <c r="DJ144" s="418"/>
      <c r="DK144" s="418"/>
      <c r="DL144" s="418"/>
      <c r="DM144" s="418"/>
      <c r="DN144" s="418"/>
      <c r="DO144" s="418"/>
      <c r="DP144" s="418"/>
      <c r="DQ144" s="418"/>
      <c r="DR144" s="418"/>
      <c r="DS144" s="418"/>
      <c r="DT144" s="418"/>
      <c r="DU144" s="418"/>
      <c r="DV144" s="418"/>
      <c r="DW144" s="418"/>
      <c r="DX144" s="418"/>
      <c r="DY144" s="418"/>
      <c r="DZ144" s="418"/>
      <c r="EA144" s="418"/>
      <c r="EB144" s="418"/>
      <c r="EC144" s="418"/>
      <c r="ED144" s="418"/>
      <c r="EE144" s="418"/>
      <c r="EF144" s="418"/>
      <c r="EG144" s="418"/>
      <c r="EH144" s="418"/>
      <c r="EI144" s="418"/>
      <c r="EJ144" s="418"/>
      <c r="EK144" s="418"/>
      <c r="EL144" s="418"/>
      <c r="EM144" s="418"/>
      <c r="EN144" s="418"/>
      <c r="EO144" s="418"/>
      <c r="EP144" s="418"/>
      <c r="EQ144" s="418"/>
      <c r="ER144" s="418"/>
      <c r="ES144" s="418"/>
      <c r="ET144" s="418"/>
      <c r="EU144" s="418"/>
      <c r="EV144" s="418"/>
      <c r="EW144" s="418"/>
      <c r="EX144" s="418"/>
      <c r="EY144" s="418"/>
      <c r="EZ144" s="418"/>
      <c r="FA144" s="418"/>
      <c r="FB144" s="418"/>
      <c r="FC144" s="418"/>
      <c r="FD144" s="418"/>
      <c r="FE144" s="418"/>
      <c r="FF144" s="418"/>
      <c r="FG144" s="418"/>
      <c r="FH144" s="418"/>
      <c r="FI144" s="418"/>
      <c r="FJ144" s="418"/>
      <c r="FK144" s="418"/>
      <c r="FL144" s="418"/>
      <c r="FM144" s="418"/>
      <c r="FN144" s="418"/>
      <c r="FO144" s="418"/>
      <c r="FP144" s="418"/>
      <c r="FQ144" s="418"/>
      <c r="FR144" s="418"/>
      <c r="FS144" s="418"/>
      <c r="FT144" s="418"/>
      <c r="FU144" s="418"/>
      <c r="FV144" s="418"/>
      <c r="FW144" s="418"/>
      <c r="FX144" s="418"/>
      <c r="FY144" s="418"/>
      <c r="FZ144" s="418"/>
      <c r="GA144" s="418"/>
      <c r="GB144" s="418"/>
      <c r="GC144" s="418"/>
      <c r="GD144" s="418"/>
      <c r="GE144" s="418"/>
      <c r="GF144" s="418"/>
      <c r="GG144" s="418"/>
      <c r="GH144" s="418"/>
      <c r="GI144" s="418"/>
      <c r="GJ144" s="418"/>
      <c r="GK144" s="418"/>
      <c r="GL144" s="418"/>
      <c r="GM144" s="418"/>
      <c r="GN144" s="418"/>
      <c r="GO144" s="418"/>
      <c r="GP144" s="418"/>
      <c r="GQ144" s="418"/>
      <c r="GR144" s="418"/>
      <c r="GS144" s="418"/>
      <c r="GT144" s="418"/>
      <c r="GU144" s="418"/>
      <c r="GV144" s="418"/>
      <c r="GW144" s="418"/>
      <c r="GX144" s="418"/>
      <c r="GY144" s="418"/>
      <c r="GZ144" s="418"/>
      <c r="HA144" s="418"/>
      <c r="HB144" s="418"/>
      <c r="HC144" s="418"/>
      <c r="HD144" s="418"/>
      <c r="HE144" s="418"/>
      <c r="HF144" s="418"/>
      <c r="HG144" s="418"/>
      <c r="HH144" s="418"/>
      <c r="HI144" s="418"/>
      <c r="HJ144" s="418"/>
      <c r="HK144" s="418"/>
      <c r="HL144" s="418"/>
      <c r="HM144" s="418"/>
      <c r="HN144" s="418"/>
      <c r="HO144" s="418"/>
      <c r="HP144" s="418"/>
      <c r="HQ144" s="418"/>
      <c r="HR144" s="418"/>
      <c r="HS144" s="418"/>
      <c r="HT144" s="418"/>
      <c r="HU144" s="418"/>
      <c r="HV144" s="418"/>
      <c r="HW144" s="418"/>
      <c r="HX144" s="418"/>
      <c r="HY144" s="418"/>
      <c r="HZ144" s="418"/>
      <c r="IA144" s="418"/>
      <c r="IB144" s="418"/>
      <c r="IC144" s="418"/>
      <c r="ID144" s="418"/>
      <c r="IE144" s="418"/>
      <c r="IF144" s="418"/>
      <c r="IG144" s="418"/>
      <c r="IH144" s="418"/>
      <c r="II144" s="418"/>
      <c r="IJ144" s="418"/>
      <c r="IK144" s="418"/>
      <c r="IL144" s="418"/>
      <c r="IM144" s="418"/>
      <c r="IN144" s="418"/>
      <c r="IO144" s="418"/>
      <c r="IP144" s="418"/>
      <c r="IQ144" s="278"/>
      <c r="IR144" s="278"/>
    </row>
    <row r="145" spans="1:252" s="444" customFormat="1" x14ac:dyDescent="0.35">
      <c r="A145" s="707"/>
      <c r="B145" s="418"/>
      <c r="C145" s="489"/>
      <c r="D145" s="421"/>
      <c r="E145" s="708"/>
      <c r="J145" s="1293"/>
      <c r="M145" s="418"/>
      <c r="N145" s="418"/>
      <c r="O145" s="418"/>
      <c r="P145" s="418"/>
      <c r="Q145" s="418"/>
      <c r="R145" s="418"/>
      <c r="S145" s="418"/>
      <c r="T145" s="418"/>
      <c r="U145" s="418"/>
      <c r="V145" s="418"/>
      <c r="W145" s="418"/>
      <c r="X145" s="418"/>
      <c r="Y145" s="418"/>
      <c r="Z145" s="418"/>
      <c r="AA145" s="418"/>
      <c r="AB145" s="418"/>
      <c r="AC145" s="418"/>
      <c r="AD145" s="418"/>
      <c r="AE145" s="418"/>
      <c r="AF145" s="418"/>
      <c r="AG145" s="418"/>
      <c r="AH145" s="418"/>
      <c r="AI145" s="418"/>
      <c r="AJ145" s="418"/>
      <c r="AK145" s="418"/>
      <c r="AL145" s="418"/>
      <c r="AM145" s="418"/>
      <c r="AN145" s="418"/>
      <c r="AO145" s="418"/>
      <c r="AP145" s="418"/>
      <c r="AQ145" s="418"/>
      <c r="AR145" s="418"/>
      <c r="AS145" s="418"/>
      <c r="AT145" s="418"/>
      <c r="AU145" s="418"/>
      <c r="AV145" s="418"/>
      <c r="AW145" s="418"/>
      <c r="AX145" s="418"/>
      <c r="AY145" s="418"/>
      <c r="AZ145" s="418"/>
      <c r="BA145" s="418"/>
      <c r="BB145" s="418"/>
      <c r="BC145" s="418"/>
      <c r="BD145" s="418"/>
      <c r="BE145" s="418"/>
      <c r="BF145" s="418"/>
      <c r="BG145" s="418"/>
      <c r="BH145" s="418"/>
      <c r="BI145" s="418"/>
      <c r="BJ145" s="418"/>
      <c r="BK145" s="418"/>
      <c r="BL145" s="418"/>
      <c r="BM145" s="418"/>
      <c r="BN145" s="418"/>
      <c r="BO145" s="418"/>
      <c r="BP145" s="418"/>
      <c r="BQ145" s="418"/>
      <c r="BR145" s="418"/>
      <c r="BS145" s="418"/>
      <c r="BT145" s="418"/>
      <c r="BU145" s="418"/>
      <c r="BV145" s="418"/>
      <c r="BW145" s="418"/>
      <c r="BX145" s="418"/>
      <c r="BY145" s="418"/>
      <c r="BZ145" s="418"/>
      <c r="CA145" s="418"/>
      <c r="CB145" s="418"/>
      <c r="CC145" s="418"/>
      <c r="CD145" s="418"/>
      <c r="CE145" s="418"/>
      <c r="CF145" s="418"/>
      <c r="CG145" s="418"/>
      <c r="CH145" s="418"/>
      <c r="CI145" s="418"/>
      <c r="CJ145" s="418"/>
      <c r="CK145" s="418"/>
      <c r="CL145" s="418"/>
      <c r="CM145" s="418"/>
      <c r="CN145" s="418"/>
      <c r="CO145" s="418"/>
      <c r="CP145" s="418"/>
      <c r="CQ145" s="418"/>
      <c r="CR145" s="418"/>
      <c r="CS145" s="418"/>
      <c r="CT145" s="418"/>
      <c r="CU145" s="418"/>
      <c r="CV145" s="418"/>
      <c r="CW145" s="418"/>
      <c r="CX145" s="418"/>
      <c r="CY145" s="418"/>
      <c r="CZ145" s="418"/>
      <c r="DA145" s="418"/>
      <c r="DB145" s="418"/>
      <c r="DC145" s="418"/>
      <c r="DD145" s="418"/>
      <c r="DE145" s="418"/>
      <c r="DF145" s="418"/>
      <c r="DG145" s="418"/>
      <c r="DH145" s="418"/>
      <c r="DI145" s="418"/>
      <c r="DJ145" s="418"/>
      <c r="DK145" s="418"/>
      <c r="DL145" s="418"/>
      <c r="DM145" s="418"/>
      <c r="DN145" s="418"/>
      <c r="DO145" s="418"/>
      <c r="DP145" s="418"/>
      <c r="DQ145" s="418"/>
      <c r="DR145" s="418"/>
      <c r="DS145" s="418"/>
      <c r="DT145" s="418"/>
      <c r="DU145" s="418"/>
      <c r="DV145" s="418"/>
      <c r="DW145" s="418"/>
      <c r="DX145" s="418"/>
      <c r="DY145" s="418"/>
      <c r="DZ145" s="418"/>
      <c r="EA145" s="418"/>
      <c r="EB145" s="418"/>
      <c r="EC145" s="418"/>
      <c r="ED145" s="418"/>
      <c r="EE145" s="418"/>
      <c r="EF145" s="418"/>
      <c r="EG145" s="418"/>
      <c r="EH145" s="418"/>
      <c r="EI145" s="418"/>
      <c r="EJ145" s="418"/>
      <c r="EK145" s="418"/>
      <c r="EL145" s="418"/>
      <c r="EM145" s="418"/>
      <c r="EN145" s="418"/>
      <c r="EO145" s="418"/>
      <c r="EP145" s="418"/>
      <c r="EQ145" s="418"/>
      <c r="ER145" s="418"/>
      <c r="ES145" s="418"/>
      <c r="ET145" s="418"/>
      <c r="EU145" s="418"/>
      <c r="EV145" s="418"/>
      <c r="EW145" s="418"/>
      <c r="EX145" s="418"/>
      <c r="EY145" s="418"/>
      <c r="EZ145" s="418"/>
      <c r="FA145" s="418"/>
      <c r="FB145" s="418"/>
      <c r="FC145" s="418"/>
      <c r="FD145" s="418"/>
      <c r="FE145" s="418"/>
      <c r="FF145" s="418"/>
      <c r="FG145" s="418"/>
      <c r="FH145" s="418"/>
      <c r="FI145" s="418"/>
      <c r="FJ145" s="418"/>
      <c r="FK145" s="418"/>
      <c r="FL145" s="418"/>
      <c r="FM145" s="418"/>
      <c r="FN145" s="418"/>
      <c r="FO145" s="418"/>
      <c r="FP145" s="418"/>
      <c r="FQ145" s="418"/>
      <c r="FR145" s="418"/>
      <c r="FS145" s="418"/>
      <c r="FT145" s="418"/>
      <c r="FU145" s="418"/>
      <c r="FV145" s="418"/>
      <c r="FW145" s="418"/>
      <c r="FX145" s="418"/>
      <c r="FY145" s="418"/>
      <c r="FZ145" s="418"/>
      <c r="GA145" s="418"/>
      <c r="GB145" s="418"/>
      <c r="GC145" s="418"/>
      <c r="GD145" s="418"/>
      <c r="GE145" s="418"/>
      <c r="GF145" s="418"/>
      <c r="GG145" s="418"/>
      <c r="GH145" s="418"/>
      <c r="GI145" s="418"/>
      <c r="GJ145" s="418"/>
      <c r="GK145" s="418"/>
      <c r="GL145" s="418"/>
      <c r="GM145" s="418"/>
      <c r="GN145" s="418"/>
      <c r="GO145" s="418"/>
      <c r="GP145" s="418"/>
      <c r="GQ145" s="418"/>
      <c r="GR145" s="418"/>
      <c r="GS145" s="418"/>
      <c r="GT145" s="418"/>
      <c r="GU145" s="418"/>
      <c r="GV145" s="418"/>
      <c r="GW145" s="418"/>
      <c r="GX145" s="418"/>
      <c r="GY145" s="418"/>
      <c r="GZ145" s="418"/>
      <c r="HA145" s="418"/>
      <c r="HB145" s="418"/>
      <c r="HC145" s="418"/>
      <c r="HD145" s="418"/>
      <c r="HE145" s="418"/>
      <c r="HF145" s="418"/>
      <c r="HG145" s="418"/>
      <c r="HH145" s="418"/>
      <c r="HI145" s="418"/>
      <c r="HJ145" s="418"/>
      <c r="HK145" s="418"/>
      <c r="HL145" s="418"/>
      <c r="HM145" s="418"/>
      <c r="HN145" s="418"/>
      <c r="HO145" s="418"/>
      <c r="HP145" s="418"/>
      <c r="HQ145" s="418"/>
      <c r="HR145" s="418"/>
      <c r="HS145" s="418"/>
      <c r="HT145" s="418"/>
      <c r="HU145" s="418"/>
      <c r="HV145" s="418"/>
      <c r="HW145" s="418"/>
      <c r="HX145" s="418"/>
      <c r="HY145" s="418"/>
      <c r="HZ145" s="418"/>
      <c r="IA145" s="418"/>
      <c r="IB145" s="418"/>
      <c r="IC145" s="418"/>
      <c r="ID145" s="418"/>
      <c r="IE145" s="418"/>
      <c r="IF145" s="418"/>
      <c r="IG145" s="418"/>
      <c r="IH145" s="418"/>
      <c r="II145" s="418"/>
      <c r="IJ145" s="418"/>
      <c r="IK145" s="418"/>
      <c r="IL145" s="418"/>
      <c r="IM145" s="418"/>
      <c r="IN145" s="418"/>
      <c r="IO145" s="418"/>
      <c r="IP145" s="418"/>
      <c r="IQ145" s="278"/>
      <c r="IR145" s="278"/>
    </row>
    <row r="146" spans="1:252" s="444" customFormat="1" x14ac:dyDescent="0.35">
      <c r="A146" s="707"/>
      <c r="B146" s="418"/>
      <c r="C146" s="489"/>
      <c r="D146" s="421"/>
      <c r="E146" s="708"/>
      <c r="J146" s="1293"/>
      <c r="M146" s="418"/>
      <c r="N146" s="418"/>
      <c r="O146" s="418"/>
      <c r="P146" s="418"/>
      <c r="Q146" s="418"/>
      <c r="R146" s="418"/>
      <c r="S146" s="418"/>
      <c r="T146" s="418"/>
      <c r="U146" s="418"/>
      <c r="V146" s="418"/>
      <c r="W146" s="418"/>
      <c r="X146" s="418"/>
      <c r="Y146" s="418"/>
      <c r="Z146" s="418"/>
      <c r="AA146" s="418"/>
      <c r="AB146" s="418"/>
      <c r="AC146" s="418"/>
      <c r="AD146" s="418"/>
      <c r="AE146" s="418"/>
      <c r="AF146" s="418"/>
      <c r="AG146" s="418"/>
      <c r="AH146" s="418"/>
      <c r="AI146" s="418"/>
      <c r="AJ146" s="418"/>
      <c r="AK146" s="418"/>
      <c r="AL146" s="418"/>
      <c r="AM146" s="418"/>
      <c r="AN146" s="418"/>
      <c r="AO146" s="418"/>
      <c r="AP146" s="418"/>
      <c r="AQ146" s="418"/>
      <c r="AR146" s="418"/>
      <c r="AS146" s="418"/>
      <c r="AT146" s="418"/>
      <c r="AU146" s="418"/>
      <c r="AV146" s="418"/>
      <c r="AW146" s="418"/>
      <c r="AX146" s="418"/>
      <c r="AY146" s="418"/>
      <c r="AZ146" s="418"/>
      <c r="BA146" s="418"/>
      <c r="BB146" s="418"/>
      <c r="BC146" s="418"/>
      <c r="BD146" s="418"/>
      <c r="BE146" s="418"/>
      <c r="BF146" s="418"/>
      <c r="BG146" s="418"/>
      <c r="BH146" s="418"/>
      <c r="BI146" s="418"/>
      <c r="BJ146" s="418"/>
      <c r="BK146" s="418"/>
      <c r="BL146" s="418"/>
      <c r="BM146" s="418"/>
      <c r="BN146" s="418"/>
      <c r="BO146" s="418"/>
      <c r="BP146" s="418"/>
      <c r="BQ146" s="418"/>
      <c r="BR146" s="418"/>
      <c r="BS146" s="418"/>
      <c r="BT146" s="418"/>
      <c r="BU146" s="418"/>
      <c r="BV146" s="418"/>
      <c r="BW146" s="418"/>
      <c r="BX146" s="418"/>
      <c r="BY146" s="418"/>
      <c r="BZ146" s="418"/>
      <c r="CA146" s="418"/>
      <c r="CB146" s="418"/>
      <c r="CC146" s="418"/>
      <c r="CD146" s="418"/>
      <c r="CE146" s="418"/>
      <c r="CF146" s="418"/>
      <c r="CG146" s="418"/>
      <c r="CH146" s="418"/>
      <c r="CI146" s="418"/>
      <c r="CJ146" s="418"/>
      <c r="CK146" s="418"/>
      <c r="CL146" s="418"/>
      <c r="CM146" s="418"/>
      <c r="CN146" s="418"/>
      <c r="CO146" s="418"/>
      <c r="CP146" s="418"/>
      <c r="CQ146" s="418"/>
      <c r="CR146" s="418"/>
      <c r="CS146" s="418"/>
      <c r="CT146" s="418"/>
      <c r="CU146" s="418"/>
      <c r="CV146" s="418"/>
      <c r="CW146" s="418"/>
      <c r="CX146" s="418"/>
      <c r="CY146" s="418"/>
      <c r="CZ146" s="418"/>
      <c r="DA146" s="418"/>
      <c r="DB146" s="418"/>
      <c r="DC146" s="418"/>
      <c r="DD146" s="418"/>
      <c r="DE146" s="418"/>
      <c r="DF146" s="418"/>
      <c r="DG146" s="418"/>
      <c r="DH146" s="418"/>
      <c r="DI146" s="418"/>
      <c r="DJ146" s="418"/>
      <c r="DK146" s="418"/>
      <c r="DL146" s="418"/>
      <c r="DM146" s="418"/>
      <c r="DN146" s="418"/>
      <c r="DO146" s="418"/>
      <c r="DP146" s="418"/>
      <c r="DQ146" s="418"/>
      <c r="DR146" s="418"/>
      <c r="DS146" s="418"/>
      <c r="DT146" s="418"/>
      <c r="DU146" s="418"/>
      <c r="DV146" s="418"/>
      <c r="DW146" s="418"/>
      <c r="DX146" s="418"/>
      <c r="DY146" s="418"/>
      <c r="DZ146" s="418"/>
      <c r="EA146" s="418"/>
      <c r="EB146" s="418"/>
      <c r="EC146" s="418"/>
      <c r="ED146" s="418"/>
      <c r="EE146" s="418"/>
      <c r="EF146" s="418"/>
      <c r="EG146" s="418"/>
      <c r="EH146" s="418"/>
      <c r="EI146" s="418"/>
      <c r="EJ146" s="418"/>
      <c r="EK146" s="418"/>
      <c r="EL146" s="418"/>
      <c r="EM146" s="418"/>
      <c r="EN146" s="418"/>
      <c r="EO146" s="418"/>
      <c r="EP146" s="418"/>
      <c r="EQ146" s="418"/>
      <c r="ER146" s="418"/>
      <c r="ES146" s="418"/>
      <c r="ET146" s="418"/>
      <c r="EU146" s="418"/>
      <c r="EV146" s="418"/>
      <c r="EW146" s="418"/>
      <c r="EX146" s="418"/>
      <c r="EY146" s="418"/>
      <c r="EZ146" s="418"/>
      <c r="FA146" s="418"/>
      <c r="FB146" s="418"/>
      <c r="FC146" s="418"/>
      <c r="FD146" s="418"/>
      <c r="FE146" s="418"/>
      <c r="FF146" s="418"/>
      <c r="FG146" s="418"/>
      <c r="FH146" s="418"/>
      <c r="FI146" s="418"/>
      <c r="FJ146" s="418"/>
      <c r="FK146" s="418"/>
      <c r="FL146" s="418"/>
      <c r="FM146" s="418"/>
      <c r="FN146" s="418"/>
      <c r="FO146" s="418"/>
      <c r="FP146" s="418"/>
      <c r="FQ146" s="418"/>
      <c r="FR146" s="418"/>
      <c r="FS146" s="418"/>
      <c r="FT146" s="418"/>
      <c r="FU146" s="418"/>
      <c r="FV146" s="418"/>
      <c r="FW146" s="418"/>
      <c r="FX146" s="418"/>
      <c r="FY146" s="418"/>
      <c r="FZ146" s="418"/>
      <c r="GA146" s="418"/>
      <c r="GB146" s="418"/>
      <c r="GC146" s="418"/>
      <c r="GD146" s="418"/>
      <c r="GE146" s="418"/>
      <c r="GF146" s="418"/>
      <c r="GG146" s="418"/>
      <c r="GH146" s="418"/>
      <c r="GI146" s="418"/>
      <c r="GJ146" s="418"/>
      <c r="GK146" s="418"/>
      <c r="GL146" s="418"/>
      <c r="GM146" s="418"/>
      <c r="GN146" s="418"/>
      <c r="GO146" s="418"/>
      <c r="GP146" s="418"/>
      <c r="GQ146" s="418"/>
      <c r="GR146" s="418"/>
      <c r="GS146" s="418"/>
      <c r="GT146" s="418"/>
      <c r="GU146" s="418"/>
      <c r="GV146" s="418"/>
      <c r="GW146" s="418"/>
      <c r="GX146" s="418"/>
      <c r="GY146" s="418"/>
      <c r="GZ146" s="418"/>
      <c r="HA146" s="418"/>
      <c r="HB146" s="418"/>
      <c r="HC146" s="418"/>
      <c r="HD146" s="418"/>
      <c r="HE146" s="418"/>
      <c r="HF146" s="418"/>
      <c r="HG146" s="418"/>
      <c r="HH146" s="418"/>
      <c r="HI146" s="418"/>
      <c r="HJ146" s="418"/>
      <c r="HK146" s="418"/>
      <c r="HL146" s="418"/>
      <c r="HM146" s="418"/>
      <c r="HN146" s="418"/>
      <c r="HO146" s="418"/>
      <c r="HP146" s="418"/>
      <c r="HQ146" s="418"/>
      <c r="HR146" s="418"/>
      <c r="HS146" s="418"/>
      <c r="HT146" s="418"/>
      <c r="HU146" s="418"/>
      <c r="HV146" s="418"/>
      <c r="HW146" s="418"/>
      <c r="HX146" s="418"/>
      <c r="HY146" s="418"/>
      <c r="HZ146" s="418"/>
      <c r="IA146" s="418"/>
      <c r="IB146" s="418"/>
      <c r="IC146" s="418"/>
      <c r="ID146" s="418"/>
      <c r="IE146" s="418"/>
      <c r="IF146" s="418"/>
      <c r="IG146" s="418"/>
      <c r="IH146" s="418"/>
      <c r="II146" s="418"/>
      <c r="IJ146" s="418"/>
      <c r="IK146" s="418"/>
      <c r="IL146" s="418"/>
      <c r="IM146" s="418"/>
      <c r="IN146" s="418"/>
      <c r="IO146" s="418"/>
      <c r="IP146" s="418"/>
      <c r="IQ146" s="278"/>
      <c r="IR146" s="278"/>
    </row>
    <row r="147" spans="1:252" s="444" customFormat="1" x14ac:dyDescent="0.35">
      <c r="A147" s="707"/>
      <c r="B147" s="418"/>
      <c r="C147" s="489"/>
      <c r="D147" s="421"/>
      <c r="E147" s="708"/>
      <c r="J147" s="1293"/>
      <c r="M147" s="418"/>
      <c r="N147" s="418"/>
      <c r="O147" s="418"/>
      <c r="P147" s="418"/>
      <c r="Q147" s="418"/>
      <c r="R147" s="418"/>
      <c r="S147" s="418"/>
      <c r="T147" s="418"/>
      <c r="U147" s="418"/>
      <c r="V147" s="418"/>
      <c r="W147" s="418"/>
      <c r="X147" s="418"/>
      <c r="Y147" s="418"/>
      <c r="Z147" s="418"/>
      <c r="AA147" s="418"/>
      <c r="AB147" s="418"/>
      <c r="AC147" s="418"/>
      <c r="AD147" s="418"/>
      <c r="AE147" s="418"/>
      <c r="AF147" s="418"/>
      <c r="AG147" s="418"/>
      <c r="AH147" s="418"/>
      <c r="AI147" s="418"/>
      <c r="AJ147" s="418"/>
      <c r="AK147" s="418"/>
      <c r="AL147" s="418"/>
      <c r="AM147" s="418"/>
      <c r="AN147" s="418"/>
      <c r="AO147" s="418"/>
      <c r="AP147" s="418"/>
      <c r="AQ147" s="418"/>
      <c r="AR147" s="418"/>
      <c r="AS147" s="418"/>
      <c r="AT147" s="418"/>
      <c r="AU147" s="418"/>
      <c r="AV147" s="418"/>
      <c r="AW147" s="418"/>
      <c r="AX147" s="418"/>
      <c r="AY147" s="418"/>
      <c r="AZ147" s="418"/>
      <c r="BA147" s="418"/>
      <c r="BB147" s="418"/>
      <c r="BC147" s="418"/>
      <c r="BD147" s="418"/>
      <c r="BE147" s="418"/>
      <c r="BF147" s="418"/>
      <c r="BG147" s="418"/>
      <c r="BH147" s="418"/>
      <c r="BI147" s="418"/>
      <c r="BJ147" s="418"/>
      <c r="BK147" s="418"/>
      <c r="BL147" s="418"/>
      <c r="BM147" s="418"/>
      <c r="BN147" s="418"/>
      <c r="BO147" s="418"/>
      <c r="BP147" s="418"/>
      <c r="BQ147" s="418"/>
      <c r="BR147" s="418"/>
      <c r="BS147" s="418"/>
      <c r="BT147" s="418"/>
      <c r="BU147" s="418"/>
      <c r="BV147" s="418"/>
      <c r="BW147" s="418"/>
      <c r="BX147" s="418"/>
      <c r="BY147" s="418"/>
      <c r="BZ147" s="418"/>
      <c r="CA147" s="418"/>
      <c r="CB147" s="418"/>
      <c r="CC147" s="418"/>
      <c r="CD147" s="418"/>
      <c r="CE147" s="418"/>
      <c r="CF147" s="418"/>
      <c r="CG147" s="418"/>
      <c r="CH147" s="418"/>
      <c r="CI147" s="418"/>
      <c r="CJ147" s="418"/>
      <c r="CK147" s="418"/>
      <c r="CL147" s="418"/>
      <c r="CM147" s="418"/>
      <c r="CN147" s="418"/>
      <c r="CO147" s="418"/>
      <c r="CP147" s="418"/>
      <c r="CQ147" s="418"/>
      <c r="CR147" s="418"/>
      <c r="CS147" s="418"/>
      <c r="CT147" s="418"/>
      <c r="CU147" s="418"/>
      <c r="CV147" s="418"/>
      <c r="CW147" s="418"/>
      <c r="CX147" s="418"/>
      <c r="CY147" s="418"/>
      <c r="CZ147" s="418"/>
      <c r="DA147" s="418"/>
      <c r="DB147" s="418"/>
      <c r="DC147" s="418"/>
      <c r="DD147" s="418"/>
      <c r="DE147" s="418"/>
      <c r="DF147" s="418"/>
      <c r="DG147" s="418"/>
      <c r="DH147" s="418"/>
      <c r="DI147" s="418"/>
      <c r="DJ147" s="418"/>
      <c r="DK147" s="418"/>
      <c r="DL147" s="418"/>
      <c r="DM147" s="418"/>
      <c r="DN147" s="418"/>
      <c r="DO147" s="418"/>
      <c r="DP147" s="418"/>
      <c r="DQ147" s="418"/>
      <c r="DR147" s="418"/>
      <c r="DS147" s="418"/>
      <c r="DT147" s="418"/>
      <c r="DU147" s="418"/>
      <c r="DV147" s="418"/>
      <c r="DW147" s="418"/>
      <c r="DX147" s="418"/>
      <c r="DY147" s="418"/>
      <c r="DZ147" s="418"/>
      <c r="EA147" s="418"/>
      <c r="EB147" s="418"/>
      <c r="EC147" s="418"/>
      <c r="ED147" s="418"/>
      <c r="EE147" s="418"/>
      <c r="EF147" s="418"/>
      <c r="EG147" s="418"/>
      <c r="EH147" s="418"/>
      <c r="EI147" s="418"/>
      <c r="EJ147" s="418"/>
      <c r="EK147" s="418"/>
      <c r="EL147" s="418"/>
      <c r="EM147" s="418"/>
      <c r="EN147" s="418"/>
      <c r="EO147" s="418"/>
      <c r="EP147" s="418"/>
      <c r="EQ147" s="418"/>
      <c r="ER147" s="418"/>
      <c r="ES147" s="418"/>
      <c r="ET147" s="418"/>
      <c r="EU147" s="418"/>
      <c r="EV147" s="418"/>
      <c r="EW147" s="418"/>
      <c r="EX147" s="418"/>
      <c r="EY147" s="418"/>
      <c r="EZ147" s="418"/>
      <c r="FA147" s="418"/>
      <c r="FB147" s="418"/>
      <c r="FC147" s="418"/>
      <c r="FD147" s="418"/>
      <c r="FE147" s="418"/>
      <c r="FF147" s="418"/>
      <c r="FG147" s="418"/>
      <c r="FH147" s="418"/>
      <c r="FI147" s="418"/>
      <c r="FJ147" s="418"/>
      <c r="FK147" s="418"/>
      <c r="FL147" s="418"/>
      <c r="FM147" s="418"/>
      <c r="FN147" s="418"/>
      <c r="FO147" s="418"/>
      <c r="FP147" s="418"/>
      <c r="FQ147" s="418"/>
      <c r="FR147" s="418"/>
      <c r="FS147" s="418"/>
      <c r="FT147" s="418"/>
      <c r="FU147" s="418"/>
      <c r="FV147" s="418"/>
      <c r="FW147" s="418"/>
      <c r="FX147" s="418"/>
      <c r="FY147" s="418"/>
      <c r="FZ147" s="418"/>
      <c r="GA147" s="418"/>
      <c r="GB147" s="418"/>
      <c r="GC147" s="418"/>
      <c r="GD147" s="418"/>
      <c r="GE147" s="418"/>
      <c r="GF147" s="418"/>
      <c r="GG147" s="418"/>
      <c r="GH147" s="418"/>
      <c r="GI147" s="418"/>
      <c r="GJ147" s="418"/>
      <c r="GK147" s="418"/>
      <c r="GL147" s="418"/>
      <c r="GM147" s="418"/>
      <c r="GN147" s="418"/>
      <c r="GO147" s="418"/>
      <c r="GP147" s="418"/>
      <c r="GQ147" s="418"/>
      <c r="GR147" s="418"/>
      <c r="GS147" s="418"/>
      <c r="GT147" s="418"/>
      <c r="GU147" s="418"/>
      <c r="GV147" s="418"/>
      <c r="GW147" s="418"/>
      <c r="GX147" s="418"/>
      <c r="GY147" s="418"/>
      <c r="GZ147" s="418"/>
      <c r="HA147" s="418"/>
      <c r="HB147" s="418"/>
      <c r="HC147" s="418"/>
      <c r="HD147" s="418"/>
      <c r="HE147" s="418"/>
      <c r="HF147" s="418"/>
      <c r="HG147" s="418"/>
      <c r="HH147" s="418"/>
      <c r="HI147" s="418"/>
      <c r="HJ147" s="418"/>
      <c r="HK147" s="418"/>
      <c r="HL147" s="418"/>
      <c r="HM147" s="418"/>
      <c r="HN147" s="418"/>
      <c r="HO147" s="418"/>
      <c r="HP147" s="418"/>
      <c r="HQ147" s="418"/>
      <c r="HR147" s="418"/>
      <c r="HS147" s="418"/>
      <c r="HT147" s="418"/>
      <c r="HU147" s="418"/>
      <c r="HV147" s="418"/>
      <c r="HW147" s="418"/>
      <c r="HX147" s="418"/>
      <c r="HY147" s="418"/>
      <c r="HZ147" s="418"/>
      <c r="IA147" s="418"/>
      <c r="IB147" s="418"/>
      <c r="IC147" s="418"/>
      <c r="ID147" s="418"/>
      <c r="IE147" s="418"/>
      <c r="IF147" s="418"/>
      <c r="IG147" s="418"/>
      <c r="IH147" s="418"/>
      <c r="II147" s="418"/>
      <c r="IJ147" s="418"/>
      <c r="IK147" s="418"/>
      <c r="IL147" s="418"/>
      <c r="IM147" s="418"/>
      <c r="IN147" s="418"/>
      <c r="IO147" s="418"/>
      <c r="IP147" s="418"/>
      <c r="IQ147" s="278"/>
      <c r="IR147" s="278"/>
    </row>
    <row r="148" spans="1:252" s="444" customFormat="1" x14ac:dyDescent="0.35">
      <c r="A148" s="707"/>
      <c r="B148" s="418"/>
      <c r="C148" s="489"/>
      <c r="D148" s="421"/>
      <c r="E148" s="708"/>
      <c r="J148" s="1293"/>
      <c r="M148" s="418"/>
      <c r="N148" s="418"/>
      <c r="O148" s="418"/>
      <c r="P148" s="418"/>
      <c r="Q148" s="418"/>
      <c r="R148" s="418"/>
      <c r="S148" s="418"/>
      <c r="T148" s="418"/>
      <c r="U148" s="418"/>
      <c r="V148" s="418"/>
      <c r="W148" s="418"/>
      <c r="X148" s="418"/>
      <c r="Y148" s="418"/>
      <c r="Z148" s="418"/>
      <c r="AA148" s="418"/>
      <c r="AB148" s="418"/>
      <c r="AC148" s="418"/>
      <c r="AD148" s="418"/>
      <c r="AE148" s="418"/>
      <c r="AF148" s="418"/>
      <c r="AG148" s="418"/>
      <c r="AH148" s="418"/>
      <c r="AI148" s="418"/>
      <c r="AJ148" s="418"/>
      <c r="AK148" s="418"/>
      <c r="AL148" s="418"/>
      <c r="AM148" s="418"/>
      <c r="AN148" s="418"/>
      <c r="AO148" s="418"/>
      <c r="AP148" s="418"/>
      <c r="AQ148" s="418"/>
      <c r="AR148" s="418"/>
      <c r="AS148" s="418"/>
      <c r="AT148" s="418"/>
      <c r="AU148" s="418"/>
      <c r="AV148" s="418"/>
      <c r="AW148" s="418"/>
      <c r="AX148" s="418"/>
      <c r="AY148" s="418"/>
      <c r="AZ148" s="418"/>
      <c r="BA148" s="418"/>
      <c r="BB148" s="418"/>
      <c r="BC148" s="418"/>
      <c r="BD148" s="418"/>
      <c r="BE148" s="418"/>
      <c r="BF148" s="418"/>
      <c r="BG148" s="418"/>
      <c r="BH148" s="418"/>
      <c r="BI148" s="418"/>
      <c r="BJ148" s="418"/>
      <c r="BK148" s="418"/>
      <c r="BL148" s="418"/>
      <c r="BM148" s="418"/>
      <c r="BN148" s="418"/>
      <c r="BO148" s="418"/>
      <c r="BP148" s="418"/>
      <c r="BQ148" s="418"/>
      <c r="BR148" s="418"/>
      <c r="BS148" s="418"/>
      <c r="BT148" s="418"/>
      <c r="BU148" s="418"/>
      <c r="BV148" s="418"/>
      <c r="BW148" s="418"/>
      <c r="BX148" s="418"/>
      <c r="BY148" s="418"/>
      <c r="BZ148" s="418"/>
      <c r="CA148" s="418"/>
      <c r="CB148" s="418"/>
      <c r="CC148" s="418"/>
      <c r="CD148" s="418"/>
      <c r="CE148" s="418"/>
      <c r="CF148" s="418"/>
      <c r="CG148" s="418"/>
      <c r="CH148" s="418"/>
      <c r="CI148" s="418"/>
      <c r="CJ148" s="418"/>
      <c r="CK148" s="418"/>
      <c r="CL148" s="418"/>
      <c r="CM148" s="418"/>
      <c r="CN148" s="418"/>
      <c r="CO148" s="418"/>
      <c r="CP148" s="418"/>
      <c r="CQ148" s="418"/>
      <c r="CR148" s="418"/>
      <c r="CS148" s="418"/>
      <c r="CT148" s="418"/>
      <c r="CU148" s="418"/>
      <c r="CV148" s="418"/>
      <c r="CW148" s="418"/>
      <c r="CX148" s="418"/>
      <c r="CY148" s="418"/>
      <c r="CZ148" s="418"/>
      <c r="DA148" s="418"/>
      <c r="DB148" s="418"/>
      <c r="DC148" s="418"/>
      <c r="DD148" s="418"/>
      <c r="DE148" s="418"/>
      <c r="DF148" s="418"/>
      <c r="DG148" s="418"/>
      <c r="DH148" s="418"/>
      <c r="DI148" s="418"/>
      <c r="DJ148" s="418"/>
      <c r="DK148" s="418"/>
      <c r="DL148" s="418"/>
      <c r="DM148" s="418"/>
      <c r="DN148" s="418"/>
      <c r="DO148" s="418"/>
      <c r="DP148" s="418"/>
      <c r="DQ148" s="418"/>
      <c r="DR148" s="418"/>
      <c r="DS148" s="418"/>
      <c r="DT148" s="418"/>
      <c r="DU148" s="418"/>
      <c r="DV148" s="418"/>
      <c r="DW148" s="418"/>
      <c r="DX148" s="418"/>
      <c r="DY148" s="418"/>
      <c r="DZ148" s="418"/>
      <c r="EA148" s="418"/>
      <c r="EB148" s="418"/>
      <c r="EC148" s="418"/>
      <c r="ED148" s="418"/>
      <c r="EE148" s="418"/>
      <c r="EF148" s="418"/>
      <c r="EG148" s="418"/>
      <c r="EH148" s="418"/>
      <c r="EI148" s="418"/>
      <c r="EJ148" s="418"/>
      <c r="EK148" s="418"/>
      <c r="EL148" s="418"/>
      <c r="EM148" s="418"/>
      <c r="EN148" s="418"/>
      <c r="EO148" s="418"/>
      <c r="EP148" s="418"/>
      <c r="EQ148" s="418"/>
      <c r="ER148" s="418"/>
      <c r="ES148" s="418"/>
      <c r="ET148" s="418"/>
      <c r="EU148" s="418"/>
      <c r="EV148" s="418"/>
      <c r="EW148" s="418"/>
      <c r="EX148" s="418"/>
      <c r="EY148" s="418"/>
      <c r="EZ148" s="418"/>
      <c r="FA148" s="418"/>
      <c r="FB148" s="418"/>
      <c r="FC148" s="418"/>
      <c r="FD148" s="418"/>
      <c r="FE148" s="418"/>
      <c r="FF148" s="418"/>
      <c r="FG148" s="418"/>
      <c r="FH148" s="418"/>
      <c r="FI148" s="418"/>
      <c r="FJ148" s="418"/>
      <c r="FK148" s="418"/>
      <c r="FL148" s="418"/>
      <c r="FM148" s="418"/>
      <c r="FN148" s="418"/>
      <c r="FO148" s="418"/>
      <c r="FP148" s="418"/>
      <c r="FQ148" s="418"/>
      <c r="FR148" s="418"/>
      <c r="FS148" s="418"/>
      <c r="FT148" s="418"/>
      <c r="FU148" s="418"/>
      <c r="FV148" s="418"/>
      <c r="FW148" s="418"/>
      <c r="FX148" s="418"/>
      <c r="FY148" s="418"/>
      <c r="FZ148" s="418"/>
      <c r="GA148" s="418"/>
      <c r="GB148" s="418"/>
      <c r="GC148" s="418"/>
      <c r="GD148" s="418"/>
      <c r="GE148" s="418"/>
      <c r="GF148" s="418"/>
      <c r="GG148" s="418"/>
      <c r="GH148" s="418"/>
      <c r="GI148" s="418"/>
      <c r="GJ148" s="418"/>
      <c r="GK148" s="418"/>
      <c r="GL148" s="418"/>
      <c r="GM148" s="418"/>
      <c r="GN148" s="418"/>
      <c r="GO148" s="418"/>
      <c r="GP148" s="418"/>
      <c r="GQ148" s="418"/>
      <c r="GR148" s="418"/>
      <c r="GS148" s="418"/>
      <c r="GT148" s="418"/>
      <c r="GU148" s="418"/>
      <c r="GV148" s="418"/>
      <c r="GW148" s="418"/>
      <c r="GX148" s="418"/>
      <c r="GY148" s="418"/>
      <c r="GZ148" s="418"/>
      <c r="HA148" s="418"/>
      <c r="HB148" s="418"/>
      <c r="HC148" s="418"/>
      <c r="HD148" s="418"/>
      <c r="HE148" s="418"/>
      <c r="HF148" s="418"/>
      <c r="HG148" s="418"/>
      <c r="HH148" s="418"/>
      <c r="HI148" s="418"/>
      <c r="HJ148" s="418"/>
      <c r="HK148" s="418"/>
      <c r="HL148" s="418"/>
      <c r="HM148" s="418"/>
      <c r="HN148" s="418"/>
      <c r="HO148" s="418"/>
      <c r="HP148" s="418"/>
      <c r="HQ148" s="418"/>
      <c r="HR148" s="418"/>
      <c r="HS148" s="418"/>
      <c r="HT148" s="418"/>
      <c r="HU148" s="418"/>
      <c r="HV148" s="418"/>
      <c r="HW148" s="418"/>
      <c r="HX148" s="418"/>
      <c r="HY148" s="418"/>
      <c r="HZ148" s="418"/>
      <c r="IA148" s="418"/>
      <c r="IB148" s="418"/>
      <c r="IC148" s="418"/>
      <c r="ID148" s="418"/>
      <c r="IE148" s="418"/>
      <c r="IF148" s="418"/>
      <c r="IG148" s="418"/>
      <c r="IH148" s="418"/>
      <c r="II148" s="418"/>
      <c r="IJ148" s="418"/>
      <c r="IK148" s="418"/>
      <c r="IL148" s="418"/>
      <c r="IM148" s="418"/>
      <c r="IN148" s="418"/>
      <c r="IO148" s="418"/>
      <c r="IP148" s="418"/>
      <c r="IQ148" s="278"/>
      <c r="IR148" s="278"/>
    </row>
    <row r="149" spans="1:252" s="444" customFormat="1" x14ac:dyDescent="0.35">
      <c r="A149" s="707"/>
      <c r="B149" s="418"/>
      <c r="C149" s="489"/>
      <c r="D149" s="421"/>
      <c r="E149" s="708"/>
      <c r="J149" s="1293"/>
      <c r="M149" s="418"/>
      <c r="N149" s="418"/>
      <c r="O149" s="418"/>
      <c r="P149" s="418"/>
      <c r="Q149" s="418"/>
      <c r="R149" s="418"/>
      <c r="S149" s="418"/>
      <c r="T149" s="418"/>
      <c r="U149" s="418"/>
      <c r="V149" s="418"/>
      <c r="W149" s="418"/>
      <c r="X149" s="418"/>
      <c r="Y149" s="418"/>
      <c r="Z149" s="418"/>
      <c r="AA149" s="418"/>
      <c r="AB149" s="418"/>
      <c r="AC149" s="418"/>
      <c r="AD149" s="418"/>
      <c r="AE149" s="418"/>
      <c r="AF149" s="418"/>
      <c r="AG149" s="418"/>
      <c r="AH149" s="418"/>
      <c r="AI149" s="418"/>
      <c r="AJ149" s="418"/>
      <c r="AK149" s="418"/>
      <c r="AL149" s="418"/>
      <c r="AM149" s="418"/>
      <c r="AN149" s="418"/>
      <c r="AO149" s="418"/>
      <c r="AP149" s="418"/>
      <c r="AQ149" s="418"/>
      <c r="AR149" s="418"/>
      <c r="AS149" s="418"/>
      <c r="AT149" s="418"/>
      <c r="AU149" s="418"/>
      <c r="AV149" s="418"/>
      <c r="AW149" s="418"/>
      <c r="AX149" s="418"/>
      <c r="AY149" s="418"/>
      <c r="AZ149" s="418"/>
      <c r="BA149" s="418"/>
      <c r="BB149" s="418"/>
      <c r="BC149" s="418"/>
      <c r="BD149" s="418"/>
      <c r="BE149" s="418"/>
      <c r="BF149" s="418"/>
      <c r="BG149" s="418"/>
      <c r="BH149" s="418"/>
      <c r="BI149" s="418"/>
      <c r="BJ149" s="418"/>
      <c r="BK149" s="418"/>
      <c r="BL149" s="418"/>
      <c r="BM149" s="418"/>
      <c r="BN149" s="418"/>
      <c r="BO149" s="418"/>
      <c r="BP149" s="418"/>
      <c r="BQ149" s="418"/>
      <c r="BR149" s="418"/>
      <c r="BS149" s="418"/>
      <c r="BT149" s="418"/>
      <c r="BU149" s="418"/>
      <c r="BV149" s="418"/>
      <c r="BW149" s="418"/>
      <c r="BX149" s="418"/>
      <c r="BY149" s="418"/>
      <c r="BZ149" s="418"/>
      <c r="CA149" s="418"/>
      <c r="CB149" s="418"/>
      <c r="CC149" s="418"/>
      <c r="CD149" s="418"/>
      <c r="CE149" s="418"/>
      <c r="CF149" s="418"/>
      <c r="CG149" s="418"/>
      <c r="CH149" s="418"/>
      <c r="CI149" s="418"/>
      <c r="CJ149" s="418"/>
      <c r="CK149" s="418"/>
      <c r="CL149" s="418"/>
      <c r="CM149" s="418"/>
      <c r="CN149" s="418"/>
      <c r="CO149" s="418"/>
      <c r="CP149" s="418"/>
      <c r="CQ149" s="418"/>
      <c r="CR149" s="418"/>
      <c r="CS149" s="418"/>
      <c r="CT149" s="418"/>
      <c r="CU149" s="418"/>
      <c r="CV149" s="418"/>
      <c r="CW149" s="418"/>
      <c r="CX149" s="418"/>
      <c r="CY149" s="418"/>
      <c r="CZ149" s="418"/>
      <c r="DA149" s="418"/>
      <c r="DB149" s="418"/>
      <c r="DC149" s="418"/>
      <c r="DD149" s="418"/>
      <c r="DE149" s="418"/>
      <c r="DF149" s="418"/>
      <c r="DG149" s="418"/>
      <c r="DH149" s="418"/>
      <c r="DI149" s="418"/>
      <c r="DJ149" s="418"/>
      <c r="DK149" s="418"/>
      <c r="DL149" s="418"/>
      <c r="DM149" s="418"/>
      <c r="DN149" s="418"/>
      <c r="DO149" s="418"/>
      <c r="DP149" s="418"/>
      <c r="DQ149" s="418"/>
      <c r="DR149" s="418"/>
      <c r="DS149" s="418"/>
      <c r="DT149" s="418"/>
      <c r="DU149" s="418"/>
      <c r="DV149" s="418"/>
      <c r="DW149" s="418"/>
      <c r="DX149" s="418"/>
      <c r="DY149" s="418"/>
      <c r="DZ149" s="418"/>
      <c r="EA149" s="418"/>
      <c r="EB149" s="418"/>
      <c r="EC149" s="418"/>
      <c r="ED149" s="418"/>
      <c r="EE149" s="418"/>
      <c r="EF149" s="418"/>
      <c r="EG149" s="418"/>
      <c r="EH149" s="418"/>
      <c r="EI149" s="418"/>
      <c r="EJ149" s="418"/>
      <c r="EK149" s="418"/>
      <c r="EL149" s="418"/>
      <c r="EM149" s="418"/>
      <c r="EN149" s="418"/>
      <c r="EO149" s="418"/>
      <c r="EP149" s="418"/>
      <c r="EQ149" s="418"/>
      <c r="ER149" s="418"/>
      <c r="ES149" s="418"/>
      <c r="ET149" s="418"/>
      <c r="EU149" s="418"/>
      <c r="EV149" s="418"/>
      <c r="EW149" s="418"/>
      <c r="EX149" s="418"/>
      <c r="EY149" s="418"/>
      <c r="EZ149" s="418"/>
      <c r="FA149" s="418"/>
      <c r="FB149" s="418"/>
      <c r="FC149" s="418"/>
      <c r="FD149" s="418"/>
      <c r="FE149" s="418"/>
      <c r="FF149" s="418"/>
      <c r="FG149" s="418"/>
      <c r="FH149" s="418"/>
      <c r="FI149" s="418"/>
      <c r="FJ149" s="418"/>
      <c r="FK149" s="418"/>
      <c r="FL149" s="418"/>
      <c r="FM149" s="418"/>
      <c r="FN149" s="418"/>
      <c r="FO149" s="418"/>
      <c r="FP149" s="418"/>
      <c r="FQ149" s="418"/>
      <c r="FR149" s="418"/>
      <c r="FS149" s="418"/>
      <c r="FT149" s="418"/>
      <c r="FU149" s="418"/>
      <c r="FV149" s="418"/>
      <c r="FW149" s="418"/>
      <c r="FX149" s="418"/>
      <c r="FY149" s="418"/>
      <c r="FZ149" s="418"/>
      <c r="GA149" s="418"/>
      <c r="GB149" s="418"/>
      <c r="GC149" s="418"/>
      <c r="GD149" s="418"/>
      <c r="GE149" s="418"/>
      <c r="GF149" s="418"/>
      <c r="GG149" s="418"/>
      <c r="GH149" s="418"/>
      <c r="GI149" s="418"/>
      <c r="GJ149" s="418"/>
      <c r="GK149" s="418"/>
      <c r="GL149" s="418"/>
      <c r="GM149" s="418"/>
      <c r="GN149" s="418"/>
      <c r="GO149" s="418"/>
      <c r="GP149" s="418"/>
      <c r="GQ149" s="418"/>
      <c r="GR149" s="418"/>
      <c r="GS149" s="418"/>
      <c r="GT149" s="418"/>
      <c r="GU149" s="418"/>
      <c r="GV149" s="418"/>
      <c r="GW149" s="418"/>
      <c r="GX149" s="418"/>
      <c r="GY149" s="418"/>
      <c r="GZ149" s="418"/>
      <c r="HA149" s="418"/>
      <c r="HB149" s="418"/>
      <c r="HC149" s="418"/>
      <c r="HD149" s="418"/>
      <c r="HE149" s="418"/>
      <c r="HF149" s="418"/>
      <c r="HG149" s="418"/>
      <c r="HH149" s="418"/>
      <c r="HI149" s="418"/>
      <c r="HJ149" s="418"/>
      <c r="HK149" s="418"/>
      <c r="HL149" s="418"/>
      <c r="HM149" s="418"/>
      <c r="HN149" s="418"/>
      <c r="HO149" s="418"/>
      <c r="HP149" s="418"/>
      <c r="HQ149" s="418"/>
      <c r="HR149" s="418"/>
      <c r="HS149" s="418"/>
      <c r="HT149" s="418"/>
      <c r="HU149" s="418"/>
      <c r="HV149" s="418"/>
      <c r="HW149" s="418"/>
      <c r="HX149" s="418"/>
      <c r="HY149" s="418"/>
      <c r="HZ149" s="418"/>
      <c r="IA149" s="418"/>
      <c r="IB149" s="418"/>
      <c r="IC149" s="418"/>
      <c r="ID149" s="418"/>
      <c r="IE149" s="418"/>
      <c r="IF149" s="418"/>
      <c r="IG149" s="418"/>
      <c r="IH149" s="418"/>
      <c r="II149" s="418"/>
      <c r="IJ149" s="418"/>
      <c r="IK149" s="418"/>
      <c r="IL149" s="418"/>
      <c r="IM149" s="418"/>
      <c r="IN149" s="418"/>
      <c r="IO149" s="418"/>
      <c r="IP149" s="418"/>
      <c r="IQ149" s="278"/>
      <c r="IR149" s="278"/>
    </row>
    <row r="150" spans="1:252" s="444" customFormat="1" x14ac:dyDescent="0.35">
      <c r="A150" s="707"/>
      <c r="B150" s="418"/>
      <c r="C150" s="489"/>
      <c r="D150" s="421"/>
      <c r="E150" s="708"/>
      <c r="J150" s="1293"/>
      <c r="M150" s="418"/>
      <c r="N150" s="418"/>
      <c r="O150" s="418"/>
      <c r="P150" s="418"/>
      <c r="Q150" s="418"/>
      <c r="R150" s="418"/>
      <c r="S150" s="418"/>
      <c r="T150" s="418"/>
      <c r="U150" s="418"/>
      <c r="V150" s="418"/>
      <c r="W150" s="418"/>
      <c r="X150" s="418"/>
      <c r="Y150" s="418"/>
      <c r="Z150" s="418"/>
      <c r="AA150" s="418"/>
      <c r="AB150" s="418"/>
      <c r="AC150" s="418"/>
      <c r="AD150" s="418"/>
      <c r="AE150" s="418"/>
      <c r="AF150" s="418"/>
      <c r="AG150" s="418"/>
      <c r="AH150" s="418"/>
      <c r="AI150" s="418"/>
      <c r="AJ150" s="418"/>
      <c r="AK150" s="418"/>
      <c r="AL150" s="418"/>
      <c r="AM150" s="418"/>
      <c r="AN150" s="418"/>
      <c r="AO150" s="418"/>
      <c r="AP150" s="418"/>
      <c r="AQ150" s="418"/>
      <c r="AR150" s="418"/>
      <c r="AS150" s="418"/>
      <c r="AT150" s="418"/>
      <c r="AU150" s="418"/>
      <c r="AV150" s="418"/>
      <c r="AW150" s="418"/>
      <c r="AX150" s="418"/>
      <c r="AY150" s="418"/>
      <c r="AZ150" s="418"/>
      <c r="BA150" s="418"/>
      <c r="BB150" s="418"/>
      <c r="BC150" s="418"/>
      <c r="BD150" s="418"/>
      <c r="BE150" s="418"/>
      <c r="BF150" s="418"/>
      <c r="BG150" s="418"/>
      <c r="BH150" s="418"/>
      <c r="BI150" s="418"/>
      <c r="BJ150" s="418"/>
      <c r="BK150" s="418"/>
      <c r="BL150" s="418"/>
      <c r="BM150" s="418"/>
      <c r="BN150" s="418"/>
      <c r="BO150" s="418"/>
      <c r="BP150" s="418"/>
      <c r="BQ150" s="418"/>
      <c r="BR150" s="418"/>
      <c r="BS150" s="418"/>
      <c r="BT150" s="418"/>
      <c r="BU150" s="418"/>
      <c r="BV150" s="418"/>
      <c r="BW150" s="418"/>
      <c r="BX150" s="418"/>
      <c r="BY150" s="418"/>
      <c r="BZ150" s="418"/>
      <c r="CA150" s="418"/>
      <c r="CB150" s="418"/>
      <c r="CC150" s="418"/>
      <c r="CD150" s="418"/>
      <c r="CE150" s="418"/>
      <c r="CF150" s="418"/>
      <c r="CG150" s="418"/>
      <c r="CH150" s="418"/>
      <c r="CI150" s="418"/>
      <c r="CJ150" s="418"/>
      <c r="CK150" s="418"/>
      <c r="CL150" s="418"/>
      <c r="CM150" s="418"/>
      <c r="CN150" s="418"/>
      <c r="CO150" s="418"/>
      <c r="CP150" s="418"/>
      <c r="CQ150" s="418"/>
      <c r="CR150" s="418"/>
      <c r="CS150" s="418"/>
      <c r="CT150" s="418"/>
      <c r="CU150" s="418"/>
      <c r="CV150" s="418"/>
      <c r="CW150" s="418"/>
      <c r="CX150" s="418"/>
      <c r="CY150" s="418"/>
      <c r="CZ150" s="418"/>
      <c r="DA150" s="418"/>
      <c r="DB150" s="418"/>
      <c r="DC150" s="418"/>
      <c r="DD150" s="418"/>
      <c r="DE150" s="418"/>
      <c r="DF150" s="418"/>
      <c r="DG150" s="418"/>
      <c r="DH150" s="418"/>
      <c r="DI150" s="418"/>
      <c r="DJ150" s="418"/>
      <c r="DK150" s="418"/>
      <c r="DL150" s="418"/>
      <c r="DM150" s="418"/>
      <c r="DN150" s="418"/>
      <c r="DO150" s="418"/>
      <c r="DP150" s="418"/>
      <c r="DQ150" s="418"/>
      <c r="DR150" s="418"/>
      <c r="DS150" s="418"/>
      <c r="DT150" s="418"/>
      <c r="DU150" s="418"/>
      <c r="DV150" s="418"/>
      <c r="DW150" s="418"/>
      <c r="DX150" s="418"/>
      <c r="DY150" s="418"/>
      <c r="DZ150" s="418"/>
      <c r="EA150" s="418"/>
      <c r="EB150" s="418"/>
      <c r="EC150" s="418"/>
      <c r="ED150" s="418"/>
      <c r="EE150" s="418"/>
      <c r="EF150" s="418"/>
      <c r="EG150" s="418"/>
      <c r="EH150" s="418"/>
      <c r="EI150" s="418"/>
      <c r="EJ150" s="418"/>
      <c r="EK150" s="418"/>
      <c r="EL150" s="418"/>
      <c r="EM150" s="418"/>
      <c r="EN150" s="418"/>
      <c r="EO150" s="418"/>
      <c r="EP150" s="418"/>
      <c r="EQ150" s="418"/>
      <c r="ER150" s="418"/>
      <c r="ES150" s="418"/>
      <c r="ET150" s="418"/>
      <c r="EU150" s="418"/>
      <c r="EV150" s="418"/>
      <c r="EW150" s="418"/>
      <c r="EX150" s="418"/>
      <c r="EY150" s="418"/>
      <c r="EZ150" s="418"/>
      <c r="FA150" s="418"/>
      <c r="FB150" s="418"/>
      <c r="FC150" s="418"/>
      <c r="FD150" s="418"/>
      <c r="FE150" s="418"/>
      <c r="FF150" s="418"/>
      <c r="FG150" s="418"/>
      <c r="FH150" s="418"/>
      <c r="FI150" s="418"/>
      <c r="FJ150" s="418"/>
      <c r="FK150" s="418"/>
      <c r="FL150" s="418"/>
      <c r="FM150" s="418"/>
      <c r="FN150" s="418"/>
      <c r="FO150" s="418"/>
      <c r="FP150" s="418"/>
      <c r="FQ150" s="418"/>
      <c r="FR150" s="418"/>
      <c r="FS150" s="418"/>
      <c r="FT150" s="418"/>
      <c r="FU150" s="418"/>
      <c r="FV150" s="418"/>
      <c r="FW150" s="418"/>
      <c r="FX150" s="418"/>
      <c r="FY150" s="418"/>
      <c r="FZ150" s="418"/>
      <c r="GA150" s="418"/>
      <c r="GB150" s="418"/>
      <c r="GC150" s="418"/>
      <c r="GD150" s="418"/>
      <c r="GE150" s="418"/>
      <c r="GF150" s="418"/>
      <c r="GG150" s="418"/>
      <c r="GH150" s="418"/>
      <c r="GI150" s="418"/>
      <c r="GJ150" s="418"/>
      <c r="GK150" s="418"/>
      <c r="GL150" s="418"/>
      <c r="GM150" s="418"/>
      <c r="GN150" s="418"/>
      <c r="GO150" s="418"/>
      <c r="GP150" s="418"/>
      <c r="GQ150" s="418"/>
      <c r="GR150" s="418"/>
      <c r="GS150" s="418"/>
      <c r="GT150" s="418"/>
      <c r="GU150" s="418"/>
      <c r="GV150" s="418"/>
      <c r="GW150" s="418"/>
      <c r="GX150" s="418"/>
      <c r="GY150" s="418"/>
      <c r="GZ150" s="418"/>
      <c r="HA150" s="418"/>
      <c r="HB150" s="418"/>
      <c r="HC150" s="418"/>
      <c r="HD150" s="418"/>
      <c r="HE150" s="418"/>
      <c r="HF150" s="418"/>
      <c r="HG150" s="418"/>
      <c r="HH150" s="418"/>
      <c r="HI150" s="418"/>
      <c r="HJ150" s="418"/>
      <c r="HK150" s="418"/>
      <c r="HL150" s="418"/>
      <c r="HM150" s="418"/>
      <c r="HN150" s="418"/>
      <c r="HO150" s="418"/>
      <c r="HP150" s="418"/>
      <c r="HQ150" s="418"/>
      <c r="HR150" s="418"/>
      <c r="HS150" s="418"/>
      <c r="HT150" s="418"/>
      <c r="HU150" s="418"/>
      <c r="HV150" s="418"/>
      <c r="HW150" s="418"/>
      <c r="HX150" s="418"/>
      <c r="HY150" s="418"/>
      <c r="HZ150" s="418"/>
      <c r="IA150" s="418"/>
      <c r="IB150" s="418"/>
      <c r="IC150" s="418"/>
      <c r="ID150" s="418"/>
      <c r="IE150" s="418"/>
      <c r="IF150" s="418"/>
      <c r="IG150" s="418"/>
      <c r="IH150" s="418"/>
      <c r="II150" s="418"/>
      <c r="IJ150" s="418"/>
      <c r="IK150" s="418"/>
      <c r="IL150" s="418"/>
      <c r="IM150" s="418"/>
      <c r="IN150" s="418"/>
      <c r="IO150" s="418"/>
      <c r="IP150" s="418"/>
      <c r="IQ150" s="278"/>
      <c r="IR150" s="278"/>
    </row>
    <row r="151" spans="1:252" s="444" customFormat="1" x14ac:dyDescent="0.35">
      <c r="A151" s="707"/>
      <c r="B151" s="418"/>
      <c r="C151" s="489"/>
      <c r="D151" s="421"/>
      <c r="E151" s="708"/>
      <c r="J151" s="1293"/>
      <c r="M151" s="418"/>
      <c r="N151" s="418"/>
      <c r="O151" s="418"/>
      <c r="P151" s="418"/>
      <c r="Q151" s="418"/>
      <c r="R151" s="418"/>
      <c r="S151" s="418"/>
      <c r="T151" s="418"/>
      <c r="U151" s="418"/>
      <c r="V151" s="418"/>
      <c r="W151" s="418"/>
      <c r="X151" s="418"/>
      <c r="Y151" s="418"/>
      <c r="Z151" s="418"/>
      <c r="AA151" s="418"/>
      <c r="AB151" s="418"/>
      <c r="AC151" s="418"/>
      <c r="AD151" s="418"/>
      <c r="AE151" s="418"/>
      <c r="AF151" s="418"/>
      <c r="AG151" s="418"/>
      <c r="AH151" s="418"/>
      <c r="AI151" s="418"/>
      <c r="AJ151" s="418"/>
      <c r="AK151" s="418"/>
      <c r="AL151" s="418"/>
      <c r="AM151" s="418"/>
      <c r="AN151" s="418"/>
      <c r="AO151" s="418"/>
      <c r="AP151" s="418"/>
      <c r="AQ151" s="418"/>
      <c r="AR151" s="418"/>
      <c r="AS151" s="418"/>
      <c r="AT151" s="418"/>
      <c r="AU151" s="418"/>
      <c r="AV151" s="418"/>
      <c r="AW151" s="418"/>
      <c r="AX151" s="418"/>
      <c r="AY151" s="418"/>
      <c r="AZ151" s="418"/>
      <c r="BA151" s="418"/>
      <c r="BB151" s="418"/>
      <c r="BC151" s="418"/>
      <c r="BD151" s="418"/>
      <c r="BE151" s="418"/>
      <c r="BF151" s="418"/>
      <c r="BG151" s="418"/>
      <c r="BH151" s="418"/>
      <c r="BI151" s="418"/>
      <c r="BJ151" s="418"/>
      <c r="BK151" s="418"/>
      <c r="BL151" s="418"/>
      <c r="BM151" s="418"/>
      <c r="BN151" s="418"/>
      <c r="BO151" s="418"/>
      <c r="BP151" s="418"/>
      <c r="BQ151" s="418"/>
      <c r="BR151" s="418"/>
      <c r="BS151" s="418"/>
      <c r="BT151" s="418"/>
      <c r="BU151" s="418"/>
      <c r="BV151" s="418"/>
      <c r="BW151" s="418"/>
      <c r="BX151" s="418"/>
      <c r="BY151" s="418"/>
      <c r="BZ151" s="418"/>
      <c r="CA151" s="418"/>
      <c r="CB151" s="418"/>
      <c r="CC151" s="418"/>
      <c r="CD151" s="418"/>
      <c r="CE151" s="418"/>
      <c r="CF151" s="418"/>
      <c r="CG151" s="418"/>
      <c r="CH151" s="418"/>
      <c r="CI151" s="418"/>
      <c r="CJ151" s="418"/>
      <c r="CK151" s="418"/>
      <c r="CL151" s="418"/>
      <c r="CM151" s="418"/>
      <c r="CN151" s="418"/>
      <c r="CO151" s="418"/>
      <c r="CP151" s="418"/>
      <c r="CQ151" s="418"/>
      <c r="CR151" s="418"/>
      <c r="CS151" s="418"/>
      <c r="CT151" s="418"/>
      <c r="CU151" s="418"/>
      <c r="CV151" s="418"/>
      <c r="CW151" s="418"/>
      <c r="CX151" s="418"/>
      <c r="CY151" s="418"/>
      <c r="CZ151" s="418"/>
      <c r="DA151" s="418"/>
      <c r="DB151" s="418"/>
      <c r="DC151" s="418"/>
      <c r="DD151" s="418"/>
      <c r="DE151" s="418"/>
      <c r="DF151" s="418"/>
      <c r="DG151" s="418"/>
      <c r="DH151" s="418"/>
      <c r="DI151" s="418"/>
      <c r="DJ151" s="418"/>
      <c r="DK151" s="418"/>
      <c r="DL151" s="418"/>
      <c r="DM151" s="418"/>
      <c r="DN151" s="418"/>
      <c r="DO151" s="418"/>
      <c r="DP151" s="418"/>
      <c r="DQ151" s="418"/>
      <c r="DR151" s="418"/>
      <c r="DS151" s="418"/>
      <c r="DT151" s="418"/>
      <c r="DU151" s="418"/>
      <c r="DV151" s="418"/>
      <c r="DW151" s="418"/>
      <c r="DX151" s="418"/>
      <c r="DY151" s="418"/>
      <c r="DZ151" s="418"/>
      <c r="EA151" s="418"/>
      <c r="EB151" s="418"/>
      <c r="EC151" s="418"/>
      <c r="ED151" s="418"/>
      <c r="EE151" s="418"/>
      <c r="EF151" s="418"/>
      <c r="EG151" s="418"/>
      <c r="EH151" s="418"/>
      <c r="EI151" s="418"/>
      <c r="EJ151" s="418"/>
      <c r="EK151" s="418"/>
      <c r="EL151" s="418"/>
      <c r="EM151" s="418"/>
      <c r="EN151" s="418"/>
      <c r="EO151" s="418"/>
      <c r="EP151" s="418"/>
      <c r="EQ151" s="418"/>
      <c r="ER151" s="418"/>
      <c r="ES151" s="418"/>
      <c r="ET151" s="418"/>
      <c r="EU151" s="418"/>
      <c r="EV151" s="418"/>
      <c r="EW151" s="418"/>
      <c r="EX151" s="418"/>
      <c r="EY151" s="418"/>
      <c r="EZ151" s="418"/>
      <c r="FA151" s="418"/>
      <c r="FB151" s="418"/>
      <c r="FC151" s="418"/>
      <c r="FD151" s="418"/>
      <c r="FE151" s="418"/>
      <c r="FF151" s="418"/>
      <c r="FG151" s="418"/>
      <c r="FH151" s="418"/>
      <c r="FI151" s="418"/>
      <c r="FJ151" s="418"/>
      <c r="FK151" s="418"/>
      <c r="FL151" s="418"/>
      <c r="FM151" s="418"/>
      <c r="FN151" s="418"/>
      <c r="FO151" s="418"/>
      <c r="FP151" s="418"/>
      <c r="FQ151" s="418"/>
      <c r="FR151" s="418"/>
      <c r="FS151" s="418"/>
      <c r="FT151" s="418"/>
      <c r="FU151" s="418"/>
      <c r="FV151" s="418"/>
      <c r="FW151" s="418"/>
      <c r="FX151" s="418"/>
      <c r="FY151" s="418"/>
      <c r="FZ151" s="418"/>
      <c r="GA151" s="418"/>
      <c r="GB151" s="418"/>
      <c r="GC151" s="418"/>
      <c r="GD151" s="418"/>
      <c r="GE151" s="418"/>
      <c r="GF151" s="418"/>
      <c r="GG151" s="418"/>
      <c r="GH151" s="418"/>
      <c r="GI151" s="418"/>
      <c r="GJ151" s="418"/>
      <c r="GK151" s="418"/>
      <c r="GL151" s="418"/>
      <c r="GM151" s="418"/>
      <c r="GN151" s="418"/>
      <c r="GO151" s="418"/>
      <c r="GP151" s="418"/>
      <c r="GQ151" s="418"/>
      <c r="GR151" s="418"/>
      <c r="GS151" s="418"/>
      <c r="GT151" s="418"/>
      <c r="GU151" s="418"/>
      <c r="GV151" s="418"/>
      <c r="GW151" s="418"/>
      <c r="GX151" s="418"/>
      <c r="GY151" s="418"/>
      <c r="GZ151" s="418"/>
      <c r="HA151" s="418"/>
      <c r="HB151" s="418"/>
      <c r="HC151" s="418"/>
      <c r="HD151" s="418"/>
      <c r="HE151" s="418"/>
      <c r="HF151" s="418"/>
      <c r="HG151" s="418"/>
      <c r="HH151" s="418"/>
      <c r="HI151" s="418"/>
      <c r="HJ151" s="418"/>
      <c r="HK151" s="418"/>
      <c r="HL151" s="418"/>
      <c r="HM151" s="418"/>
      <c r="HN151" s="418"/>
      <c r="HO151" s="418"/>
      <c r="HP151" s="418"/>
      <c r="HQ151" s="418"/>
      <c r="HR151" s="418"/>
      <c r="HS151" s="418"/>
      <c r="HT151" s="418"/>
      <c r="HU151" s="418"/>
      <c r="HV151" s="418"/>
      <c r="HW151" s="418"/>
      <c r="HX151" s="418"/>
      <c r="HY151" s="418"/>
      <c r="HZ151" s="418"/>
      <c r="IA151" s="418"/>
      <c r="IB151" s="418"/>
      <c r="IC151" s="418"/>
      <c r="ID151" s="418"/>
      <c r="IE151" s="418"/>
      <c r="IF151" s="418"/>
      <c r="IG151" s="418"/>
      <c r="IH151" s="418"/>
      <c r="II151" s="418"/>
      <c r="IJ151" s="418"/>
      <c r="IK151" s="418"/>
      <c r="IL151" s="418"/>
      <c r="IM151" s="418"/>
      <c r="IN151" s="418"/>
      <c r="IO151" s="418"/>
      <c r="IP151" s="418"/>
      <c r="IQ151" s="278"/>
      <c r="IR151" s="278"/>
    </row>
    <row r="152" spans="1:252" s="444" customFormat="1" x14ac:dyDescent="0.35">
      <c r="A152" s="707"/>
      <c r="B152" s="418"/>
      <c r="C152" s="489"/>
      <c r="D152" s="421"/>
      <c r="E152" s="708"/>
      <c r="J152" s="1293"/>
      <c r="M152" s="418"/>
      <c r="N152" s="418"/>
      <c r="O152" s="418"/>
      <c r="P152" s="418"/>
      <c r="Q152" s="418"/>
      <c r="R152" s="418"/>
      <c r="S152" s="418"/>
      <c r="T152" s="418"/>
      <c r="U152" s="418"/>
      <c r="V152" s="418"/>
      <c r="W152" s="418"/>
      <c r="X152" s="418"/>
      <c r="Y152" s="418"/>
      <c r="Z152" s="418"/>
      <c r="AA152" s="418"/>
      <c r="AB152" s="418"/>
      <c r="AC152" s="418"/>
      <c r="AD152" s="418"/>
      <c r="AE152" s="418"/>
      <c r="AF152" s="418"/>
      <c r="AG152" s="418"/>
      <c r="AH152" s="418"/>
      <c r="AI152" s="418"/>
      <c r="AJ152" s="418"/>
      <c r="AK152" s="418"/>
      <c r="AL152" s="418"/>
      <c r="AM152" s="418"/>
      <c r="AN152" s="418"/>
      <c r="AO152" s="418"/>
      <c r="AP152" s="418"/>
      <c r="AQ152" s="418"/>
      <c r="AR152" s="418"/>
      <c r="AS152" s="418"/>
      <c r="AT152" s="418"/>
      <c r="AU152" s="418"/>
      <c r="AV152" s="418"/>
      <c r="AW152" s="418"/>
      <c r="AX152" s="418"/>
      <c r="AY152" s="418"/>
      <c r="AZ152" s="418"/>
      <c r="BA152" s="418"/>
      <c r="BB152" s="418"/>
      <c r="BC152" s="418"/>
      <c r="BD152" s="418"/>
      <c r="BE152" s="418"/>
      <c r="BF152" s="418"/>
      <c r="BG152" s="418"/>
      <c r="BH152" s="418"/>
      <c r="BI152" s="418"/>
      <c r="BJ152" s="418"/>
      <c r="BK152" s="418"/>
      <c r="BL152" s="418"/>
      <c r="BM152" s="418"/>
      <c r="BN152" s="418"/>
      <c r="BO152" s="418"/>
      <c r="BP152" s="418"/>
      <c r="BQ152" s="418"/>
      <c r="BR152" s="418"/>
      <c r="BS152" s="418"/>
      <c r="BT152" s="418"/>
      <c r="BU152" s="418"/>
      <c r="BV152" s="418"/>
      <c r="BW152" s="418"/>
      <c r="BX152" s="418"/>
      <c r="BY152" s="418"/>
      <c r="BZ152" s="418"/>
      <c r="CA152" s="418"/>
      <c r="CB152" s="418"/>
      <c r="CC152" s="418"/>
      <c r="CD152" s="418"/>
      <c r="CE152" s="418"/>
      <c r="CF152" s="418"/>
      <c r="CG152" s="418"/>
      <c r="CH152" s="418"/>
      <c r="CI152" s="418"/>
      <c r="CJ152" s="418"/>
      <c r="CK152" s="418"/>
      <c r="CL152" s="418"/>
      <c r="CM152" s="418"/>
      <c r="CN152" s="418"/>
      <c r="CO152" s="418"/>
      <c r="CP152" s="418"/>
      <c r="CQ152" s="418"/>
      <c r="CR152" s="418"/>
      <c r="CS152" s="418"/>
      <c r="CT152" s="418"/>
      <c r="CU152" s="418"/>
      <c r="CV152" s="418"/>
      <c r="CW152" s="418"/>
      <c r="CX152" s="418"/>
      <c r="CY152" s="418"/>
      <c r="CZ152" s="418"/>
      <c r="DA152" s="418"/>
      <c r="DB152" s="418"/>
      <c r="DC152" s="418"/>
      <c r="DD152" s="418"/>
      <c r="DE152" s="418"/>
      <c r="DF152" s="418"/>
      <c r="DG152" s="418"/>
      <c r="DH152" s="418"/>
      <c r="DI152" s="418"/>
      <c r="DJ152" s="418"/>
      <c r="DK152" s="418"/>
      <c r="DL152" s="418"/>
      <c r="DM152" s="418"/>
      <c r="DN152" s="418"/>
      <c r="DO152" s="418"/>
      <c r="DP152" s="418"/>
      <c r="DQ152" s="418"/>
      <c r="DR152" s="418"/>
      <c r="DS152" s="418"/>
      <c r="DT152" s="418"/>
      <c r="DU152" s="418"/>
      <c r="DV152" s="418"/>
      <c r="DW152" s="418"/>
      <c r="DX152" s="418"/>
      <c r="DY152" s="418"/>
      <c r="DZ152" s="418"/>
      <c r="EA152" s="418"/>
      <c r="EB152" s="418"/>
      <c r="EC152" s="418"/>
      <c r="ED152" s="418"/>
      <c r="EE152" s="418"/>
      <c r="EF152" s="418"/>
      <c r="EG152" s="418"/>
      <c r="EH152" s="418"/>
      <c r="EI152" s="418"/>
      <c r="EJ152" s="418"/>
      <c r="EK152" s="418"/>
      <c r="EL152" s="418"/>
      <c r="EM152" s="418"/>
      <c r="EN152" s="418"/>
      <c r="EO152" s="418"/>
      <c r="EP152" s="418"/>
      <c r="EQ152" s="418"/>
      <c r="ER152" s="418"/>
      <c r="ES152" s="418"/>
      <c r="ET152" s="418"/>
      <c r="EU152" s="418"/>
      <c r="EV152" s="418"/>
      <c r="EW152" s="418"/>
      <c r="EX152" s="418"/>
      <c r="EY152" s="418"/>
      <c r="EZ152" s="418"/>
      <c r="FA152" s="418"/>
      <c r="FB152" s="418"/>
      <c r="FC152" s="418"/>
      <c r="FD152" s="418"/>
      <c r="FE152" s="418"/>
      <c r="FF152" s="418"/>
      <c r="FG152" s="418"/>
      <c r="FH152" s="418"/>
      <c r="FI152" s="418"/>
      <c r="FJ152" s="418"/>
      <c r="FK152" s="418"/>
      <c r="FL152" s="418"/>
      <c r="FM152" s="418"/>
      <c r="FN152" s="418"/>
      <c r="FO152" s="418"/>
      <c r="FP152" s="418"/>
      <c r="FQ152" s="418"/>
      <c r="FR152" s="418"/>
      <c r="FS152" s="418"/>
      <c r="FT152" s="418"/>
      <c r="FU152" s="418"/>
      <c r="FV152" s="418"/>
      <c r="FW152" s="418"/>
      <c r="FX152" s="418"/>
      <c r="FY152" s="418"/>
      <c r="FZ152" s="418"/>
      <c r="GA152" s="418"/>
      <c r="GB152" s="418"/>
      <c r="GC152" s="418"/>
      <c r="GD152" s="418"/>
      <c r="GE152" s="418"/>
      <c r="GF152" s="418"/>
      <c r="GG152" s="418"/>
      <c r="GH152" s="418"/>
      <c r="GI152" s="418"/>
      <c r="GJ152" s="418"/>
      <c r="GK152" s="418"/>
      <c r="GL152" s="418"/>
      <c r="GM152" s="418"/>
      <c r="GN152" s="418"/>
      <c r="GO152" s="418"/>
      <c r="GP152" s="418"/>
      <c r="GQ152" s="418"/>
      <c r="GR152" s="418"/>
      <c r="GS152" s="418"/>
      <c r="GT152" s="418"/>
      <c r="GU152" s="418"/>
      <c r="GV152" s="418"/>
      <c r="GW152" s="418"/>
      <c r="GX152" s="418"/>
      <c r="GY152" s="418"/>
      <c r="GZ152" s="418"/>
      <c r="HA152" s="418"/>
      <c r="HB152" s="418"/>
      <c r="HC152" s="418"/>
      <c r="HD152" s="418"/>
      <c r="HE152" s="418"/>
      <c r="HF152" s="418"/>
      <c r="HG152" s="418"/>
      <c r="HH152" s="418"/>
      <c r="HI152" s="418"/>
      <c r="HJ152" s="418"/>
      <c r="HK152" s="418"/>
      <c r="HL152" s="418"/>
      <c r="HM152" s="418"/>
      <c r="HN152" s="418"/>
      <c r="HO152" s="418"/>
      <c r="HP152" s="418"/>
      <c r="HQ152" s="418"/>
      <c r="HR152" s="418"/>
      <c r="HS152" s="418"/>
      <c r="HT152" s="418"/>
      <c r="HU152" s="418"/>
      <c r="HV152" s="418"/>
      <c r="HW152" s="418"/>
      <c r="HX152" s="418"/>
      <c r="HY152" s="418"/>
      <c r="HZ152" s="418"/>
      <c r="IA152" s="418"/>
      <c r="IB152" s="418"/>
      <c r="IC152" s="418"/>
      <c r="ID152" s="418"/>
      <c r="IE152" s="418"/>
      <c r="IF152" s="418"/>
      <c r="IG152" s="418"/>
      <c r="IH152" s="418"/>
      <c r="II152" s="418"/>
      <c r="IJ152" s="418"/>
      <c r="IK152" s="418"/>
      <c r="IL152" s="418"/>
      <c r="IM152" s="418"/>
      <c r="IN152" s="418"/>
      <c r="IO152" s="418"/>
      <c r="IP152" s="418"/>
      <c r="IQ152" s="278"/>
      <c r="IR152" s="278"/>
    </row>
    <row r="153" spans="1:252" s="444" customFormat="1" x14ac:dyDescent="0.35">
      <c r="A153" s="707"/>
      <c r="B153" s="418"/>
      <c r="C153" s="489"/>
      <c r="D153" s="421"/>
      <c r="E153" s="708"/>
      <c r="J153" s="1293"/>
      <c r="M153" s="418"/>
      <c r="N153" s="418"/>
      <c r="O153" s="418"/>
      <c r="P153" s="418"/>
      <c r="Q153" s="418"/>
      <c r="R153" s="418"/>
      <c r="S153" s="418"/>
      <c r="T153" s="418"/>
      <c r="U153" s="418"/>
      <c r="V153" s="418"/>
      <c r="W153" s="418"/>
      <c r="X153" s="418"/>
      <c r="Y153" s="418"/>
      <c r="Z153" s="418"/>
      <c r="AA153" s="418"/>
      <c r="AB153" s="418"/>
      <c r="AC153" s="418"/>
      <c r="AD153" s="418"/>
      <c r="AE153" s="418"/>
      <c r="AF153" s="418"/>
      <c r="AG153" s="418"/>
      <c r="AH153" s="418"/>
      <c r="AI153" s="418"/>
      <c r="AJ153" s="418"/>
      <c r="AK153" s="418"/>
      <c r="AL153" s="418"/>
      <c r="AM153" s="418"/>
      <c r="AN153" s="418"/>
      <c r="AO153" s="418"/>
      <c r="AP153" s="418"/>
      <c r="AQ153" s="418"/>
      <c r="AR153" s="418"/>
      <c r="AS153" s="418"/>
      <c r="AT153" s="418"/>
      <c r="AU153" s="418"/>
      <c r="AV153" s="418"/>
      <c r="AW153" s="418"/>
      <c r="AX153" s="418"/>
      <c r="AY153" s="418"/>
      <c r="AZ153" s="418"/>
      <c r="BA153" s="418"/>
      <c r="BB153" s="418"/>
      <c r="BC153" s="418"/>
      <c r="BD153" s="418"/>
      <c r="BE153" s="418"/>
      <c r="BF153" s="418"/>
      <c r="BG153" s="418"/>
      <c r="BH153" s="418"/>
      <c r="BI153" s="418"/>
      <c r="BJ153" s="418"/>
      <c r="BK153" s="418"/>
      <c r="BL153" s="418"/>
      <c r="BM153" s="418"/>
      <c r="BN153" s="418"/>
      <c r="BO153" s="418"/>
      <c r="BP153" s="418"/>
      <c r="BQ153" s="418"/>
      <c r="BR153" s="418"/>
      <c r="BS153" s="418"/>
      <c r="BT153" s="418"/>
      <c r="BU153" s="418"/>
      <c r="BV153" s="418"/>
      <c r="BW153" s="418"/>
      <c r="BX153" s="418"/>
      <c r="BY153" s="418"/>
      <c r="BZ153" s="418"/>
      <c r="CA153" s="418"/>
      <c r="CB153" s="418"/>
      <c r="CC153" s="418"/>
      <c r="CD153" s="418"/>
      <c r="CE153" s="418"/>
      <c r="CF153" s="418"/>
      <c r="CG153" s="418"/>
      <c r="CH153" s="418"/>
      <c r="CI153" s="418"/>
      <c r="CJ153" s="418"/>
      <c r="CK153" s="418"/>
      <c r="CL153" s="418"/>
      <c r="CM153" s="418"/>
      <c r="CN153" s="418"/>
      <c r="CO153" s="418"/>
      <c r="CP153" s="418"/>
      <c r="CQ153" s="418"/>
      <c r="CR153" s="418"/>
      <c r="CS153" s="418"/>
      <c r="CT153" s="418"/>
      <c r="CU153" s="418"/>
      <c r="CV153" s="418"/>
      <c r="CW153" s="418"/>
      <c r="CX153" s="418"/>
      <c r="CY153" s="418"/>
      <c r="CZ153" s="418"/>
      <c r="DA153" s="418"/>
      <c r="DB153" s="418"/>
      <c r="DC153" s="418"/>
      <c r="DD153" s="418"/>
      <c r="DE153" s="418"/>
      <c r="DF153" s="418"/>
      <c r="DG153" s="418"/>
      <c r="DH153" s="418"/>
      <c r="DI153" s="418"/>
      <c r="DJ153" s="418"/>
      <c r="DK153" s="418"/>
      <c r="DL153" s="418"/>
      <c r="DM153" s="418"/>
      <c r="DN153" s="418"/>
      <c r="DO153" s="418"/>
      <c r="DP153" s="418"/>
      <c r="DQ153" s="418"/>
      <c r="DR153" s="418"/>
      <c r="DS153" s="418"/>
      <c r="DT153" s="418"/>
      <c r="DU153" s="418"/>
      <c r="DV153" s="418"/>
      <c r="DW153" s="418"/>
      <c r="DX153" s="418"/>
      <c r="DY153" s="418"/>
      <c r="DZ153" s="418"/>
      <c r="EA153" s="418"/>
      <c r="EB153" s="418"/>
      <c r="EC153" s="418"/>
      <c r="ED153" s="418"/>
      <c r="EE153" s="418"/>
      <c r="EF153" s="418"/>
      <c r="EG153" s="418"/>
      <c r="EH153" s="418"/>
      <c r="EI153" s="418"/>
      <c r="EJ153" s="418"/>
      <c r="EK153" s="418"/>
      <c r="EL153" s="418"/>
      <c r="EM153" s="418"/>
      <c r="EN153" s="418"/>
      <c r="EO153" s="418"/>
      <c r="EP153" s="418"/>
      <c r="EQ153" s="418"/>
      <c r="ER153" s="418"/>
      <c r="ES153" s="418"/>
      <c r="ET153" s="418"/>
      <c r="EU153" s="418"/>
      <c r="EV153" s="418"/>
      <c r="EW153" s="418"/>
      <c r="EX153" s="418"/>
      <c r="EY153" s="418"/>
      <c r="EZ153" s="418"/>
      <c r="FA153" s="418"/>
      <c r="FB153" s="418"/>
      <c r="FC153" s="418"/>
      <c r="FD153" s="418"/>
      <c r="FE153" s="418"/>
      <c r="FF153" s="418"/>
      <c r="FG153" s="418"/>
      <c r="FH153" s="418"/>
      <c r="FI153" s="418"/>
      <c r="FJ153" s="418"/>
      <c r="FK153" s="418"/>
      <c r="FL153" s="418"/>
      <c r="FM153" s="418"/>
      <c r="FN153" s="418"/>
      <c r="FO153" s="418"/>
      <c r="FP153" s="418"/>
      <c r="FQ153" s="418"/>
      <c r="FR153" s="418"/>
      <c r="FS153" s="418"/>
      <c r="FT153" s="418"/>
      <c r="FU153" s="418"/>
      <c r="FV153" s="418"/>
      <c r="FW153" s="418"/>
      <c r="FX153" s="418"/>
      <c r="FY153" s="418"/>
      <c r="FZ153" s="418"/>
      <c r="GA153" s="418"/>
      <c r="GB153" s="418"/>
      <c r="GC153" s="418"/>
      <c r="GD153" s="418"/>
      <c r="GE153" s="418"/>
      <c r="GF153" s="418"/>
      <c r="GG153" s="418"/>
      <c r="GH153" s="418"/>
      <c r="GI153" s="418"/>
      <c r="GJ153" s="418"/>
      <c r="GK153" s="418"/>
      <c r="GL153" s="418"/>
      <c r="GM153" s="418"/>
      <c r="GN153" s="418"/>
      <c r="GO153" s="418"/>
      <c r="GP153" s="418"/>
      <c r="GQ153" s="418"/>
      <c r="GR153" s="418"/>
      <c r="GS153" s="418"/>
      <c r="GT153" s="418"/>
      <c r="GU153" s="418"/>
      <c r="GV153" s="418"/>
      <c r="GW153" s="418"/>
      <c r="GX153" s="418"/>
      <c r="GY153" s="418"/>
      <c r="GZ153" s="418"/>
      <c r="HA153" s="418"/>
      <c r="HB153" s="418"/>
      <c r="HC153" s="418"/>
      <c r="HD153" s="418"/>
      <c r="HE153" s="418"/>
      <c r="HF153" s="418"/>
      <c r="HG153" s="418"/>
      <c r="HH153" s="418"/>
      <c r="HI153" s="418"/>
      <c r="HJ153" s="418"/>
      <c r="HK153" s="418"/>
      <c r="HL153" s="418"/>
      <c r="HM153" s="418"/>
      <c r="HN153" s="418"/>
      <c r="HO153" s="418"/>
      <c r="HP153" s="418"/>
      <c r="HQ153" s="418"/>
      <c r="HR153" s="418"/>
      <c r="HS153" s="418"/>
      <c r="HT153" s="418"/>
      <c r="HU153" s="418"/>
      <c r="HV153" s="418"/>
      <c r="HW153" s="418"/>
      <c r="HX153" s="418"/>
      <c r="HY153" s="418"/>
      <c r="HZ153" s="418"/>
      <c r="IA153" s="418"/>
      <c r="IB153" s="418"/>
      <c r="IC153" s="418"/>
      <c r="ID153" s="418"/>
      <c r="IE153" s="418"/>
      <c r="IF153" s="418"/>
      <c r="IG153" s="418"/>
      <c r="IH153" s="418"/>
      <c r="II153" s="418"/>
      <c r="IJ153" s="418"/>
      <c r="IK153" s="418"/>
      <c r="IL153" s="418"/>
      <c r="IM153" s="418"/>
      <c r="IN153" s="418"/>
      <c r="IO153" s="418"/>
      <c r="IP153" s="418"/>
      <c r="IQ153" s="278"/>
      <c r="IR153" s="278"/>
    </row>
    <row r="154" spans="1:252" s="444" customFormat="1" x14ac:dyDescent="0.35">
      <c r="A154" s="707"/>
      <c r="B154" s="418"/>
      <c r="C154" s="489"/>
      <c r="D154" s="421"/>
      <c r="E154" s="708"/>
      <c r="J154" s="1293"/>
      <c r="M154" s="418"/>
      <c r="N154" s="418"/>
      <c r="O154" s="418"/>
      <c r="P154" s="418"/>
      <c r="Q154" s="418"/>
      <c r="R154" s="418"/>
      <c r="S154" s="418"/>
      <c r="T154" s="418"/>
      <c r="U154" s="418"/>
      <c r="V154" s="418"/>
      <c r="W154" s="418"/>
      <c r="X154" s="418"/>
      <c r="Y154" s="418"/>
      <c r="Z154" s="418"/>
      <c r="AA154" s="418"/>
      <c r="AB154" s="418"/>
      <c r="AC154" s="418"/>
      <c r="AD154" s="418"/>
      <c r="AE154" s="418"/>
      <c r="AF154" s="418"/>
      <c r="AG154" s="418"/>
      <c r="AH154" s="418"/>
      <c r="AI154" s="418"/>
      <c r="AJ154" s="418"/>
      <c r="AK154" s="418"/>
      <c r="AL154" s="418"/>
      <c r="AM154" s="418"/>
      <c r="AN154" s="418"/>
      <c r="AO154" s="418"/>
      <c r="AP154" s="418"/>
      <c r="AQ154" s="418"/>
      <c r="AR154" s="418"/>
      <c r="AS154" s="418"/>
      <c r="AT154" s="418"/>
      <c r="AU154" s="418"/>
      <c r="AV154" s="418"/>
      <c r="AW154" s="418"/>
      <c r="AX154" s="418"/>
      <c r="AY154" s="418"/>
      <c r="AZ154" s="418"/>
      <c r="BA154" s="418"/>
      <c r="BB154" s="418"/>
      <c r="BC154" s="418"/>
      <c r="BD154" s="418"/>
      <c r="BE154" s="418"/>
      <c r="BF154" s="418"/>
      <c r="BG154" s="418"/>
      <c r="BH154" s="418"/>
      <c r="BI154" s="418"/>
      <c r="BJ154" s="418"/>
      <c r="BK154" s="418"/>
      <c r="BL154" s="418"/>
      <c r="BM154" s="418"/>
      <c r="BN154" s="418"/>
      <c r="BO154" s="418"/>
      <c r="BP154" s="418"/>
      <c r="BQ154" s="418"/>
      <c r="BR154" s="418"/>
      <c r="BS154" s="418"/>
      <c r="BT154" s="418"/>
      <c r="BU154" s="418"/>
      <c r="BV154" s="418"/>
      <c r="BW154" s="418"/>
      <c r="BX154" s="418"/>
      <c r="BY154" s="418"/>
      <c r="BZ154" s="418"/>
      <c r="CA154" s="418"/>
      <c r="CB154" s="418"/>
      <c r="CC154" s="418"/>
      <c r="CD154" s="418"/>
      <c r="CE154" s="418"/>
      <c r="CF154" s="418"/>
      <c r="CG154" s="418"/>
      <c r="CH154" s="418"/>
      <c r="CI154" s="418"/>
      <c r="CJ154" s="418"/>
      <c r="CK154" s="418"/>
      <c r="CL154" s="418"/>
      <c r="CM154" s="418"/>
      <c r="CN154" s="418"/>
      <c r="CO154" s="418"/>
      <c r="CP154" s="418"/>
      <c r="CQ154" s="418"/>
      <c r="CR154" s="418"/>
      <c r="CS154" s="418"/>
      <c r="CT154" s="418"/>
      <c r="CU154" s="418"/>
      <c r="CV154" s="418"/>
      <c r="CW154" s="418"/>
      <c r="CX154" s="418"/>
      <c r="CY154" s="418"/>
      <c r="CZ154" s="418"/>
      <c r="DA154" s="418"/>
      <c r="DB154" s="418"/>
      <c r="DC154" s="418"/>
      <c r="DD154" s="418"/>
      <c r="DE154" s="418"/>
      <c r="DF154" s="418"/>
      <c r="DG154" s="418"/>
      <c r="DH154" s="418"/>
      <c r="DI154" s="418"/>
      <c r="DJ154" s="418"/>
      <c r="DK154" s="418"/>
      <c r="DL154" s="418"/>
      <c r="DM154" s="418"/>
      <c r="DN154" s="418"/>
      <c r="DO154" s="418"/>
      <c r="DP154" s="418"/>
      <c r="DQ154" s="418"/>
      <c r="DR154" s="418"/>
      <c r="DS154" s="418"/>
      <c r="DT154" s="418"/>
      <c r="DU154" s="418"/>
      <c r="DV154" s="418"/>
      <c r="DW154" s="418"/>
      <c r="DX154" s="418"/>
      <c r="DY154" s="418"/>
      <c r="DZ154" s="418"/>
      <c r="EA154" s="418"/>
      <c r="EB154" s="418"/>
      <c r="EC154" s="418"/>
      <c r="ED154" s="418"/>
      <c r="EE154" s="418"/>
      <c r="EF154" s="418"/>
      <c r="EG154" s="418"/>
      <c r="EH154" s="418"/>
      <c r="EI154" s="418"/>
      <c r="EJ154" s="418"/>
      <c r="EK154" s="418"/>
      <c r="EL154" s="418"/>
      <c r="EM154" s="418"/>
      <c r="EN154" s="418"/>
      <c r="EO154" s="418"/>
      <c r="EP154" s="418"/>
      <c r="EQ154" s="418"/>
      <c r="ER154" s="418"/>
      <c r="ES154" s="418"/>
      <c r="ET154" s="418"/>
      <c r="EU154" s="418"/>
      <c r="EV154" s="418"/>
      <c r="EW154" s="418"/>
      <c r="EX154" s="418"/>
      <c r="EY154" s="418"/>
      <c r="EZ154" s="418"/>
      <c r="FA154" s="418"/>
      <c r="FB154" s="418"/>
      <c r="FC154" s="418"/>
      <c r="FD154" s="418"/>
      <c r="FE154" s="418"/>
      <c r="FF154" s="418"/>
      <c r="FG154" s="418"/>
      <c r="FH154" s="418"/>
      <c r="FI154" s="418"/>
      <c r="FJ154" s="418"/>
      <c r="FK154" s="418"/>
      <c r="FL154" s="418"/>
      <c r="FM154" s="418"/>
      <c r="FN154" s="418"/>
      <c r="FO154" s="418"/>
      <c r="FP154" s="418"/>
      <c r="FQ154" s="418"/>
      <c r="FR154" s="418"/>
      <c r="FS154" s="418"/>
      <c r="FT154" s="418"/>
      <c r="FU154" s="418"/>
      <c r="FV154" s="418"/>
      <c r="FW154" s="418"/>
      <c r="FX154" s="418"/>
      <c r="FY154" s="418"/>
      <c r="FZ154" s="418"/>
      <c r="GA154" s="418"/>
      <c r="GB154" s="418"/>
      <c r="GC154" s="418"/>
      <c r="GD154" s="418"/>
      <c r="GE154" s="418"/>
      <c r="GF154" s="418"/>
      <c r="GG154" s="418"/>
      <c r="GH154" s="418"/>
      <c r="GI154" s="418"/>
      <c r="GJ154" s="418"/>
      <c r="GK154" s="418"/>
      <c r="GL154" s="418"/>
      <c r="GM154" s="418"/>
      <c r="GN154" s="418"/>
      <c r="GO154" s="418"/>
      <c r="GP154" s="418"/>
      <c r="GQ154" s="418"/>
      <c r="GR154" s="418"/>
      <c r="GS154" s="418"/>
      <c r="GT154" s="418"/>
      <c r="GU154" s="418"/>
      <c r="GV154" s="418"/>
      <c r="GW154" s="418"/>
      <c r="GX154" s="418"/>
      <c r="GY154" s="418"/>
      <c r="GZ154" s="418"/>
      <c r="HA154" s="418"/>
      <c r="HB154" s="418"/>
      <c r="HC154" s="418"/>
      <c r="HD154" s="418"/>
      <c r="HE154" s="418"/>
      <c r="HF154" s="418"/>
      <c r="HG154" s="418"/>
      <c r="HH154" s="418"/>
      <c r="HI154" s="418"/>
      <c r="HJ154" s="418"/>
      <c r="HK154" s="418"/>
      <c r="HL154" s="418"/>
      <c r="HM154" s="418"/>
      <c r="HN154" s="418"/>
      <c r="HO154" s="418"/>
      <c r="HP154" s="418"/>
      <c r="HQ154" s="418"/>
      <c r="HR154" s="418"/>
      <c r="HS154" s="418"/>
      <c r="HT154" s="418"/>
      <c r="HU154" s="418"/>
      <c r="HV154" s="418"/>
      <c r="HW154" s="418"/>
      <c r="HX154" s="418"/>
      <c r="HY154" s="418"/>
      <c r="HZ154" s="418"/>
      <c r="IA154" s="418"/>
      <c r="IB154" s="418"/>
      <c r="IC154" s="418"/>
      <c r="ID154" s="418"/>
      <c r="IE154" s="418"/>
      <c r="IF154" s="418"/>
      <c r="IG154" s="418"/>
      <c r="IH154" s="418"/>
      <c r="II154" s="418"/>
      <c r="IJ154" s="418"/>
      <c r="IK154" s="418"/>
      <c r="IL154" s="418"/>
      <c r="IM154" s="418"/>
      <c r="IN154" s="418"/>
      <c r="IO154" s="418"/>
      <c r="IP154" s="418"/>
      <c r="IQ154" s="278"/>
      <c r="IR154" s="278"/>
    </row>
    <row r="155" spans="1:252" s="444" customFormat="1" x14ac:dyDescent="0.35">
      <c r="A155" s="707"/>
      <c r="B155" s="418"/>
      <c r="C155" s="489"/>
      <c r="D155" s="421"/>
      <c r="E155" s="708"/>
      <c r="J155" s="1293"/>
      <c r="M155" s="418"/>
      <c r="N155" s="418"/>
      <c r="O155" s="418"/>
      <c r="P155" s="418"/>
      <c r="Q155" s="418"/>
      <c r="R155" s="418"/>
      <c r="S155" s="418"/>
      <c r="T155" s="418"/>
      <c r="U155" s="418"/>
      <c r="V155" s="418"/>
      <c r="W155" s="418"/>
      <c r="X155" s="418"/>
      <c r="Y155" s="418"/>
      <c r="Z155" s="418"/>
      <c r="AA155" s="418"/>
      <c r="AB155" s="418"/>
      <c r="AC155" s="418"/>
      <c r="AD155" s="418"/>
      <c r="AE155" s="418"/>
      <c r="AF155" s="418"/>
      <c r="AG155" s="418"/>
      <c r="AH155" s="418"/>
      <c r="AI155" s="418"/>
      <c r="AJ155" s="418"/>
      <c r="AK155" s="418"/>
      <c r="AL155" s="418"/>
      <c r="AM155" s="418"/>
      <c r="AN155" s="418"/>
      <c r="AO155" s="418"/>
      <c r="AP155" s="418"/>
      <c r="AQ155" s="418"/>
      <c r="AR155" s="418"/>
      <c r="AS155" s="418"/>
      <c r="AT155" s="418"/>
      <c r="AU155" s="418"/>
      <c r="AV155" s="418"/>
      <c r="AW155" s="418"/>
      <c r="AX155" s="418"/>
      <c r="AY155" s="418"/>
      <c r="AZ155" s="418"/>
      <c r="BA155" s="418"/>
      <c r="BB155" s="418"/>
      <c r="BC155" s="418"/>
      <c r="BD155" s="418"/>
      <c r="BE155" s="418"/>
      <c r="BF155" s="418"/>
      <c r="BG155" s="418"/>
      <c r="BH155" s="418"/>
      <c r="BI155" s="418"/>
      <c r="BJ155" s="418"/>
      <c r="BK155" s="418"/>
      <c r="BL155" s="418"/>
      <c r="BM155" s="418"/>
      <c r="BN155" s="418"/>
      <c r="BO155" s="418"/>
      <c r="BP155" s="418"/>
      <c r="BQ155" s="418"/>
      <c r="BR155" s="418"/>
      <c r="BS155" s="418"/>
      <c r="BT155" s="418"/>
      <c r="BU155" s="418"/>
      <c r="BV155" s="418"/>
      <c r="BW155" s="418"/>
      <c r="BX155" s="418"/>
      <c r="BY155" s="418"/>
      <c r="BZ155" s="418"/>
      <c r="CA155" s="418"/>
      <c r="CB155" s="418"/>
      <c r="CC155" s="418"/>
      <c r="CD155" s="418"/>
      <c r="CE155" s="418"/>
      <c r="CF155" s="418"/>
      <c r="CG155" s="418"/>
      <c r="CH155" s="418"/>
      <c r="CI155" s="418"/>
      <c r="CJ155" s="418"/>
      <c r="CK155" s="418"/>
      <c r="CL155" s="418"/>
      <c r="CM155" s="418"/>
      <c r="CN155" s="418"/>
      <c r="CO155" s="418"/>
      <c r="CP155" s="418"/>
      <c r="CQ155" s="418"/>
      <c r="CR155" s="418"/>
      <c r="CS155" s="418"/>
      <c r="CT155" s="418"/>
      <c r="CU155" s="418"/>
      <c r="CV155" s="418"/>
      <c r="CW155" s="418"/>
      <c r="CX155" s="418"/>
      <c r="CY155" s="418"/>
      <c r="CZ155" s="418"/>
      <c r="DA155" s="418"/>
      <c r="DB155" s="418"/>
      <c r="DC155" s="418"/>
      <c r="DD155" s="418"/>
      <c r="DE155" s="418"/>
      <c r="DF155" s="418"/>
      <c r="DG155" s="418"/>
      <c r="DH155" s="418"/>
      <c r="DI155" s="418"/>
      <c r="DJ155" s="418"/>
      <c r="DK155" s="418"/>
      <c r="DL155" s="418"/>
      <c r="DM155" s="418"/>
      <c r="DN155" s="418"/>
      <c r="DO155" s="418"/>
      <c r="DP155" s="418"/>
      <c r="DQ155" s="418"/>
      <c r="DR155" s="418"/>
      <c r="DS155" s="418"/>
      <c r="DT155" s="418"/>
      <c r="DU155" s="418"/>
      <c r="DV155" s="418"/>
      <c r="DW155" s="418"/>
      <c r="DX155" s="418"/>
      <c r="DY155" s="418"/>
      <c r="DZ155" s="418"/>
      <c r="EA155" s="418"/>
      <c r="EB155" s="418"/>
      <c r="EC155" s="418"/>
      <c r="ED155" s="418"/>
      <c r="EE155" s="418"/>
      <c r="EF155" s="418"/>
      <c r="EG155" s="418"/>
      <c r="EH155" s="418"/>
      <c r="EI155" s="418"/>
      <c r="EJ155" s="418"/>
      <c r="EK155" s="418"/>
      <c r="EL155" s="418"/>
      <c r="EM155" s="418"/>
      <c r="EN155" s="418"/>
      <c r="EO155" s="418"/>
      <c r="EP155" s="418"/>
      <c r="EQ155" s="418"/>
      <c r="ER155" s="418"/>
      <c r="ES155" s="418"/>
      <c r="ET155" s="418"/>
      <c r="EU155" s="418"/>
      <c r="EV155" s="418"/>
      <c r="EW155" s="418"/>
      <c r="EX155" s="418"/>
      <c r="EY155" s="418"/>
      <c r="EZ155" s="418"/>
      <c r="FA155" s="418"/>
      <c r="FB155" s="418"/>
      <c r="FC155" s="418"/>
      <c r="FD155" s="418"/>
      <c r="FE155" s="418"/>
      <c r="FF155" s="418"/>
      <c r="FG155" s="418"/>
      <c r="FH155" s="418"/>
      <c r="FI155" s="418"/>
      <c r="FJ155" s="418"/>
      <c r="FK155" s="418"/>
      <c r="FL155" s="418"/>
      <c r="FM155" s="418"/>
      <c r="FN155" s="418"/>
      <c r="FO155" s="418"/>
      <c r="FP155" s="418"/>
      <c r="FQ155" s="418"/>
      <c r="FR155" s="418"/>
      <c r="FS155" s="418"/>
      <c r="FT155" s="418"/>
      <c r="FU155" s="418"/>
      <c r="FV155" s="418"/>
      <c r="FW155" s="418"/>
      <c r="FX155" s="418"/>
      <c r="FY155" s="418"/>
      <c r="FZ155" s="418"/>
      <c r="GA155" s="418"/>
      <c r="GB155" s="418"/>
      <c r="GC155" s="418"/>
      <c r="GD155" s="418"/>
      <c r="GE155" s="418"/>
      <c r="GF155" s="418"/>
      <c r="GG155" s="418"/>
      <c r="GH155" s="418"/>
      <c r="GI155" s="418"/>
      <c r="GJ155" s="418"/>
      <c r="GK155" s="418"/>
      <c r="GL155" s="418"/>
      <c r="GM155" s="418"/>
      <c r="GN155" s="418"/>
      <c r="GO155" s="418"/>
      <c r="GP155" s="418"/>
      <c r="GQ155" s="418"/>
      <c r="GR155" s="418"/>
      <c r="GS155" s="418"/>
      <c r="GT155" s="418"/>
      <c r="GU155" s="418"/>
      <c r="GV155" s="418"/>
      <c r="GW155" s="418"/>
      <c r="GX155" s="418"/>
      <c r="GY155" s="418"/>
      <c r="GZ155" s="418"/>
      <c r="HA155" s="418"/>
      <c r="HB155" s="418"/>
      <c r="HC155" s="418"/>
      <c r="HD155" s="418"/>
      <c r="HE155" s="418"/>
      <c r="HF155" s="418"/>
      <c r="HG155" s="418"/>
      <c r="HH155" s="418"/>
      <c r="HI155" s="418"/>
      <c r="HJ155" s="418"/>
      <c r="HK155" s="418"/>
      <c r="HL155" s="418"/>
      <c r="HM155" s="418"/>
      <c r="HN155" s="418"/>
      <c r="HO155" s="418"/>
      <c r="HP155" s="418"/>
      <c r="HQ155" s="418"/>
      <c r="HR155" s="418"/>
      <c r="HS155" s="418"/>
      <c r="HT155" s="418"/>
      <c r="HU155" s="418"/>
      <c r="HV155" s="418"/>
      <c r="HW155" s="418"/>
      <c r="HX155" s="418"/>
      <c r="HY155" s="418"/>
      <c r="HZ155" s="418"/>
      <c r="IA155" s="418"/>
      <c r="IB155" s="418"/>
      <c r="IC155" s="418"/>
      <c r="ID155" s="418"/>
      <c r="IE155" s="418"/>
      <c r="IF155" s="418"/>
      <c r="IG155" s="418"/>
      <c r="IH155" s="418"/>
      <c r="II155" s="418"/>
      <c r="IJ155" s="418"/>
      <c r="IK155" s="418"/>
      <c r="IL155" s="418"/>
      <c r="IM155" s="418"/>
      <c r="IN155" s="418"/>
      <c r="IO155" s="418"/>
      <c r="IP155" s="418"/>
      <c r="IQ155" s="278"/>
      <c r="IR155" s="278"/>
    </row>
    <row r="156" spans="1:252" s="444" customFormat="1" x14ac:dyDescent="0.35">
      <c r="A156" s="707"/>
      <c r="B156" s="418"/>
      <c r="C156" s="489"/>
      <c r="D156" s="421"/>
      <c r="E156" s="708"/>
      <c r="J156" s="1293"/>
      <c r="M156" s="418"/>
      <c r="N156" s="418"/>
      <c r="O156" s="418"/>
      <c r="P156" s="418"/>
      <c r="Q156" s="418"/>
      <c r="R156" s="418"/>
      <c r="S156" s="418"/>
      <c r="T156" s="418"/>
      <c r="U156" s="418"/>
      <c r="V156" s="418"/>
      <c r="W156" s="418"/>
      <c r="X156" s="418"/>
      <c r="Y156" s="418"/>
      <c r="Z156" s="418"/>
      <c r="AA156" s="418"/>
      <c r="AB156" s="418"/>
      <c r="AC156" s="418"/>
      <c r="AD156" s="418"/>
      <c r="AE156" s="418"/>
      <c r="AF156" s="418"/>
      <c r="AG156" s="418"/>
      <c r="AH156" s="418"/>
      <c r="AI156" s="418"/>
      <c r="AJ156" s="418"/>
      <c r="AK156" s="418"/>
      <c r="AL156" s="418"/>
      <c r="AM156" s="418"/>
      <c r="AN156" s="418"/>
      <c r="AO156" s="418"/>
      <c r="AP156" s="418"/>
      <c r="AQ156" s="418"/>
      <c r="AR156" s="418"/>
      <c r="AS156" s="418"/>
      <c r="AT156" s="418"/>
      <c r="AU156" s="418"/>
      <c r="AV156" s="418"/>
      <c r="AW156" s="418"/>
      <c r="AX156" s="418"/>
      <c r="AY156" s="418"/>
      <c r="AZ156" s="418"/>
      <c r="BA156" s="418"/>
      <c r="BB156" s="418"/>
      <c r="BC156" s="418"/>
      <c r="BD156" s="418"/>
      <c r="BE156" s="418"/>
      <c r="BF156" s="418"/>
      <c r="BG156" s="418"/>
      <c r="BH156" s="418"/>
      <c r="BI156" s="418"/>
      <c r="BJ156" s="418"/>
      <c r="BK156" s="418"/>
      <c r="BL156" s="418"/>
      <c r="BM156" s="418"/>
      <c r="BN156" s="418"/>
      <c r="BO156" s="418"/>
      <c r="BP156" s="418"/>
      <c r="BQ156" s="418"/>
      <c r="BR156" s="418"/>
      <c r="BS156" s="418"/>
      <c r="BT156" s="418"/>
      <c r="BU156" s="418"/>
      <c r="BV156" s="418"/>
      <c r="BW156" s="418"/>
      <c r="BX156" s="418"/>
      <c r="BY156" s="418"/>
      <c r="BZ156" s="418"/>
      <c r="CA156" s="418"/>
      <c r="CB156" s="418"/>
      <c r="CC156" s="418"/>
      <c r="CD156" s="418"/>
      <c r="CE156" s="418"/>
      <c r="CF156" s="418"/>
      <c r="CG156" s="418"/>
      <c r="CH156" s="418"/>
      <c r="CI156" s="418"/>
      <c r="CJ156" s="418"/>
      <c r="CK156" s="418"/>
      <c r="CL156" s="418"/>
      <c r="CM156" s="418"/>
      <c r="CN156" s="418"/>
      <c r="CO156" s="418"/>
      <c r="CP156" s="418"/>
      <c r="CQ156" s="418"/>
      <c r="CR156" s="418"/>
      <c r="CS156" s="418"/>
      <c r="CT156" s="418"/>
      <c r="CU156" s="418"/>
      <c r="CV156" s="418"/>
      <c r="CW156" s="418"/>
      <c r="CX156" s="418"/>
      <c r="CY156" s="418"/>
      <c r="CZ156" s="418"/>
      <c r="DA156" s="418"/>
      <c r="DB156" s="418"/>
      <c r="DC156" s="418"/>
      <c r="DD156" s="418"/>
      <c r="DE156" s="418"/>
      <c r="DF156" s="418"/>
      <c r="DG156" s="418"/>
      <c r="DH156" s="418"/>
      <c r="DI156" s="418"/>
      <c r="DJ156" s="418"/>
      <c r="DK156" s="418"/>
      <c r="DL156" s="418"/>
      <c r="DM156" s="418"/>
      <c r="DN156" s="418"/>
      <c r="DO156" s="418"/>
      <c r="DP156" s="418"/>
      <c r="DQ156" s="418"/>
      <c r="DR156" s="418"/>
      <c r="DS156" s="418"/>
      <c r="DT156" s="418"/>
      <c r="DU156" s="418"/>
      <c r="DV156" s="418"/>
      <c r="DW156" s="418"/>
      <c r="DX156" s="418"/>
      <c r="DY156" s="418"/>
      <c r="DZ156" s="418"/>
      <c r="EA156" s="418"/>
      <c r="EB156" s="418"/>
      <c r="EC156" s="418"/>
      <c r="ED156" s="418"/>
      <c r="EE156" s="418"/>
      <c r="EF156" s="418"/>
      <c r="EG156" s="418"/>
      <c r="EH156" s="418"/>
      <c r="EI156" s="418"/>
      <c r="EJ156" s="418"/>
      <c r="EK156" s="418"/>
      <c r="EL156" s="418"/>
      <c r="EM156" s="418"/>
      <c r="EN156" s="418"/>
      <c r="EO156" s="418"/>
      <c r="EP156" s="418"/>
      <c r="EQ156" s="418"/>
      <c r="ER156" s="418"/>
      <c r="ES156" s="418"/>
      <c r="ET156" s="418"/>
      <c r="EU156" s="418"/>
      <c r="EV156" s="418"/>
      <c r="EW156" s="418"/>
      <c r="EX156" s="418"/>
      <c r="EY156" s="418"/>
      <c r="EZ156" s="418"/>
      <c r="FA156" s="418"/>
      <c r="FB156" s="418"/>
      <c r="FC156" s="418"/>
      <c r="FD156" s="418"/>
      <c r="FE156" s="418"/>
      <c r="FF156" s="418"/>
      <c r="FG156" s="418"/>
      <c r="FH156" s="418"/>
      <c r="FI156" s="418"/>
      <c r="FJ156" s="418"/>
      <c r="FK156" s="418"/>
      <c r="FL156" s="418"/>
      <c r="FM156" s="418"/>
      <c r="FN156" s="418"/>
      <c r="FO156" s="418"/>
      <c r="FP156" s="418"/>
      <c r="FQ156" s="418"/>
      <c r="FR156" s="418"/>
      <c r="FS156" s="418"/>
      <c r="FT156" s="418"/>
      <c r="FU156" s="418"/>
      <c r="FV156" s="418"/>
      <c r="FW156" s="418"/>
      <c r="FX156" s="418"/>
      <c r="FY156" s="418"/>
      <c r="FZ156" s="418"/>
      <c r="GA156" s="418"/>
      <c r="GB156" s="418"/>
      <c r="GC156" s="418"/>
      <c r="GD156" s="418"/>
      <c r="GE156" s="418"/>
      <c r="GF156" s="418"/>
      <c r="GG156" s="418"/>
      <c r="GH156" s="418"/>
      <c r="GI156" s="418"/>
      <c r="GJ156" s="418"/>
      <c r="GK156" s="418"/>
      <c r="GL156" s="418"/>
      <c r="GM156" s="418"/>
      <c r="GN156" s="418"/>
      <c r="GO156" s="418"/>
      <c r="GP156" s="418"/>
      <c r="GQ156" s="418"/>
      <c r="GR156" s="418"/>
      <c r="GS156" s="418"/>
      <c r="GT156" s="418"/>
      <c r="GU156" s="418"/>
      <c r="GV156" s="418"/>
      <c r="GW156" s="418"/>
      <c r="GX156" s="418"/>
      <c r="GY156" s="418"/>
      <c r="GZ156" s="418"/>
      <c r="HA156" s="418"/>
      <c r="HB156" s="418"/>
      <c r="HC156" s="418"/>
      <c r="HD156" s="418"/>
      <c r="HE156" s="418"/>
      <c r="HF156" s="418"/>
      <c r="HG156" s="418"/>
      <c r="HH156" s="418"/>
      <c r="HI156" s="418"/>
      <c r="HJ156" s="418"/>
      <c r="HK156" s="418"/>
      <c r="HL156" s="418"/>
      <c r="HM156" s="418"/>
      <c r="HN156" s="418"/>
      <c r="HO156" s="418"/>
      <c r="HP156" s="418"/>
      <c r="HQ156" s="418"/>
      <c r="HR156" s="418"/>
      <c r="HS156" s="418"/>
      <c r="HT156" s="418"/>
      <c r="HU156" s="418"/>
      <c r="HV156" s="418"/>
      <c r="HW156" s="418"/>
      <c r="HX156" s="418"/>
      <c r="HY156" s="418"/>
      <c r="HZ156" s="418"/>
      <c r="IA156" s="418"/>
      <c r="IB156" s="418"/>
      <c r="IC156" s="418"/>
      <c r="ID156" s="418"/>
      <c r="IE156" s="418"/>
      <c r="IF156" s="418"/>
      <c r="IG156" s="418"/>
      <c r="IH156" s="418"/>
      <c r="II156" s="418"/>
      <c r="IJ156" s="418"/>
      <c r="IK156" s="418"/>
      <c r="IL156" s="418"/>
      <c r="IM156" s="418"/>
      <c r="IN156" s="418"/>
      <c r="IO156" s="418"/>
      <c r="IP156" s="418"/>
      <c r="IQ156" s="278"/>
      <c r="IR156" s="278"/>
    </row>
    <row r="157" spans="1:252" s="444" customFormat="1" x14ac:dyDescent="0.35">
      <c r="A157" s="707"/>
      <c r="B157" s="418"/>
      <c r="C157" s="489"/>
      <c r="D157" s="421"/>
      <c r="E157" s="708"/>
      <c r="J157" s="1293"/>
      <c r="M157" s="418"/>
      <c r="N157" s="418"/>
      <c r="O157" s="418"/>
      <c r="P157" s="418"/>
      <c r="Q157" s="418"/>
      <c r="R157" s="418"/>
      <c r="S157" s="418"/>
      <c r="T157" s="418"/>
      <c r="U157" s="418"/>
      <c r="V157" s="418"/>
      <c r="W157" s="418"/>
      <c r="X157" s="418"/>
      <c r="Y157" s="418"/>
      <c r="Z157" s="418"/>
      <c r="AA157" s="418"/>
      <c r="AB157" s="418"/>
      <c r="AC157" s="418"/>
      <c r="AD157" s="418"/>
      <c r="AE157" s="418"/>
      <c r="AF157" s="418"/>
      <c r="AG157" s="418"/>
      <c r="AH157" s="418"/>
      <c r="AI157" s="418"/>
      <c r="AJ157" s="418"/>
      <c r="AK157" s="418"/>
      <c r="AL157" s="418"/>
      <c r="AM157" s="418"/>
      <c r="AN157" s="418"/>
      <c r="AO157" s="418"/>
      <c r="AP157" s="418"/>
      <c r="AQ157" s="418"/>
      <c r="AR157" s="418"/>
      <c r="AS157" s="418"/>
      <c r="AT157" s="418"/>
      <c r="AU157" s="418"/>
      <c r="AV157" s="418"/>
      <c r="AW157" s="418"/>
      <c r="AX157" s="418"/>
      <c r="AY157" s="418"/>
      <c r="AZ157" s="418"/>
      <c r="BA157" s="418"/>
      <c r="BB157" s="418"/>
      <c r="BC157" s="418"/>
      <c r="BD157" s="418"/>
      <c r="BE157" s="418"/>
      <c r="BF157" s="418"/>
      <c r="BG157" s="418"/>
      <c r="BH157" s="418"/>
      <c r="BI157" s="418"/>
      <c r="BJ157" s="418"/>
      <c r="BK157" s="418"/>
      <c r="BL157" s="418"/>
      <c r="BM157" s="418"/>
      <c r="BN157" s="418"/>
      <c r="BO157" s="418"/>
      <c r="BP157" s="418"/>
      <c r="BQ157" s="418"/>
      <c r="BR157" s="418"/>
      <c r="BS157" s="418"/>
      <c r="BT157" s="418"/>
      <c r="BU157" s="418"/>
      <c r="BV157" s="418"/>
      <c r="BW157" s="418"/>
      <c r="BX157" s="418"/>
      <c r="BY157" s="418"/>
      <c r="BZ157" s="418"/>
      <c r="CA157" s="418"/>
      <c r="CB157" s="418"/>
      <c r="CC157" s="418"/>
      <c r="CD157" s="418"/>
      <c r="CE157" s="418"/>
      <c r="CF157" s="418"/>
      <c r="CG157" s="418"/>
      <c r="CH157" s="418"/>
      <c r="CI157" s="418"/>
      <c r="CJ157" s="418"/>
      <c r="CK157" s="418"/>
      <c r="CL157" s="418"/>
      <c r="CM157" s="418"/>
      <c r="CN157" s="418"/>
      <c r="CO157" s="418"/>
      <c r="CP157" s="418"/>
      <c r="CQ157" s="418"/>
      <c r="CR157" s="418"/>
      <c r="CS157" s="418"/>
      <c r="CT157" s="418"/>
      <c r="CU157" s="418"/>
      <c r="CV157" s="418"/>
      <c r="CW157" s="418"/>
      <c r="CX157" s="418"/>
      <c r="CY157" s="418"/>
      <c r="CZ157" s="418"/>
      <c r="DA157" s="418"/>
      <c r="DB157" s="418"/>
      <c r="DC157" s="418"/>
      <c r="DD157" s="418"/>
      <c r="DE157" s="418"/>
      <c r="DF157" s="418"/>
      <c r="DG157" s="418"/>
      <c r="DH157" s="418"/>
      <c r="DI157" s="418"/>
      <c r="DJ157" s="418"/>
      <c r="DK157" s="418"/>
      <c r="DL157" s="418"/>
      <c r="DM157" s="418"/>
      <c r="DN157" s="418"/>
      <c r="DO157" s="418"/>
      <c r="DP157" s="418"/>
      <c r="DQ157" s="418"/>
      <c r="DR157" s="418"/>
      <c r="DS157" s="418"/>
      <c r="DT157" s="418"/>
      <c r="DU157" s="418"/>
      <c r="DV157" s="418"/>
      <c r="DW157" s="418"/>
      <c r="DX157" s="418"/>
      <c r="DY157" s="418"/>
      <c r="DZ157" s="418"/>
      <c r="EA157" s="418"/>
      <c r="EB157" s="418"/>
      <c r="EC157" s="418"/>
      <c r="ED157" s="418"/>
      <c r="EE157" s="418"/>
      <c r="EF157" s="418"/>
      <c r="EG157" s="418"/>
      <c r="EH157" s="418"/>
      <c r="EI157" s="418"/>
      <c r="EJ157" s="418"/>
      <c r="EK157" s="418"/>
      <c r="EL157" s="418"/>
      <c r="EM157" s="418"/>
      <c r="EN157" s="418"/>
      <c r="EO157" s="418"/>
      <c r="EP157" s="418"/>
      <c r="EQ157" s="418"/>
      <c r="ER157" s="418"/>
      <c r="ES157" s="418"/>
      <c r="ET157" s="418"/>
      <c r="EU157" s="418"/>
      <c r="EV157" s="418"/>
      <c r="EW157" s="418"/>
      <c r="EX157" s="418"/>
      <c r="EY157" s="418"/>
      <c r="EZ157" s="418"/>
      <c r="FA157" s="418"/>
      <c r="FB157" s="418"/>
      <c r="FC157" s="418"/>
      <c r="FD157" s="418"/>
      <c r="FE157" s="418"/>
      <c r="FF157" s="418"/>
      <c r="FG157" s="418"/>
      <c r="FH157" s="418"/>
      <c r="FI157" s="418"/>
      <c r="FJ157" s="418"/>
      <c r="FK157" s="418"/>
      <c r="FL157" s="418"/>
      <c r="FM157" s="418"/>
      <c r="FN157" s="418"/>
      <c r="FO157" s="418"/>
      <c r="FP157" s="418"/>
      <c r="FQ157" s="418"/>
      <c r="FR157" s="418"/>
      <c r="FS157" s="418"/>
      <c r="FT157" s="418"/>
      <c r="FU157" s="418"/>
      <c r="FV157" s="418"/>
      <c r="FW157" s="418"/>
      <c r="FX157" s="418"/>
      <c r="FY157" s="418"/>
      <c r="FZ157" s="418"/>
      <c r="GA157" s="418"/>
      <c r="GB157" s="418"/>
      <c r="GC157" s="418"/>
      <c r="GD157" s="418"/>
      <c r="GE157" s="418"/>
      <c r="GF157" s="418"/>
      <c r="GG157" s="418"/>
      <c r="GH157" s="418"/>
      <c r="GI157" s="418"/>
      <c r="GJ157" s="418"/>
      <c r="GK157" s="418"/>
      <c r="GL157" s="418"/>
      <c r="GM157" s="418"/>
      <c r="GN157" s="418"/>
      <c r="GO157" s="418"/>
      <c r="GP157" s="418"/>
      <c r="GQ157" s="418"/>
      <c r="GR157" s="418"/>
      <c r="GS157" s="418"/>
      <c r="GT157" s="418"/>
      <c r="GU157" s="418"/>
      <c r="GV157" s="418"/>
      <c r="GW157" s="418"/>
      <c r="GX157" s="418"/>
      <c r="GY157" s="418"/>
      <c r="GZ157" s="418"/>
      <c r="HA157" s="418"/>
      <c r="HB157" s="418"/>
      <c r="HC157" s="418"/>
      <c r="HD157" s="418"/>
      <c r="HE157" s="418"/>
      <c r="HF157" s="418"/>
      <c r="HG157" s="418"/>
      <c r="HH157" s="418"/>
      <c r="HI157" s="418"/>
      <c r="HJ157" s="418"/>
      <c r="HK157" s="418"/>
      <c r="HL157" s="418"/>
      <c r="HM157" s="418"/>
      <c r="HN157" s="418"/>
      <c r="HO157" s="418"/>
      <c r="HP157" s="418"/>
      <c r="HQ157" s="418"/>
      <c r="HR157" s="418"/>
      <c r="HS157" s="418"/>
      <c r="HT157" s="418"/>
      <c r="HU157" s="418"/>
      <c r="HV157" s="418"/>
      <c r="HW157" s="418"/>
      <c r="HX157" s="418"/>
      <c r="HY157" s="418"/>
      <c r="HZ157" s="418"/>
      <c r="IA157" s="418"/>
      <c r="IB157" s="418"/>
      <c r="IC157" s="418"/>
      <c r="ID157" s="418"/>
      <c r="IE157" s="418"/>
      <c r="IF157" s="418"/>
      <c r="IG157" s="418"/>
      <c r="IH157" s="418"/>
      <c r="II157" s="418"/>
      <c r="IJ157" s="418"/>
      <c r="IK157" s="418"/>
      <c r="IL157" s="418"/>
      <c r="IM157" s="418"/>
      <c r="IN157" s="418"/>
      <c r="IO157" s="418"/>
      <c r="IP157" s="418"/>
      <c r="IQ157" s="278"/>
      <c r="IR157" s="278"/>
    </row>
    <row r="158" spans="1:252" s="444" customFormat="1" x14ac:dyDescent="0.35">
      <c r="A158" s="707"/>
      <c r="B158" s="418"/>
      <c r="C158" s="489"/>
      <c r="D158" s="421"/>
      <c r="E158" s="708"/>
      <c r="J158" s="1293"/>
      <c r="M158" s="418"/>
      <c r="N158" s="418"/>
      <c r="O158" s="418"/>
      <c r="P158" s="418"/>
      <c r="Q158" s="418"/>
      <c r="R158" s="418"/>
      <c r="S158" s="418"/>
      <c r="T158" s="418"/>
      <c r="U158" s="418"/>
      <c r="V158" s="418"/>
      <c r="W158" s="418"/>
      <c r="X158" s="418"/>
      <c r="Y158" s="418"/>
      <c r="Z158" s="418"/>
      <c r="AA158" s="418"/>
      <c r="AB158" s="418"/>
      <c r="AC158" s="418"/>
      <c r="AD158" s="418"/>
      <c r="AE158" s="418"/>
      <c r="AF158" s="418"/>
      <c r="AG158" s="418"/>
      <c r="AH158" s="418"/>
      <c r="AI158" s="418"/>
      <c r="AJ158" s="418"/>
      <c r="AK158" s="418"/>
      <c r="AL158" s="418"/>
      <c r="AM158" s="418"/>
      <c r="AN158" s="418"/>
      <c r="AO158" s="418"/>
      <c r="AP158" s="418"/>
      <c r="AQ158" s="418"/>
      <c r="AR158" s="418"/>
      <c r="AS158" s="418"/>
      <c r="AT158" s="418"/>
      <c r="AU158" s="418"/>
      <c r="AV158" s="418"/>
      <c r="AW158" s="418"/>
      <c r="AX158" s="418"/>
      <c r="AY158" s="418"/>
      <c r="AZ158" s="418"/>
      <c r="BA158" s="418"/>
      <c r="BB158" s="418"/>
      <c r="BC158" s="418"/>
      <c r="BD158" s="418"/>
      <c r="BE158" s="418"/>
      <c r="BF158" s="418"/>
      <c r="BG158" s="418"/>
      <c r="BH158" s="418"/>
      <c r="BI158" s="418"/>
      <c r="BJ158" s="418"/>
      <c r="BK158" s="418"/>
      <c r="BL158" s="418"/>
      <c r="BM158" s="418"/>
      <c r="BN158" s="418"/>
      <c r="BO158" s="418"/>
      <c r="BP158" s="418"/>
      <c r="BQ158" s="418"/>
      <c r="BR158" s="418"/>
      <c r="BS158" s="418"/>
      <c r="BT158" s="418"/>
      <c r="BU158" s="418"/>
      <c r="BV158" s="418"/>
      <c r="BW158" s="418"/>
      <c r="BX158" s="418"/>
      <c r="BY158" s="418"/>
      <c r="BZ158" s="418"/>
      <c r="CA158" s="418"/>
      <c r="CB158" s="418"/>
      <c r="CC158" s="418"/>
      <c r="CD158" s="418"/>
      <c r="CE158" s="418"/>
      <c r="CF158" s="418"/>
      <c r="CG158" s="418"/>
      <c r="CH158" s="418"/>
      <c r="CI158" s="418"/>
      <c r="CJ158" s="418"/>
      <c r="CK158" s="418"/>
      <c r="CL158" s="418"/>
      <c r="CM158" s="418"/>
      <c r="CN158" s="418"/>
      <c r="CO158" s="418"/>
      <c r="CP158" s="418"/>
      <c r="CQ158" s="418"/>
      <c r="CR158" s="418"/>
      <c r="CS158" s="418"/>
      <c r="CT158" s="418"/>
      <c r="CU158" s="418"/>
      <c r="CV158" s="418"/>
      <c r="CW158" s="418"/>
      <c r="CX158" s="418"/>
      <c r="CY158" s="418"/>
      <c r="CZ158" s="418"/>
      <c r="DA158" s="418"/>
      <c r="DB158" s="418"/>
      <c r="DC158" s="418"/>
      <c r="DD158" s="418"/>
      <c r="DE158" s="418"/>
      <c r="DF158" s="418"/>
      <c r="DG158" s="418"/>
      <c r="DH158" s="418"/>
      <c r="DI158" s="418"/>
      <c r="DJ158" s="418"/>
      <c r="DK158" s="418"/>
      <c r="DL158" s="418"/>
      <c r="DM158" s="418"/>
      <c r="DN158" s="418"/>
      <c r="DO158" s="418"/>
      <c r="DP158" s="418"/>
      <c r="DQ158" s="418"/>
      <c r="DR158" s="418"/>
      <c r="DS158" s="418"/>
      <c r="DT158" s="418"/>
      <c r="DU158" s="418"/>
      <c r="DV158" s="418"/>
      <c r="DW158" s="418"/>
      <c r="DX158" s="418"/>
      <c r="DY158" s="418"/>
      <c r="DZ158" s="418"/>
      <c r="EA158" s="418"/>
      <c r="EB158" s="418"/>
      <c r="EC158" s="418"/>
      <c r="ED158" s="418"/>
      <c r="EE158" s="418"/>
      <c r="EF158" s="418"/>
      <c r="EG158" s="418"/>
      <c r="EH158" s="418"/>
      <c r="EI158" s="418"/>
      <c r="EJ158" s="418"/>
      <c r="EK158" s="418"/>
      <c r="EL158" s="418"/>
      <c r="EM158" s="418"/>
      <c r="EN158" s="418"/>
      <c r="EO158" s="418"/>
      <c r="EP158" s="418"/>
      <c r="EQ158" s="418"/>
      <c r="ER158" s="418"/>
      <c r="ES158" s="418"/>
      <c r="ET158" s="418"/>
      <c r="EU158" s="418"/>
      <c r="EV158" s="418"/>
      <c r="EW158" s="418"/>
      <c r="EX158" s="418"/>
      <c r="EY158" s="418"/>
      <c r="EZ158" s="418"/>
      <c r="FA158" s="418"/>
      <c r="FB158" s="418"/>
      <c r="FC158" s="418"/>
      <c r="FD158" s="418"/>
      <c r="FE158" s="418"/>
      <c r="FF158" s="418"/>
      <c r="FG158" s="418"/>
      <c r="FH158" s="418"/>
      <c r="FI158" s="418"/>
      <c r="FJ158" s="418"/>
      <c r="FK158" s="418"/>
      <c r="FL158" s="418"/>
      <c r="FM158" s="418"/>
      <c r="FN158" s="418"/>
      <c r="FO158" s="418"/>
      <c r="FP158" s="418"/>
      <c r="FQ158" s="418"/>
      <c r="FR158" s="418"/>
      <c r="FS158" s="418"/>
      <c r="FT158" s="418"/>
      <c r="FU158" s="418"/>
      <c r="FV158" s="418"/>
      <c r="FW158" s="418"/>
      <c r="FX158" s="418"/>
      <c r="FY158" s="418"/>
      <c r="FZ158" s="418"/>
      <c r="GA158" s="418"/>
      <c r="GB158" s="418"/>
      <c r="GC158" s="418"/>
      <c r="GD158" s="418"/>
      <c r="GE158" s="418"/>
      <c r="GF158" s="418"/>
      <c r="GG158" s="418"/>
      <c r="GH158" s="418"/>
      <c r="GI158" s="418"/>
      <c r="GJ158" s="418"/>
      <c r="GK158" s="418"/>
      <c r="GL158" s="418"/>
      <c r="GM158" s="418"/>
      <c r="GN158" s="418"/>
      <c r="GO158" s="418"/>
      <c r="GP158" s="418"/>
      <c r="GQ158" s="418"/>
      <c r="GR158" s="418"/>
      <c r="GS158" s="418"/>
      <c r="GT158" s="418"/>
      <c r="GU158" s="418"/>
      <c r="GV158" s="418"/>
      <c r="GW158" s="418"/>
      <c r="GX158" s="418"/>
      <c r="GY158" s="418"/>
      <c r="GZ158" s="418"/>
      <c r="HA158" s="418"/>
      <c r="HB158" s="418"/>
      <c r="HC158" s="418"/>
      <c r="HD158" s="418"/>
      <c r="HE158" s="418"/>
      <c r="HF158" s="418"/>
      <c r="HG158" s="418"/>
      <c r="HH158" s="418"/>
      <c r="HI158" s="418"/>
      <c r="HJ158" s="418"/>
      <c r="HK158" s="418"/>
      <c r="HL158" s="418"/>
      <c r="HM158" s="418"/>
      <c r="HN158" s="418"/>
      <c r="HO158" s="418"/>
      <c r="HP158" s="418"/>
      <c r="HQ158" s="418"/>
      <c r="HR158" s="418"/>
      <c r="HS158" s="418"/>
      <c r="HT158" s="418"/>
      <c r="HU158" s="418"/>
      <c r="HV158" s="418"/>
      <c r="HW158" s="418"/>
      <c r="HX158" s="418"/>
      <c r="HY158" s="418"/>
      <c r="HZ158" s="418"/>
      <c r="IA158" s="418"/>
      <c r="IB158" s="418"/>
      <c r="IC158" s="418"/>
      <c r="ID158" s="418"/>
      <c r="IE158" s="418"/>
      <c r="IF158" s="418"/>
      <c r="IG158" s="418"/>
      <c r="IH158" s="418"/>
      <c r="II158" s="418"/>
      <c r="IJ158" s="418"/>
      <c r="IK158" s="418"/>
      <c r="IL158" s="418"/>
      <c r="IM158" s="418"/>
      <c r="IN158" s="418"/>
      <c r="IO158" s="418"/>
      <c r="IP158" s="418"/>
      <c r="IQ158" s="278"/>
      <c r="IR158" s="278"/>
    </row>
    <row r="159" spans="1:252" s="444" customFormat="1" x14ac:dyDescent="0.35">
      <c r="A159" s="707"/>
      <c r="B159" s="418"/>
      <c r="C159" s="489"/>
      <c r="D159" s="421"/>
      <c r="E159" s="708"/>
      <c r="J159" s="1293"/>
      <c r="M159" s="418"/>
      <c r="N159" s="418"/>
      <c r="O159" s="418"/>
      <c r="P159" s="418"/>
      <c r="Q159" s="418"/>
      <c r="R159" s="418"/>
      <c r="S159" s="418"/>
      <c r="T159" s="418"/>
      <c r="U159" s="418"/>
      <c r="V159" s="418"/>
      <c r="W159" s="418"/>
      <c r="X159" s="418"/>
      <c r="Y159" s="418"/>
      <c r="Z159" s="418"/>
      <c r="AA159" s="418"/>
      <c r="AB159" s="418"/>
      <c r="AC159" s="418"/>
      <c r="AD159" s="418"/>
      <c r="AE159" s="418"/>
      <c r="AF159" s="418"/>
      <c r="AG159" s="418"/>
      <c r="AH159" s="418"/>
      <c r="AI159" s="418"/>
      <c r="AJ159" s="418"/>
      <c r="AK159" s="418"/>
      <c r="AL159" s="418"/>
      <c r="AM159" s="418"/>
      <c r="AN159" s="418"/>
      <c r="AO159" s="418"/>
      <c r="AP159" s="418"/>
      <c r="AQ159" s="418"/>
      <c r="AR159" s="418"/>
      <c r="AS159" s="418"/>
      <c r="AT159" s="418"/>
      <c r="AU159" s="418"/>
      <c r="AV159" s="418"/>
      <c r="AW159" s="418"/>
      <c r="AX159" s="418"/>
      <c r="AY159" s="418"/>
      <c r="AZ159" s="418"/>
      <c r="BA159" s="418"/>
      <c r="BB159" s="418"/>
      <c r="BC159" s="418"/>
      <c r="BD159" s="418"/>
      <c r="BE159" s="418"/>
      <c r="BF159" s="418"/>
      <c r="BG159" s="418"/>
      <c r="BH159" s="418"/>
      <c r="BI159" s="418"/>
      <c r="BJ159" s="418"/>
      <c r="BK159" s="418"/>
      <c r="BL159" s="418"/>
      <c r="BM159" s="418"/>
      <c r="BN159" s="418"/>
      <c r="BO159" s="418"/>
      <c r="BP159" s="418"/>
      <c r="BQ159" s="418"/>
      <c r="BR159" s="418"/>
      <c r="BS159" s="418"/>
      <c r="BT159" s="418"/>
      <c r="BU159" s="418"/>
      <c r="BV159" s="418"/>
      <c r="BW159" s="418"/>
      <c r="BX159" s="418"/>
      <c r="BY159" s="418"/>
      <c r="BZ159" s="418"/>
      <c r="CA159" s="418"/>
      <c r="CB159" s="418"/>
      <c r="CC159" s="418"/>
      <c r="CD159" s="418"/>
      <c r="CE159" s="418"/>
      <c r="CF159" s="418"/>
      <c r="CG159" s="418"/>
      <c r="CH159" s="418"/>
      <c r="CI159" s="418"/>
      <c r="CJ159" s="418"/>
      <c r="CK159" s="418"/>
      <c r="CL159" s="418"/>
      <c r="CM159" s="418"/>
      <c r="CN159" s="418"/>
      <c r="CO159" s="418"/>
      <c r="CP159" s="418"/>
      <c r="CQ159" s="418"/>
      <c r="CR159" s="418"/>
      <c r="CS159" s="418"/>
      <c r="CT159" s="418"/>
      <c r="CU159" s="418"/>
      <c r="CV159" s="418"/>
      <c r="CW159" s="418"/>
      <c r="CX159" s="418"/>
      <c r="CY159" s="418"/>
      <c r="CZ159" s="418"/>
      <c r="DA159" s="418"/>
      <c r="DB159" s="418"/>
      <c r="DC159" s="418"/>
      <c r="DD159" s="418"/>
      <c r="DE159" s="418"/>
      <c r="DF159" s="418"/>
      <c r="DG159" s="418"/>
      <c r="DH159" s="418"/>
      <c r="DI159" s="418"/>
      <c r="DJ159" s="418"/>
      <c r="DK159" s="418"/>
      <c r="DL159" s="418"/>
      <c r="DM159" s="418"/>
      <c r="DN159" s="418"/>
      <c r="DO159" s="418"/>
      <c r="DP159" s="418"/>
      <c r="DQ159" s="418"/>
      <c r="DR159" s="418"/>
      <c r="DS159" s="418"/>
      <c r="DT159" s="418"/>
      <c r="DU159" s="418"/>
      <c r="DV159" s="418"/>
      <c r="DW159" s="418"/>
      <c r="DX159" s="418"/>
      <c r="DY159" s="418"/>
      <c r="DZ159" s="418"/>
      <c r="EA159" s="418"/>
      <c r="EB159" s="418"/>
      <c r="EC159" s="418"/>
      <c r="ED159" s="418"/>
      <c r="EE159" s="418"/>
      <c r="EF159" s="418"/>
      <c r="EG159" s="418"/>
      <c r="EH159" s="418"/>
      <c r="EI159" s="418"/>
      <c r="EJ159" s="418"/>
      <c r="EK159" s="418"/>
      <c r="EL159" s="418"/>
      <c r="EM159" s="418"/>
      <c r="EN159" s="418"/>
      <c r="EO159" s="418"/>
      <c r="EP159" s="418"/>
      <c r="EQ159" s="418"/>
      <c r="ER159" s="418"/>
      <c r="ES159" s="418"/>
      <c r="ET159" s="418"/>
      <c r="EU159" s="418"/>
      <c r="EV159" s="418"/>
      <c r="EW159" s="418"/>
      <c r="EX159" s="418"/>
      <c r="EY159" s="418"/>
      <c r="EZ159" s="418"/>
      <c r="FA159" s="418"/>
      <c r="FB159" s="418"/>
      <c r="FC159" s="418"/>
      <c r="FD159" s="418"/>
      <c r="FE159" s="418"/>
      <c r="FF159" s="418"/>
      <c r="FG159" s="418"/>
      <c r="FH159" s="418"/>
      <c r="FI159" s="418"/>
      <c r="FJ159" s="418"/>
      <c r="FK159" s="418"/>
      <c r="FL159" s="418"/>
      <c r="FM159" s="418"/>
      <c r="FN159" s="418"/>
      <c r="FO159" s="418"/>
      <c r="FP159" s="418"/>
      <c r="FQ159" s="418"/>
      <c r="FR159" s="418"/>
      <c r="FS159" s="418"/>
      <c r="FT159" s="418"/>
      <c r="FU159" s="418"/>
      <c r="FV159" s="418"/>
      <c r="FW159" s="418"/>
      <c r="FX159" s="418"/>
      <c r="FY159" s="418"/>
      <c r="FZ159" s="418"/>
      <c r="GA159" s="418"/>
      <c r="GB159" s="418"/>
      <c r="GC159" s="418"/>
      <c r="GD159" s="418"/>
      <c r="GE159" s="418"/>
      <c r="GF159" s="418"/>
      <c r="GG159" s="418"/>
      <c r="GH159" s="418"/>
      <c r="GI159" s="418"/>
      <c r="GJ159" s="418"/>
      <c r="GK159" s="418"/>
      <c r="GL159" s="418"/>
      <c r="GM159" s="418"/>
      <c r="GN159" s="418"/>
      <c r="GO159" s="418"/>
      <c r="GP159" s="418"/>
      <c r="GQ159" s="418"/>
      <c r="GR159" s="418"/>
      <c r="GS159" s="418"/>
      <c r="GT159" s="418"/>
      <c r="GU159" s="418"/>
      <c r="GV159" s="418"/>
      <c r="GW159" s="418"/>
      <c r="GX159" s="418"/>
      <c r="GY159" s="418"/>
      <c r="GZ159" s="418"/>
      <c r="HA159" s="418"/>
      <c r="HB159" s="418"/>
      <c r="HC159" s="418"/>
      <c r="HD159" s="418"/>
      <c r="HE159" s="418"/>
      <c r="HF159" s="418"/>
      <c r="HG159" s="418"/>
      <c r="HH159" s="418"/>
      <c r="HI159" s="418"/>
      <c r="HJ159" s="418"/>
      <c r="HK159" s="418"/>
      <c r="HL159" s="418"/>
      <c r="HM159" s="418"/>
      <c r="HN159" s="418"/>
      <c r="HO159" s="418"/>
      <c r="HP159" s="418"/>
      <c r="HQ159" s="418"/>
      <c r="HR159" s="418"/>
      <c r="HS159" s="418"/>
      <c r="HT159" s="418"/>
      <c r="HU159" s="418"/>
      <c r="HV159" s="418"/>
      <c r="HW159" s="418"/>
      <c r="HX159" s="418"/>
      <c r="HY159" s="418"/>
      <c r="HZ159" s="418"/>
      <c r="IA159" s="418"/>
      <c r="IB159" s="418"/>
      <c r="IC159" s="418"/>
      <c r="ID159" s="418"/>
      <c r="IE159" s="418"/>
      <c r="IF159" s="418"/>
      <c r="IG159" s="418"/>
      <c r="IH159" s="418"/>
      <c r="II159" s="418"/>
      <c r="IJ159" s="418"/>
      <c r="IK159" s="418"/>
      <c r="IL159" s="418"/>
      <c r="IM159" s="418"/>
      <c r="IN159" s="418"/>
      <c r="IO159" s="418"/>
      <c r="IP159" s="418"/>
      <c r="IQ159" s="278"/>
      <c r="IR159" s="278"/>
    </row>
    <row r="160" spans="1:252" s="444" customFormat="1" x14ac:dyDescent="0.35">
      <c r="A160" s="707"/>
      <c r="B160" s="418"/>
      <c r="C160" s="489"/>
      <c r="D160" s="421"/>
      <c r="E160" s="708"/>
      <c r="J160" s="1293"/>
      <c r="M160" s="418"/>
      <c r="N160" s="418"/>
      <c r="O160" s="418"/>
      <c r="P160" s="418"/>
      <c r="Q160" s="418"/>
      <c r="R160" s="418"/>
      <c r="S160" s="418"/>
      <c r="T160" s="418"/>
      <c r="U160" s="418"/>
      <c r="V160" s="418"/>
      <c r="W160" s="418"/>
      <c r="X160" s="418"/>
      <c r="Y160" s="418"/>
      <c r="Z160" s="418"/>
      <c r="AA160" s="418"/>
      <c r="AB160" s="418"/>
      <c r="AC160" s="418"/>
      <c r="AD160" s="418"/>
      <c r="AE160" s="418"/>
      <c r="AF160" s="418"/>
      <c r="AG160" s="418"/>
      <c r="AH160" s="418"/>
      <c r="AI160" s="418"/>
      <c r="AJ160" s="418"/>
      <c r="AK160" s="418"/>
      <c r="AL160" s="418"/>
      <c r="AM160" s="418"/>
      <c r="AN160" s="418"/>
      <c r="AO160" s="418"/>
      <c r="AP160" s="418"/>
      <c r="AQ160" s="418"/>
      <c r="AR160" s="418"/>
      <c r="AS160" s="418"/>
      <c r="AT160" s="418"/>
      <c r="AU160" s="418"/>
      <c r="AV160" s="418"/>
      <c r="AW160" s="418"/>
      <c r="AX160" s="418"/>
      <c r="AY160" s="418"/>
      <c r="AZ160" s="418"/>
      <c r="BA160" s="418"/>
      <c r="BB160" s="418"/>
      <c r="BC160" s="418"/>
      <c r="BD160" s="418"/>
      <c r="BE160" s="418"/>
      <c r="BF160" s="418"/>
      <c r="BG160" s="418"/>
      <c r="BH160" s="418"/>
      <c r="BI160" s="418"/>
      <c r="BJ160" s="418"/>
      <c r="BK160" s="418"/>
      <c r="BL160" s="418"/>
      <c r="BM160" s="418"/>
      <c r="BN160" s="418"/>
      <c r="BO160" s="418"/>
      <c r="BP160" s="418"/>
      <c r="BQ160" s="418"/>
      <c r="BR160" s="418"/>
      <c r="BS160" s="418"/>
      <c r="BT160" s="418"/>
      <c r="BU160" s="418"/>
      <c r="BV160" s="418"/>
      <c r="BW160" s="418"/>
      <c r="BX160" s="418"/>
      <c r="BY160" s="418"/>
      <c r="BZ160" s="418"/>
      <c r="CA160" s="418"/>
      <c r="CB160" s="418"/>
      <c r="CC160" s="418"/>
      <c r="CD160" s="418"/>
      <c r="CE160" s="418"/>
      <c r="CF160" s="418"/>
      <c r="CG160" s="418"/>
      <c r="CH160" s="418"/>
      <c r="CI160" s="418"/>
      <c r="CJ160" s="418"/>
      <c r="CK160" s="418"/>
      <c r="CL160" s="418"/>
      <c r="CM160" s="418"/>
      <c r="CN160" s="418"/>
      <c r="CO160" s="418"/>
      <c r="CP160" s="418"/>
      <c r="CQ160" s="418"/>
      <c r="CR160" s="418"/>
      <c r="CS160" s="418"/>
      <c r="CT160" s="418"/>
      <c r="CU160" s="418"/>
      <c r="CV160" s="418"/>
      <c r="CW160" s="418"/>
      <c r="CX160" s="418"/>
      <c r="CY160" s="418"/>
      <c r="CZ160" s="418"/>
      <c r="DA160" s="418"/>
      <c r="DB160" s="418"/>
      <c r="DC160" s="418"/>
      <c r="DD160" s="418"/>
      <c r="DE160" s="418"/>
      <c r="DF160" s="418"/>
      <c r="DG160" s="418"/>
      <c r="DH160" s="418"/>
      <c r="DI160" s="418"/>
      <c r="DJ160" s="418"/>
      <c r="DK160" s="418"/>
      <c r="DL160" s="418"/>
      <c r="DM160" s="418"/>
      <c r="DN160" s="418"/>
      <c r="DO160" s="418"/>
      <c r="DP160" s="418"/>
      <c r="DQ160" s="418"/>
      <c r="DR160" s="418"/>
      <c r="DS160" s="418"/>
      <c r="DT160" s="418"/>
      <c r="DU160" s="418"/>
      <c r="DV160" s="418"/>
      <c r="DW160" s="418"/>
      <c r="DX160" s="418"/>
      <c r="DY160" s="418"/>
      <c r="DZ160" s="418"/>
      <c r="EA160" s="418"/>
      <c r="EB160" s="418"/>
      <c r="EC160" s="418"/>
      <c r="ED160" s="418"/>
      <c r="EE160" s="418"/>
      <c r="EF160" s="418"/>
      <c r="EG160" s="418"/>
      <c r="EH160" s="418"/>
      <c r="EI160" s="418"/>
      <c r="EJ160" s="418"/>
      <c r="EK160" s="418"/>
      <c r="EL160" s="418"/>
      <c r="EM160" s="418"/>
      <c r="EN160" s="418"/>
      <c r="EO160" s="418"/>
      <c r="EP160" s="418"/>
      <c r="EQ160" s="418"/>
      <c r="ER160" s="418"/>
      <c r="ES160" s="418"/>
      <c r="ET160" s="418"/>
      <c r="EU160" s="418"/>
      <c r="EV160" s="418"/>
      <c r="EW160" s="418"/>
      <c r="EX160" s="418"/>
      <c r="EY160" s="418"/>
      <c r="EZ160" s="418"/>
      <c r="FA160" s="418"/>
      <c r="FB160" s="418"/>
      <c r="FC160" s="418"/>
      <c r="FD160" s="418"/>
      <c r="FE160" s="418"/>
      <c r="FF160" s="418"/>
      <c r="FG160" s="418"/>
      <c r="FH160" s="418"/>
      <c r="FI160" s="418"/>
      <c r="FJ160" s="418"/>
      <c r="FK160" s="418"/>
      <c r="FL160" s="418"/>
      <c r="FM160" s="418"/>
      <c r="FN160" s="418"/>
      <c r="FO160" s="418"/>
      <c r="FP160" s="418"/>
      <c r="FQ160" s="418"/>
      <c r="FR160" s="418"/>
      <c r="FS160" s="418"/>
      <c r="FT160" s="418"/>
      <c r="FU160" s="418"/>
      <c r="FV160" s="418"/>
      <c r="FW160" s="418"/>
      <c r="FX160" s="418"/>
      <c r="FY160" s="418"/>
      <c r="FZ160" s="418"/>
      <c r="GA160" s="418"/>
      <c r="GB160" s="418"/>
      <c r="GC160" s="418"/>
      <c r="GD160" s="418"/>
      <c r="GE160" s="418"/>
      <c r="GF160" s="418"/>
      <c r="GG160" s="418"/>
      <c r="GH160" s="418"/>
      <c r="GI160" s="418"/>
      <c r="GJ160" s="418"/>
      <c r="GK160" s="418"/>
      <c r="GL160" s="418"/>
      <c r="GM160" s="418"/>
      <c r="GN160" s="418"/>
      <c r="GO160" s="418"/>
      <c r="GP160" s="418"/>
      <c r="GQ160" s="418"/>
      <c r="GR160" s="418"/>
      <c r="GS160" s="418"/>
      <c r="GT160" s="418"/>
      <c r="GU160" s="418"/>
      <c r="GV160" s="418"/>
      <c r="GW160" s="418"/>
      <c r="GX160" s="418"/>
      <c r="GY160" s="418"/>
      <c r="GZ160" s="418"/>
      <c r="HA160" s="418"/>
      <c r="HB160" s="418"/>
      <c r="HC160" s="418"/>
      <c r="HD160" s="418"/>
      <c r="HE160" s="418"/>
      <c r="HF160" s="418"/>
      <c r="HG160" s="418"/>
      <c r="HH160" s="418"/>
      <c r="HI160" s="418"/>
      <c r="HJ160" s="418"/>
      <c r="HK160" s="418"/>
      <c r="HL160" s="418"/>
      <c r="HM160" s="418"/>
      <c r="HN160" s="418"/>
      <c r="HO160" s="418"/>
      <c r="HP160" s="418"/>
      <c r="HQ160" s="418"/>
      <c r="HR160" s="418"/>
      <c r="HS160" s="418"/>
      <c r="HT160" s="418"/>
      <c r="HU160" s="418"/>
      <c r="HV160" s="418"/>
      <c r="HW160" s="418"/>
      <c r="HX160" s="418"/>
      <c r="HY160" s="418"/>
      <c r="HZ160" s="418"/>
      <c r="IA160" s="418"/>
      <c r="IB160" s="418"/>
      <c r="IC160" s="418"/>
      <c r="ID160" s="418"/>
      <c r="IE160" s="418"/>
      <c r="IF160" s="418"/>
      <c r="IG160" s="418"/>
      <c r="IH160" s="418"/>
      <c r="II160" s="418"/>
      <c r="IJ160" s="418"/>
      <c r="IK160" s="418"/>
      <c r="IL160" s="418"/>
      <c r="IM160" s="418"/>
      <c r="IN160" s="418"/>
      <c r="IO160" s="418"/>
      <c r="IP160" s="418"/>
      <c r="IQ160" s="278"/>
      <c r="IR160" s="278"/>
    </row>
    <row r="161" spans="1:252" s="444" customFormat="1" x14ac:dyDescent="0.35">
      <c r="A161" s="707"/>
      <c r="B161" s="418"/>
      <c r="C161" s="489"/>
      <c r="D161" s="421"/>
      <c r="E161" s="708"/>
      <c r="J161" s="1293"/>
      <c r="M161" s="418"/>
      <c r="N161" s="418"/>
      <c r="O161" s="418"/>
      <c r="P161" s="418"/>
      <c r="Q161" s="418"/>
      <c r="R161" s="418"/>
      <c r="S161" s="418"/>
      <c r="T161" s="418"/>
      <c r="U161" s="418"/>
      <c r="V161" s="418"/>
      <c r="W161" s="418"/>
      <c r="X161" s="418"/>
      <c r="Y161" s="418"/>
      <c r="Z161" s="418"/>
      <c r="AA161" s="418"/>
      <c r="AB161" s="418"/>
      <c r="AC161" s="418"/>
      <c r="AD161" s="418"/>
      <c r="AE161" s="418"/>
      <c r="AF161" s="418"/>
      <c r="AG161" s="418"/>
      <c r="AH161" s="418"/>
      <c r="AI161" s="418"/>
      <c r="AJ161" s="418"/>
      <c r="AK161" s="418"/>
      <c r="AL161" s="418"/>
      <c r="AM161" s="418"/>
      <c r="AN161" s="418"/>
      <c r="AO161" s="418"/>
      <c r="AP161" s="418"/>
      <c r="AQ161" s="418"/>
      <c r="AR161" s="418"/>
      <c r="AS161" s="418"/>
      <c r="AT161" s="418"/>
      <c r="AU161" s="418"/>
      <c r="AV161" s="418"/>
      <c r="AW161" s="418"/>
      <c r="AX161" s="418"/>
      <c r="AY161" s="418"/>
      <c r="AZ161" s="418"/>
      <c r="BA161" s="418"/>
      <c r="BB161" s="418"/>
      <c r="BC161" s="418"/>
      <c r="BD161" s="418"/>
      <c r="BE161" s="418"/>
      <c r="BF161" s="418"/>
      <c r="BG161" s="418"/>
      <c r="BH161" s="418"/>
      <c r="BI161" s="418"/>
      <c r="BJ161" s="418"/>
      <c r="BK161" s="418"/>
      <c r="BL161" s="418"/>
      <c r="BM161" s="418"/>
      <c r="BN161" s="418"/>
      <c r="BO161" s="418"/>
      <c r="BP161" s="418"/>
      <c r="BQ161" s="418"/>
      <c r="BR161" s="418"/>
      <c r="BS161" s="418"/>
      <c r="BT161" s="418"/>
      <c r="BU161" s="418"/>
      <c r="BV161" s="418"/>
      <c r="BW161" s="418"/>
      <c r="BX161" s="418"/>
      <c r="BY161" s="418"/>
      <c r="BZ161" s="418"/>
      <c r="CA161" s="418"/>
      <c r="CB161" s="418"/>
      <c r="CC161" s="418"/>
      <c r="CD161" s="418"/>
      <c r="CE161" s="418"/>
      <c r="CF161" s="418"/>
      <c r="CG161" s="418"/>
      <c r="CH161" s="418"/>
      <c r="CI161" s="418"/>
      <c r="CJ161" s="418"/>
      <c r="CK161" s="418"/>
      <c r="CL161" s="418"/>
      <c r="CM161" s="418"/>
      <c r="CN161" s="418"/>
      <c r="CO161" s="418"/>
      <c r="CP161" s="418"/>
      <c r="CQ161" s="418"/>
      <c r="CR161" s="418"/>
      <c r="CS161" s="418"/>
      <c r="CT161" s="418"/>
      <c r="CU161" s="418"/>
      <c r="CV161" s="418"/>
      <c r="CW161" s="418"/>
      <c r="CX161" s="418"/>
      <c r="CY161" s="418"/>
      <c r="CZ161" s="418"/>
      <c r="DA161" s="418"/>
      <c r="DB161" s="418"/>
      <c r="DC161" s="418"/>
      <c r="DD161" s="418"/>
      <c r="DE161" s="418"/>
      <c r="DF161" s="418"/>
      <c r="DG161" s="418"/>
      <c r="DH161" s="418"/>
      <c r="DI161" s="418"/>
      <c r="DJ161" s="418"/>
      <c r="DK161" s="418"/>
      <c r="DL161" s="418"/>
      <c r="DM161" s="418"/>
      <c r="DN161" s="418"/>
      <c r="DO161" s="418"/>
      <c r="DP161" s="418"/>
      <c r="DQ161" s="418"/>
      <c r="DR161" s="418"/>
      <c r="DS161" s="418"/>
      <c r="DT161" s="418"/>
      <c r="DU161" s="418"/>
      <c r="DV161" s="418"/>
      <c r="DW161" s="418"/>
      <c r="DX161" s="418"/>
      <c r="DY161" s="418"/>
      <c r="DZ161" s="418"/>
      <c r="EA161" s="418"/>
      <c r="EB161" s="418"/>
      <c r="EC161" s="418"/>
      <c r="ED161" s="418"/>
      <c r="EE161" s="418"/>
      <c r="EF161" s="418"/>
      <c r="EG161" s="418"/>
      <c r="EH161" s="418"/>
      <c r="EI161" s="418"/>
      <c r="EJ161" s="418"/>
      <c r="EK161" s="418"/>
      <c r="EL161" s="418"/>
      <c r="EM161" s="418"/>
      <c r="EN161" s="418"/>
      <c r="EO161" s="418"/>
      <c r="EP161" s="418"/>
      <c r="EQ161" s="418"/>
      <c r="ER161" s="418"/>
      <c r="ES161" s="418"/>
      <c r="ET161" s="418"/>
      <c r="EU161" s="418"/>
      <c r="EV161" s="418"/>
      <c r="EW161" s="418"/>
      <c r="EX161" s="418"/>
      <c r="EY161" s="418"/>
      <c r="EZ161" s="418"/>
      <c r="FA161" s="418"/>
      <c r="FB161" s="418"/>
      <c r="FC161" s="418"/>
      <c r="FD161" s="418"/>
      <c r="FE161" s="418"/>
      <c r="FF161" s="418"/>
      <c r="FG161" s="418"/>
      <c r="FH161" s="418"/>
      <c r="FI161" s="418"/>
      <c r="FJ161" s="418"/>
      <c r="FK161" s="418"/>
      <c r="FL161" s="418"/>
      <c r="FM161" s="418"/>
      <c r="FN161" s="418"/>
      <c r="FO161" s="418"/>
      <c r="FP161" s="418"/>
      <c r="FQ161" s="418"/>
      <c r="FR161" s="418"/>
      <c r="FS161" s="418"/>
      <c r="FT161" s="418"/>
      <c r="FU161" s="418"/>
      <c r="FV161" s="418"/>
      <c r="FW161" s="418"/>
      <c r="FX161" s="418"/>
      <c r="FY161" s="418"/>
      <c r="FZ161" s="418"/>
      <c r="GA161" s="418"/>
      <c r="GB161" s="418"/>
      <c r="GC161" s="418"/>
      <c r="GD161" s="418"/>
      <c r="GE161" s="418"/>
      <c r="GF161" s="418"/>
      <c r="GG161" s="418"/>
      <c r="GH161" s="418"/>
      <c r="GI161" s="418"/>
      <c r="GJ161" s="418"/>
      <c r="GK161" s="418"/>
      <c r="GL161" s="418"/>
      <c r="GM161" s="418"/>
      <c r="GN161" s="418"/>
      <c r="GO161" s="418"/>
      <c r="GP161" s="418"/>
      <c r="GQ161" s="418"/>
      <c r="GR161" s="418"/>
      <c r="GS161" s="418"/>
      <c r="GT161" s="418"/>
      <c r="GU161" s="418"/>
      <c r="GV161" s="418"/>
      <c r="GW161" s="418"/>
      <c r="GX161" s="418"/>
      <c r="GY161" s="418"/>
      <c r="GZ161" s="418"/>
      <c r="HA161" s="418"/>
      <c r="HB161" s="418"/>
      <c r="HC161" s="418"/>
      <c r="HD161" s="418"/>
      <c r="HE161" s="418"/>
      <c r="HF161" s="418"/>
      <c r="HG161" s="418"/>
      <c r="HH161" s="418"/>
      <c r="HI161" s="418"/>
      <c r="HJ161" s="418"/>
      <c r="HK161" s="418"/>
      <c r="HL161" s="418"/>
      <c r="HM161" s="418"/>
      <c r="HN161" s="418"/>
      <c r="HO161" s="418"/>
      <c r="HP161" s="418"/>
      <c r="HQ161" s="418"/>
      <c r="HR161" s="418"/>
      <c r="HS161" s="418"/>
      <c r="HT161" s="418"/>
      <c r="HU161" s="418"/>
      <c r="HV161" s="418"/>
      <c r="HW161" s="418"/>
      <c r="HX161" s="418"/>
      <c r="HY161" s="418"/>
      <c r="HZ161" s="418"/>
      <c r="IA161" s="418"/>
      <c r="IB161" s="418"/>
      <c r="IC161" s="418"/>
      <c r="ID161" s="418"/>
      <c r="IE161" s="418"/>
      <c r="IF161" s="418"/>
      <c r="IG161" s="418"/>
      <c r="IH161" s="418"/>
      <c r="II161" s="418"/>
      <c r="IJ161" s="418"/>
      <c r="IK161" s="418"/>
      <c r="IL161" s="418"/>
      <c r="IM161" s="418"/>
      <c r="IN161" s="418"/>
      <c r="IO161" s="418"/>
      <c r="IP161" s="418"/>
      <c r="IQ161" s="278"/>
      <c r="IR161" s="278"/>
    </row>
    <row r="162" spans="1:252" s="444" customFormat="1" x14ac:dyDescent="0.35">
      <c r="A162" s="707"/>
      <c r="B162" s="418"/>
      <c r="C162" s="489"/>
      <c r="D162" s="421"/>
      <c r="E162" s="708"/>
      <c r="J162" s="1293"/>
      <c r="M162" s="418"/>
      <c r="N162" s="418"/>
      <c r="O162" s="418"/>
      <c r="P162" s="418"/>
      <c r="Q162" s="418"/>
      <c r="R162" s="418"/>
      <c r="S162" s="418"/>
      <c r="T162" s="418"/>
      <c r="U162" s="418"/>
      <c r="V162" s="418"/>
      <c r="W162" s="418"/>
      <c r="X162" s="418"/>
      <c r="Y162" s="418"/>
      <c r="Z162" s="418"/>
      <c r="AA162" s="418"/>
      <c r="AB162" s="418"/>
      <c r="AC162" s="418"/>
      <c r="AD162" s="418"/>
      <c r="AE162" s="418"/>
      <c r="AF162" s="418"/>
      <c r="AG162" s="418"/>
      <c r="AH162" s="418"/>
      <c r="AI162" s="418"/>
      <c r="AJ162" s="418"/>
      <c r="AK162" s="418"/>
      <c r="AL162" s="418"/>
      <c r="AM162" s="418"/>
      <c r="AN162" s="418"/>
      <c r="AO162" s="418"/>
      <c r="AP162" s="418"/>
      <c r="AQ162" s="418"/>
      <c r="AR162" s="418"/>
      <c r="AS162" s="418"/>
      <c r="AT162" s="418"/>
      <c r="AU162" s="418"/>
      <c r="AV162" s="418"/>
      <c r="AW162" s="418"/>
      <c r="AX162" s="418"/>
      <c r="AY162" s="418"/>
      <c r="AZ162" s="418"/>
      <c r="BA162" s="418"/>
      <c r="BB162" s="418"/>
      <c r="BC162" s="418"/>
      <c r="BD162" s="418"/>
      <c r="BE162" s="418"/>
      <c r="BF162" s="418"/>
      <c r="BG162" s="418"/>
      <c r="BH162" s="418"/>
      <c r="BI162" s="418"/>
      <c r="BJ162" s="418"/>
      <c r="BK162" s="418"/>
      <c r="BL162" s="418"/>
      <c r="BM162" s="418"/>
      <c r="BN162" s="418"/>
      <c r="BO162" s="418"/>
      <c r="BP162" s="418"/>
      <c r="BQ162" s="418"/>
      <c r="BR162" s="418"/>
      <c r="BS162" s="418"/>
      <c r="BT162" s="418"/>
      <c r="BU162" s="418"/>
      <c r="BV162" s="418"/>
      <c r="BW162" s="418"/>
      <c r="BX162" s="418"/>
      <c r="BY162" s="418"/>
      <c r="BZ162" s="418"/>
      <c r="CA162" s="418"/>
      <c r="CB162" s="418"/>
      <c r="CC162" s="418"/>
      <c r="CD162" s="418"/>
      <c r="CE162" s="418"/>
      <c r="CF162" s="418"/>
      <c r="CG162" s="418"/>
      <c r="CH162" s="418"/>
      <c r="CI162" s="418"/>
      <c r="CJ162" s="418"/>
      <c r="CK162" s="418"/>
      <c r="CL162" s="418"/>
      <c r="CM162" s="418"/>
      <c r="CN162" s="418"/>
      <c r="CO162" s="418"/>
      <c r="CP162" s="418"/>
      <c r="CQ162" s="418"/>
      <c r="CR162" s="418"/>
      <c r="CS162" s="418"/>
      <c r="CT162" s="418"/>
      <c r="CU162" s="418"/>
      <c r="CV162" s="418"/>
      <c r="CW162" s="418"/>
      <c r="CX162" s="418"/>
      <c r="CY162" s="418"/>
      <c r="CZ162" s="418"/>
      <c r="DA162" s="418"/>
      <c r="DB162" s="418"/>
      <c r="DC162" s="418"/>
      <c r="DD162" s="418"/>
      <c r="DE162" s="418"/>
      <c r="DF162" s="418"/>
      <c r="DG162" s="418"/>
      <c r="DH162" s="418"/>
      <c r="DI162" s="418"/>
      <c r="DJ162" s="418"/>
      <c r="DK162" s="418"/>
      <c r="DL162" s="418"/>
      <c r="DM162" s="418"/>
      <c r="DN162" s="418"/>
      <c r="DO162" s="418"/>
      <c r="DP162" s="418"/>
      <c r="DQ162" s="418"/>
      <c r="DR162" s="418"/>
      <c r="DS162" s="418"/>
      <c r="DT162" s="418"/>
      <c r="DU162" s="418"/>
      <c r="DV162" s="418"/>
      <c r="DW162" s="418"/>
      <c r="DX162" s="418"/>
      <c r="DY162" s="418"/>
      <c r="DZ162" s="418"/>
      <c r="EA162" s="418"/>
      <c r="EB162" s="418"/>
      <c r="EC162" s="418"/>
      <c r="ED162" s="418"/>
      <c r="EE162" s="418"/>
      <c r="EF162" s="418"/>
      <c r="EG162" s="418"/>
      <c r="EH162" s="418"/>
      <c r="EI162" s="418"/>
      <c r="EJ162" s="418"/>
      <c r="EK162" s="418"/>
      <c r="EL162" s="418"/>
      <c r="EM162" s="418"/>
      <c r="EN162" s="418"/>
      <c r="EO162" s="418"/>
      <c r="EP162" s="418"/>
      <c r="EQ162" s="418"/>
      <c r="ER162" s="418"/>
      <c r="ES162" s="418"/>
      <c r="ET162" s="418"/>
      <c r="EU162" s="418"/>
      <c r="EV162" s="418"/>
      <c r="EW162" s="418"/>
      <c r="EX162" s="418"/>
      <c r="EY162" s="418"/>
      <c r="EZ162" s="418"/>
      <c r="FA162" s="418"/>
      <c r="FB162" s="418"/>
      <c r="FC162" s="418"/>
      <c r="FD162" s="418"/>
      <c r="FE162" s="418"/>
      <c r="FF162" s="418"/>
      <c r="FG162" s="418"/>
      <c r="FH162" s="418"/>
      <c r="FI162" s="418"/>
      <c r="FJ162" s="418"/>
      <c r="FK162" s="418"/>
      <c r="FL162" s="418"/>
      <c r="FM162" s="418"/>
      <c r="FN162" s="418"/>
      <c r="FO162" s="418"/>
      <c r="FP162" s="418"/>
      <c r="FQ162" s="418"/>
      <c r="FR162" s="418"/>
      <c r="FS162" s="418"/>
      <c r="FT162" s="418"/>
      <c r="FU162" s="418"/>
      <c r="FV162" s="418"/>
      <c r="FW162" s="418"/>
      <c r="FX162" s="418"/>
      <c r="FY162" s="418"/>
      <c r="FZ162" s="418"/>
      <c r="GA162" s="418"/>
      <c r="GB162" s="418"/>
      <c r="GC162" s="418"/>
      <c r="GD162" s="418"/>
      <c r="GE162" s="418"/>
      <c r="GF162" s="418"/>
      <c r="GG162" s="418"/>
      <c r="GH162" s="418"/>
      <c r="GI162" s="418"/>
      <c r="GJ162" s="418"/>
      <c r="GK162" s="418"/>
      <c r="GL162" s="418"/>
      <c r="GM162" s="418"/>
      <c r="GN162" s="418"/>
      <c r="GO162" s="418"/>
      <c r="GP162" s="418"/>
      <c r="GQ162" s="418"/>
      <c r="GR162" s="418"/>
      <c r="GS162" s="418"/>
      <c r="GT162" s="418"/>
      <c r="GU162" s="418"/>
      <c r="GV162" s="418"/>
      <c r="GW162" s="418"/>
      <c r="GX162" s="418"/>
      <c r="GY162" s="418"/>
      <c r="GZ162" s="418"/>
      <c r="HA162" s="418"/>
      <c r="HB162" s="418"/>
      <c r="HC162" s="418"/>
      <c r="HD162" s="418"/>
      <c r="HE162" s="418"/>
      <c r="HF162" s="418"/>
      <c r="HG162" s="418"/>
      <c r="HH162" s="418"/>
      <c r="HI162" s="418"/>
      <c r="HJ162" s="418"/>
      <c r="HK162" s="418"/>
      <c r="HL162" s="418"/>
      <c r="HM162" s="418"/>
      <c r="HN162" s="418"/>
      <c r="HO162" s="418"/>
      <c r="HP162" s="418"/>
      <c r="HQ162" s="418"/>
      <c r="HR162" s="418"/>
      <c r="HS162" s="418"/>
      <c r="HT162" s="418"/>
      <c r="HU162" s="418"/>
      <c r="HV162" s="418"/>
      <c r="HW162" s="418"/>
      <c r="HX162" s="418"/>
      <c r="HY162" s="418"/>
      <c r="HZ162" s="418"/>
      <c r="IA162" s="418"/>
      <c r="IB162" s="418"/>
      <c r="IC162" s="418"/>
      <c r="ID162" s="418"/>
      <c r="IE162" s="418"/>
      <c r="IF162" s="418"/>
      <c r="IG162" s="418"/>
      <c r="IH162" s="418"/>
      <c r="II162" s="418"/>
      <c r="IJ162" s="418"/>
      <c r="IK162" s="418"/>
      <c r="IL162" s="418"/>
      <c r="IM162" s="418"/>
      <c r="IN162" s="418"/>
      <c r="IO162" s="418"/>
      <c r="IP162" s="418"/>
      <c r="IQ162" s="278"/>
      <c r="IR162" s="278"/>
    </row>
    <row r="163" spans="1:252" s="444" customFormat="1" x14ac:dyDescent="0.35">
      <c r="A163" s="707"/>
      <c r="B163" s="418"/>
      <c r="C163" s="489"/>
      <c r="D163" s="421"/>
      <c r="E163" s="708"/>
      <c r="J163" s="1293"/>
      <c r="M163" s="418"/>
      <c r="N163" s="418"/>
      <c r="O163" s="418"/>
      <c r="P163" s="418"/>
      <c r="Q163" s="418"/>
      <c r="R163" s="418"/>
      <c r="S163" s="418"/>
      <c r="T163" s="418"/>
      <c r="U163" s="418"/>
      <c r="V163" s="418"/>
      <c r="W163" s="418"/>
      <c r="X163" s="418"/>
      <c r="Y163" s="418"/>
      <c r="Z163" s="418"/>
      <c r="AA163" s="418"/>
      <c r="AB163" s="418"/>
      <c r="AC163" s="418"/>
      <c r="AD163" s="418"/>
      <c r="AE163" s="418"/>
      <c r="AF163" s="418"/>
      <c r="AG163" s="418"/>
      <c r="AH163" s="418"/>
      <c r="AI163" s="418"/>
      <c r="AJ163" s="418"/>
      <c r="AK163" s="418"/>
      <c r="AL163" s="418"/>
      <c r="AM163" s="418"/>
      <c r="AN163" s="418"/>
      <c r="AO163" s="418"/>
      <c r="AP163" s="418"/>
      <c r="AQ163" s="418"/>
      <c r="AR163" s="418"/>
      <c r="AS163" s="418"/>
      <c r="AT163" s="418"/>
      <c r="AU163" s="418"/>
      <c r="AV163" s="418"/>
      <c r="AW163" s="418"/>
      <c r="AX163" s="418"/>
      <c r="AY163" s="418"/>
      <c r="AZ163" s="418"/>
      <c r="BA163" s="418"/>
      <c r="BB163" s="418"/>
      <c r="BC163" s="418"/>
      <c r="BD163" s="418"/>
      <c r="BE163" s="418"/>
      <c r="BF163" s="418"/>
      <c r="BG163" s="418"/>
      <c r="BH163" s="418"/>
      <c r="BI163" s="418"/>
      <c r="BJ163" s="418"/>
      <c r="BK163" s="418"/>
      <c r="BL163" s="418"/>
      <c r="BM163" s="418"/>
      <c r="BN163" s="418"/>
      <c r="BO163" s="418"/>
      <c r="BP163" s="418"/>
      <c r="BQ163" s="418"/>
      <c r="BR163" s="418"/>
      <c r="BS163" s="418"/>
      <c r="BT163" s="418"/>
      <c r="BU163" s="418"/>
      <c r="BV163" s="418"/>
      <c r="BW163" s="418"/>
      <c r="BX163" s="418"/>
      <c r="BY163" s="418"/>
      <c r="BZ163" s="418"/>
      <c r="CA163" s="418"/>
      <c r="CB163" s="418"/>
      <c r="CC163" s="418"/>
      <c r="CD163" s="418"/>
      <c r="CE163" s="418"/>
      <c r="CF163" s="418"/>
      <c r="CG163" s="418"/>
      <c r="CH163" s="418"/>
      <c r="CI163" s="418"/>
      <c r="CJ163" s="418"/>
      <c r="CK163" s="418"/>
      <c r="CL163" s="418"/>
      <c r="CM163" s="418"/>
      <c r="CN163" s="418"/>
      <c r="CO163" s="418"/>
      <c r="CP163" s="418"/>
      <c r="CQ163" s="418"/>
      <c r="CR163" s="418"/>
      <c r="CS163" s="418"/>
      <c r="CT163" s="418"/>
      <c r="CU163" s="418"/>
      <c r="CV163" s="418"/>
      <c r="CW163" s="418"/>
      <c r="CX163" s="418"/>
      <c r="CY163" s="418"/>
      <c r="CZ163" s="418"/>
      <c r="DA163" s="418"/>
      <c r="DB163" s="418"/>
      <c r="DC163" s="418"/>
      <c r="DD163" s="418"/>
      <c r="DE163" s="418"/>
      <c r="DF163" s="418"/>
      <c r="DG163" s="418"/>
      <c r="DH163" s="418"/>
      <c r="DI163" s="418"/>
      <c r="DJ163" s="418"/>
      <c r="DK163" s="418"/>
      <c r="DL163" s="418"/>
      <c r="DM163" s="418"/>
      <c r="DN163" s="418"/>
      <c r="DO163" s="418"/>
      <c r="DP163" s="418"/>
      <c r="DQ163" s="418"/>
      <c r="DR163" s="418"/>
      <c r="DS163" s="418"/>
      <c r="DT163" s="418"/>
      <c r="DU163" s="418"/>
      <c r="DV163" s="418"/>
      <c r="DW163" s="418"/>
      <c r="DX163" s="418"/>
      <c r="DY163" s="418"/>
      <c r="DZ163" s="418"/>
      <c r="EA163" s="418"/>
      <c r="EB163" s="418"/>
      <c r="EC163" s="418"/>
      <c r="ED163" s="418"/>
      <c r="EE163" s="418"/>
      <c r="EF163" s="418"/>
      <c r="EG163" s="418"/>
      <c r="EH163" s="418"/>
      <c r="EI163" s="418"/>
      <c r="EJ163" s="418"/>
      <c r="EK163" s="418"/>
      <c r="EL163" s="418"/>
      <c r="EM163" s="418"/>
      <c r="EN163" s="418"/>
      <c r="EO163" s="418"/>
      <c r="EP163" s="418"/>
      <c r="EQ163" s="418"/>
      <c r="ER163" s="418"/>
      <c r="ES163" s="418"/>
      <c r="ET163" s="418"/>
      <c r="EU163" s="418"/>
      <c r="EV163" s="418"/>
      <c r="EW163" s="418"/>
      <c r="EX163" s="418"/>
      <c r="EY163" s="418"/>
      <c r="EZ163" s="418"/>
      <c r="FA163" s="418"/>
      <c r="FB163" s="418"/>
      <c r="FC163" s="418"/>
      <c r="FD163" s="418"/>
      <c r="FE163" s="418"/>
      <c r="FF163" s="418"/>
      <c r="FG163" s="418"/>
      <c r="FH163" s="418"/>
      <c r="FI163" s="418"/>
      <c r="FJ163" s="418"/>
      <c r="FK163" s="418"/>
      <c r="FL163" s="418"/>
      <c r="FM163" s="418"/>
      <c r="FN163" s="418"/>
      <c r="FO163" s="418"/>
      <c r="FP163" s="418"/>
      <c r="FQ163" s="418"/>
      <c r="FR163" s="418"/>
      <c r="FS163" s="418"/>
      <c r="FT163" s="418"/>
      <c r="FU163" s="418"/>
      <c r="FV163" s="418"/>
      <c r="FW163" s="418"/>
      <c r="FX163" s="418"/>
      <c r="FY163" s="418"/>
      <c r="FZ163" s="418"/>
      <c r="GA163" s="418"/>
      <c r="GB163" s="418"/>
      <c r="GC163" s="418"/>
      <c r="GD163" s="418"/>
      <c r="GE163" s="418"/>
      <c r="GF163" s="418"/>
      <c r="GG163" s="418"/>
      <c r="GH163" s="418"/>
      <c r="GI163" s="418"/>
      <c r="GJ163" s="418"/>
      <c r="GK163" s="418"/>
      <c r="GL163" s="418"/>
      <c r="GM163" s="418"/>
      <c r="GN163" s="418"/>
      <c r="GO163" s="418"/>
      <c r="GP163" s="418"/>
      <c r="GQ163" s="418"/>
      <c r="GR163" s="418"/>
      <c r="GS163" s="418"/>
      <c r="GT163" s="418"/>
      <c r="GU163" s="418"/>
      <c r="GV163" s="418"/>
      <c r="GW163" s="418"/>
      <c r="GX163" s="418"/>
      <c r="GY163" s="418"/>
      <c r="GZ163" s="418"/>
      <c r="HA163" s="418"/>
      <c r="HB163" s="418"/>
      <c r="HC163" s="418"/>
      <c r="HD163" s="418"/>
      <c r="HE163" s="418"/>
      <c r="HF163" s="418"/>
      <c r="HG163" s="418"/>
      <c r="HH163" s="418"/>
      <c r="HI163" s="418"/>
      <c r="HJ163" s="418"/>
      <c r="HK163" s="418"/>
      <c r="HL163" s="418"/>
      <c r="HM163" s="418"/>
      <c r="HN163" s="418"/>
      <c r="HO163" s="418"/>
      <c r="HP163" s="418"/>
      <c r="HQ163" s="418"/>
      <c r="HR163" s="418"/>
      <c r="HS163" s="418"/>
      <c r="HT163" s="418"/>
      <c r="HU163" s="418"/>
      <c r="HV163" s="418"/>
      <c r="HW163" s="418"/>
      <c r="HX163" s="418"/>
      <c r="HY163" s="418"/>
      <c r="HZ163" s="418"/>
      <c r="IA163" s="418"/>
      <c r="IB163" s="418"/>
      <c r="IC163" s="418"/>
      <c r="ID163" s="418"/>
      <c r="IE163" s="418"/>
      <c r="IF163" s="418"/>
      <c r="IG163" s="418"/>
      <c r="IH163" s="418"/>
      <c r="II163" s="418"/>
      <c r="IJ163" s="418"/>
      <c r="IK163" s="418"/>
      <c r="IL163" s="418"/>
      <c r="IM163" s="418"/>
      <c r="IN163" s="418"/>
      <c r="IO163" s="418"/>
      <c r="IP163" s="418"/>
      <c r="IQ163" s="278"/>
      <c r="IR163" s="278"/>
    </row>
    <row r="164" spans="1:252" s="444" customFormat="1" x14ac:dyDescent="0.35">
      <c r="A164" s="707"/>
      <c r="B164" s="418"/>
      <c r="C164" s="489"/>
      <c r="D164" s="421"/>
      <c r="E164" s="708"/>
      <c r="J164" s="1293"/>
      <c r="M164" s="418"/>
      <c r="N164" s="418"/>
      <c r="O164" s="418"/>
      <c r="P164" s="418"/>
      <c r="Q164" s="418"/>
      <c r="R164" s="418"/>
      <c r="S164" s="418"/>
      <c r="T164" s="418"/>
      <c r="U164" s="418"/>
      <c r="V164" s="418"/>
      <c r="W164" s="418"/>
      <c r="X164" s="418"/>
      <c r="Y164" s="418"/>
      <c r="Z164" s="418"/>
      <c r="AA164" s="418"/>
      <c r="AB164" s="418"/>
      <c r="AC164" s="418"/>
      <c r="AD164" s="418"/>
      <c r="AE164" s="418"/>
      <c r="AF164" s="418"/>
      <c r="AG164" s="418"/>
      <c r="AH164" s="418"/>
      <c r="AI164" s="418"/>
      <c r="AJ164" s="418"/>
      <c r="AK164" s="418"/>
      <c r="AL164" s="418"/>
      <c r="AM164" s="418"/>
      <c r="AN164" s="418"/>
      <c r="AO164" s="418"/>
      <c r="AP164" s="418"/>
      <c r="AQ164" s="418"/>
      <c r="AR164" s="418"/>
      <c r="AS164" s="418"/>
      <c r="AT164" s="418"/>
      <c r="AU164" s="418"/>
      <c r="AV164" s="418"/>
      <c r="AW164" s="418"/>
      <c r="AX164" s="418"/>
      <c r="AY164" s="418"/>
      <c r="AZ164" s="418"/>
      <c r="BA164" s="418"/>
      <c r="BB164" s="418"/>
      <c r="BC164" s="418"/>
      <c r="BD164" s="418"/>
      <c r="BE164" s="418"/>
      <c r="BF164" s="418"/>
      <c r="BG164" s="418"/>
      <c r="BH164" s="418"/>
      <c r="BI164" s="418"/>
      <c r="BJ164" s="418"/>
      <c r="BK164" s="418"/>
      <c r="BL164" s="418"/>
      <c r="BM164" s="418"/>
      <c r="BN164" s="418"/>
      <c r="BO164" s="418"/>
      <c r="BP164" s="418"/>
      <c r="BQ164" s="418"/>
      <c r="BR164" s="418"/>
      <c r="BS164" s="418"/>
      <c r="BT164" s="418"/>
      <c r="BU164" s="418"/>
      <c r="BV164" s="418"/>
      <c r="BW164" s="418"/>
      <c r="BX164" s="418"/>
      <c r="BY164" s="418"/>
      <c r="BZ164" s="418"/>
      <c r="CA164" s="418"/>
      <c r="CB164" s="418"/>
      <c r="CC164" s="418"/>
      <c r="CD164" s="418"/>
      <c r="CE164" s="418"/>
      <c r="CF164" s="418"/>
      <c r="CG164" s="418"/>
      <c r="CH164" s="418"/>
      <c r="CI164" s="418"/>
      <c r="CJ164" s="418"/>
      <c r="CK164" s="418"/>
      <c r="CL164" s="418"/>
      <c r="CM164" s="418"/>
      <c r="CN164" s="418"/>
      <c r="CO164" s="418"/>
      <c r="CP164" s="418"/>
      <c r="CQ164" s="418"/>
      <c r="CR164" s="418"/>
      <c r="CS164" s="418"/>
      <c r="CT164" s="418"/>
      <c r="CU164" s="418"/>
      <c r="CV164" s="418"/>
      <c r="CW164" s="418"/>
      <c r="CX164" s="418"/>
      <c r="CY164" s="418"/>
      <c r="CZ164" s="418"/>
      <c r="DA164" s="418"/>
      <c r="DB164" s="418"/>
      <c r="DC164" s="418"/>
      <c r="DD164" s="418"/>
      <c r="DE164" s="418"/>
      <c r="DF164" s="418"/>
      <c r="DG164" s="418"/>
      <c r="DH164" s="418"/>
      <c r="DI164" s="418"/>
      <c r="DJ164" s="418"/>
      <c r="DK164" s="418"/>
      <c r="DL164" s="418"/>
      <c r="DM164" s="418"/>
      <c r="DN164" s="418"/>
      <c r="DO164" s="418"/>
      <c r="DP164" s="418"/>
      <c r="DQ164" s="418"/>
      <c r="DR164" s="418"/>
      <c r="DS164" s="418"/>
      <c r="DT164" s="418"/>
      <c r="DU164" s="418"/>
      <c r="DV164" s="418"/>
      <c r="DW164" s="418"/>
      <c r="DX164" s="418"/>
      <c r="DY164" s="418"/>
      <c r="DZ164" s="418"/>
      <c r="EA164" s="418"/>
      <c r="EB164" s="418"/>
      <c r="EC164" s="418"/>
      <c r="ED164" s="418"/>
      <c r="EE164" s="418"/>
      <c r="EF164" s="418"/>
      <c r="EG164" s="418"/>
      <c r="EH164" s="418"/>
      <c r="EI164" s="418"/>
      <c r="EJ164" s="418"/>
      <c r="EK164" s="418"/>
      <c r="EL164" s="418"/>
      <c r="EM164" s="418"/>
      <c r="EN164" s="418"/>
      <c r="EO164" s="418"/>
      <c r="EP164" s="418"/>
      <c r="EQ164" s="418"/>
      <c r="ER164" s="418"/>
      <c r="ES164" s="418"/>
      <c r="ET164" s="418"/>
      <c r="EU164" s="418"/>
      <c r="EV164" s="418"/>
      <c r="EW164" s="418"/>
      <c r="EX164" s="418"/>
      <c r="EY164" s="418"/>
      <c r="EZ164" s="418"/>
      <c r="FA164" s="418"/>
      <c r="FB164" s="418"/>
      <c r="FC164" s="418"/>
      <c r="FD164" s="418"/>
      <c r="FE164" s="418"/>
      <c r="FF164" s="418"/>
      <c r="FG164" s="418"/>
      <c r="FH164" s="418"/>
      <c r="FI164" s="418"/>
      <c r="FJ164" s="418"/>
      <c r="FK164" s="418"/>
      <c r="FL164" s="418"/>
      <c r="FM164" s="418"/>
      <c r="FN164" s="418"/>
      <c r="FO164" s="418"/>
      <c r="FP164" s="418"/>
      <c r="FQ164" s="418"/>
      <c r="FR164" s="418"/>
      <c r="FS164" s="418"/>
      <c r="FT164" s="418"/>
      <c r="FU164" s="418"/>
      <c r="FV164" s="418"/>
      <c r="FW164" s="418"/>
      <c r="FX164" s="418"/>
      <c r="FY164" s="418"/>
      <c r="FZ164" s="418"/>
      <c r="GA164" s="418"/>
      <c r="GB164" s="418"/>
      <c r="GC164" s="418"/>
      <c r="GD164" s="418"/>
      <c r="GE164" s="418"/>
      <c r="GF164" s="418"/>
      <c r="GG164" s="418"/>
      <c r="GH164" s="418"/>
      <c r="GI164" s="418"/>
      <c r="GJ164" s="418"/>
      <c r="GK164" s="418"/>
      <c r="GL164" s="418"/>
      <c r="GM164" s="418"/>
      <c r="GN164" s="418"/>
      <c r="GO164" s="418"/>
      <c r="GP164" s="418"/>
      <c r="GQ164" s="418"/>
      <c r="GR164" s="418"/>
      <c r="GS164" s="418"/>
      <c r="GT164" s="418"/>
      <c r="GU164" s="418"/>
      <c r="GV164" s="418"/>
      <c r="GW164" s="418"/>
      <c r="GX164" s="418"/>
      <c r="GY164" s="418"/>
      <c r="GZ164" s="418"/>
      <c r="HA164" s="418"/>
      <c r="HB164" s="418"/>
      <c r="HC164" s="418"/>
      <c r="HD164" s="418"/>
      <c r="HE164" s="418"/>
      <c r="HF164" s="418"/>
      <c r="HG164" s="418"/>
      <c r="HH164" s="418"/>
      <c r="HI164" s="418"/>
      <c r="HJ164" s="418"/>
      <c r="HK164" s="418"/>
      <c r="HL164" s="418"/>
      <c r="HM164" s="418"/>
      <c r="HN164" s="418"/>
      <c r="HO164" s="418"/>
      <c r="HP164" s="418"/>
      <c r="HQ164" s="418"/>
      <c r="HR164" s="418"/>
      <c r="HS164" s="418"/>
      <c r="HT164" s="418"/>
      <c r="HU164" s="418"/>
      <c r="HV164" s="418"/>
      <c r="HW164" s="418"/>
      <c r="HX164" s="418"/>
      <c r="HY164" s="418"/>
      <c r="HZ164" s="418"/>
      <c r="IA164" s="418"/>
      <c r="IB164" s="418"/>
      <c r="IC164" s="418"/>
      <c r="ID164" s="418"/>
      <c r="IE164" s="418"/>
      <c r="IF164" s="418"/>
      <c r="IG164" s="418"/>
      <c r="IH164" s="418"/>
      <c r="II164" s="418"/>
      <c r="IJ164" s="418"/>
      <c r="IK164" s="418"/>
      <c r="IL164" s="418"/>
      <c r="IM164" s="418"/>
      <c r="IN164" s="418"/>
      <c r="IO164" s="418"/>
      <c r="IP164" s="418"/>
      <c r="IQ164" s="278"/>
      <c r="IR164" s="278"/>
    </row>
    <row r="165" spans="1:252" s="444" customFormat="1" x14ac:dyDescent="0.35">
      <c r="A165" s="707"/>
      <c r="B165" s="418"/>
      <c r="C165" s="489"/>
      <c r="D165" s="421"/>
      <c r="E165" s="708"/>
      <c r="J165" s="1293"/>
      <c r="M165" s="418"/>
      <c r="N165" s="418"/>
      <c r="O165" s="418"/>
      <c r="P165" s="418"/>
      <c r="Q165" s="418"/>
      <c r="R165" s="418"/>
      <c r="S165" s="418"/>
      <c r="T165" s="418"/>
      <c r="U165" s="418"/>
      <c r="V165" s="418"/>
      <c r="W165" s="418"/>
      <c r="X165" s="418"/>
      <c r="Y165" s="418"/>
      <c r="Z165" s="418"/>
      <c r="AA165" s="418"/>
      <c r="AB165" s="418"/>
      <c r="AC165" s="418"/>
      <c r="AD165" s="418"/>
      <c r="AE165" s="418"/>
      <c r="AF165" s="418"/>
      <c r="AG165" s="418"/>
      <c r="AH165" s="418"/>
      <c r="AI165" s="418"/>
      <c r="AJ165" s="418"/>
      <c r="AK165" s="418"/>
      <c r="AL165" s="418"/>
      <c r="AM165" s="418"/>
      <c r="AN165" s="418"/>
      <c r="AO165" s="418"/>
      <c r="AP165" s="418"/>
      <c r="AQ165" s="418"/>
      <c r="AR165" s="418"/>
      <c r="AS165" s="418"/>
      <c r="AT165" s="418"/>
      <c r="AU165" s="418"/>
      <c r="AV165" s="418"/>
      <c r="AW165" s="418"/>
      <c r="AX165" s="418"/>
      <c r="AY165" s="418"/>
      <c r="AZ165" s="418"/>
      <c r="BA165" s="418"/>
      <c r="BB165" s="418"/>
      <c r="BC165" s="418"/>
      <c r="BD165" s="418"/>
      <c r="BE165" s="418"/>
      <c r="BF165" s="418"/>
      <c r="BG165" s="418"/>
      <c r="BH165" s="418"/>
      <c r="BI165" s="418"/>
      <c r="BJ165" s="418"/>
      <c r="BK165" s="418"/>
      <c r="BL165" s="418"/>
      <c r="BM165" s="418"/>
      <c r="BN165" s="418"/>
      <c r="BO165" s="418"/>
      <c r="BP165" s="418"/>
      <c r="BQ165" s="418"/>
      <c r="BR165" s="418"/>
      <c r="BS165" s="418"/>
      <c r="BT165" s="418"/>
      <c r="BU165" s="418"/>
      <c r="BV165" s="418"/>
      <c r="BW165" s="418"/>
      <c r="BX165" s="418"/>
      <c r="BY165" s="418"/>
      <c r="BZ165" s="418"/>
      <c r="CA165" s="418"/>
      <c r="CB165" s="418"/>
      <c r="CC165" s="418"/>
      <c r="CD165" s="418"/>
      <c r="CE165" s="418"/>
      <c r="CF165" s="418"/>
      <c r="CG165" s="418"/>
      <c r="CH165" s="418"/>
      <c r="CI165" s="418"/>
      <c r="CJ165" s="418"/>
      <c r="CK165" s="418"/>
      <c r="CL165" s="418"/>
      <c r="CM165" s="418"/>
      <c r="CN165" s="418"/>
      <c r="CO165" s="418"/>
      <c r="CP165" s="418"/>
      <c r="CQ165" s="418"/>
      <c r="CR165" s="418"/>
      <c r="CS165" s="418"/>
      <c r="CT165" s="418"/>
      <c r="CU165" s="418"/>
      <c r="CV165" s="418"/>
      <c r="CW165" s="418"/>
      <c r="CX165" s="418"/>
      <c r="CY165" s="418"/>
      <c r="CZ165" s="418"/>
      <c r="DA165" s="418"/>
      <c r="DB165" s="418"/>
      <c r="DC165" s="418"/>
      <c r="DD165" s="418"/>
      <c r="DE165" s="418"/>
      <c r="DF165" s="418"/>
      <c r="DG165" s="418"/>
      <c r="DH165" s="418"/>
      <c r="DI165" s="418"/>
      <c r="DJ165" s="418"/>
      <c r="DK165" s="418"/>
      <c r="DL165" s="418"/>
      <c r="DM165" s="418"/>
      <c r="DN165" s="418"/>
      <c r="DO165" s="418"/>
      <c r="DP165" s="418"/>
      <c r="DQ165" s="418"/>
      <c r="DR165" s="418"/>
      <c r="DS165" s="418"/>
      <c r="DT165" s="418"/>
      <c r="DU165" s="418"/>
      <c r="DV165" s="418"/>
      <c r="DW165" s="418"/>
      <c r="DX165" s="418"/>
      <c r="DY165" s="418"/>
      <c r="DZ165" s="418"/>
      <c r="EA165" s="418"/>
      <c r="EB165" s="418"/>
      <c r="EC165" s="418"/>
      <c r="ED165" s="418"/>
      <c r="EE165" s="418"/>
      <c r="EF165" s="418"/>
      <c r="EG165" s="418"/>
      <c r="EH165" s="418"/>
      <c r="EI165" s="418"/>
      <c r="EJ165" s="418"/>
      <c r="EK165" s="418"/>
      <c r="EL165" s="418"/>
      <c r="EM165" s="418"/>
      <c r="EN165" s="418"/>
      <c r="EO165" s="418"/>
      <c r="EP165" s="418"/>
      <c r="EQ165" s="418"/>
      <c r="ER165" s="418"/>
      <c r="ES165" s="418"/>
      <c r="ET165" s="418"/>
      <c r="EU165" s="418"/>
      <c r="EV165" s="418"/>
      <c r="EW165" s="418"/>
      <c r="EX165" s="418"/>
      <c r="EY165" s="418"/>
      <c r="EZ165" s="418"/>
      <c r="FA165" s="418"/>
      <c r="FB165" s="418"/>
      <c r="FC165" s="418"/>
      <c r="FD165" s="418"/>
      <c r="FE165" s="418"/>
      <c r="FF165" s="418"/>
      <c r="FG165" s="418"/>
      <c r="FH165" s="418"/>
      <c r="FI165" s="418"/>
      <c r="FJ165" s="418"/>
      <c r="FK165" s="418"/>
      <c r="FL165" s="418"/>
      <c r="FM165" s="418"/>
      <c r="FN165" s="418"/>
      <c r="FO165" s="418"/>
      <c r="FP165" s="418"/>
      <c r="FQ165" s="418"/>
      <c r="FR165" s="418"/>
      <c r="FS165" s="418"/>
      <c r="FT165" s="418"/>
      <c r="FU165" s="418"/>
      <c r="FV165" s="418"/>
      <c r="FW165" s="418"/>
      <c r="FX165" s="418"/>
      <c r="FY165" s="418"/>
      <c r="FZ165" s="418"/>
      <c r="GA165" s="418"/>
      <c r="GB165" s="418"/>
      <c r="GC165" s="418"/>
      <c r="GD165" s="418"/>
      <c r="GE165" s="418"/>
      <c r="GF165" s="418"/>
      <c r="GG165" s="418"/>
      <c r="GH165" s="418"/>
      <c r="GI165" s="418"/>
      <c r="GJ165" s="418"/>
      <c r="GK165" s="418"/>
      <c r="GL165" s="418"/>
      <c r="GM165" s="418"/>
      <c r="GN165" s="418"/>
      <c r="GO165" s="418"/>
      <c r="GP165" s="418"/>
      <c r="GQ165" s="418"/>
      <c r="GR165" s="418"/>
      <c r="GS165" s="418"/>
      <c r="GT165" s="418"/>
      <c r="GU165" s="418"/>
      <c r="GV165" s="418"/>
      <c r="GW165" s="418"/>
      <c r="GX165" s="418"/>
      <c r="GY165" s="418"/>
      <c r="GZ165" s="418"/>
      <c r="HA165" s="418"/>
      <c r="HB165" s="418"/>
      <c r="HC165" s="418"/>
      <c r="HD165" s="418"/>
      <c r="HE165" s="418"/>
      <c r="HF165" s="418"/>
      <c r="HG165" s="418"/>
      <c r="HH165" s="418"/>
      <c r="HI165" s="418"/>
      <c r="HJ165" s="418"/>
      <c r="HK165" s="418"/>
      <c r="HL165" s="418"/>
      <c r="HM165" s="418"/>
      <c r="HN165" s="418"/>
      <c r="HO165" s="418"/>
      <c r="HP165" s="418"/>
      <c r="HQ165" s="418"/>
      <c r="HR165" s="418"/>
      <c r="HS165" s="418"/>
      <c r="HT165" s="418"/>
      <c r="HU165" s="418"/>
      <c r="HV165" s="418"/>
      <c r="HW165" s="418"/>
      <c r="HX165" s="418"/>
      <c r="HY165" s="418"/>
      <c r="HZ165" s="418"/>
      <c r="IA165" s="418"/>
      <c r="IB165" s="418"/>
      <c r="IC165" s="418"/>
      <c r="ID165" s="418"/>
      <c r="IE165" s="418"/>
      <c r="IF165" s="418"/>
      <c r="IG165" s="418"/>
      <c r="IH165" s="418"/>
      <c r="II165" s="418"/>
      <c r="IJ165" s="418"/>
      <c r="IK165" s="418"/>
      <c r="IL165" s="418"/>
      <c r="IM165" s="418"/>
      <c r="IN165" s="418"/>
      <c r="IO165" s="418"/>
      <c r="IP165" s="418"/>
      <c r="IQ165" s="278"/>
      <c r="IR165" s="278"/>
    </row>
    <row r="166" spans="1:252" s="444" customFormat="1" x14ac:dyDescent="0.35">
      <c r="A166" s="707"/>
      <c r="B166" s="418"/>
      <c r="C166" s="489"/>
      <c r="D166" s="421"/>
      <c r="E166" s="708"/>
      <c r="J166" s="1293"/>
      <c r="M166" s="418"/>
      <c r="N166" s="418"/>
      <c r="O166" s="418"/>
      <c r="P166" s="418"/>
      <c r="Q166" s="418"/>
      <c r="R166" s="418"/>
      <c r="S166" s="418"/>
      <c r="T166" s="418"/>
      <c r="U166" s="418"/>
      <c r="V166" s="418"/>
      <c r="W166" s="418"/>
      <c r="X166" s="418"/>
      <c r="Y166" s="418"/>
      <c r="Z166" s="418"/>
      <c r="AA166" s="418"/>
      <c r="AB166" s="418"/>
      <c r="AC166" s="418"/>
      <c r="AD166" s="418"/>
      <c r="AE166" s="418"/>
      <c r="AF166" s="418"/>
      <c r="AG166" s="418"/>
      <c r="AH166" s="418"/>
      <c r="AI166" s="418"/>
      <c r="AJ166" s="418"/>
      <c r="AK166" s="418"/>
      <c r="AL166" s="418"/>
      <c r="AM166" s="418"/>
      <c r="AN166" s="418"/>
      <c r="AO166" s="418"/>
      <c r="AP166" s="418"/>
      <c r="AQ166" s="418"/>
      <c r="AR166" s="418"/>
      <c r="AS166" s="418"/>
      <c r="AT166" s="418"/>
      <c r="AU166" s="418"/>
      <c r="AV166" s="418"/>
      <c r="AW166" s="418"/>
      <c r="AX166" s="418"/>
      <c r="AY166" s="418"/>
      <c r="AZ166" s="418"/>
      <c r="BA166" s="418"/>
      <c r="BB166" s="418"/>
      <c r="BC166" s="418"/>
      <c r="BD166" s="418"/>
      <c r="BE166" s="418"/>
      <c r="BF166" s="418"/>
      <c r="BG166" s="418"/>
      <c r="BH166" s="418"/>
      <c r="BI166" s="418"/>
      <c r="BJ166" s="418"/>
      <c r="BK166" s="418"/>
      <c r="BL166" s="418"/>
      <c r="BM166" s="418"/>
      <c r="BN166" s="418"/>
      <c r="BO166" s="418"/>
      <c r="BP166" s="418"/>
      <c r="BQ166" s="418"/>
      <c r="BR166" s="418"/>
      <c r="BS166" s="418"/>
      <c r="BT166" s="418"/>
      <c r="BU166" s="418"/>
      <c r="BV166" s="418"/>
      <c r="BW166" s="418"/>
      <c r="BX166" s="418"/>
      <c r="BY166" s="418"/>
      <c r="BZ166" s="418"/>
      <c r="CA166" s="418"/>
      <c r="CB166" s="418"/>
      <c r="CC166" s="418"/>
      <c r="CD166" s="418"/>
      <c r="CE166" s="418"/>
      <c r="CF166" s="418"/>
      <c r="CG166" s="418"/>
      <c r="CH166" s="418"/>
      <c r="CI166" s="418"/>
      <c r="CJ166" s="418"/>
      <c r="CK166" s="418"/>
      <c r="CL166" s="418"/>
      <c r="CM166" s="418"/>
      <c r="CN166" s="418"/>
      <c r="CO166" s="418"/>
      <c r="CP166" s="418"/>
      <c r="CQ166" s="418"/>
      <c r="CR166" s="418"/>
      <c r="CS166" s="418"/>
      <c r="CT166" s="418"/>
      <c r="CU166" s="418"/>
      <c r="CV166" s="418"/>
      <c r="CW166" s="418"/>
      <c r="CX166" s="418"/>
      <c r="CY166" s="418"/>
      <c r="CZ166" s="418"/>
      <c r="DA166" s="418"/>
      <c r="DB166" s="418"/>
      <c r="DC166" s="418"/>
      <c r="DD166" s="418"/>
      <c r="DE166" s="418"/>
      <c r="DF166" s="418"/>
      <c r="DG166" s="418"/>
      <c r="DH166" s="418"/>
      <c r="DI166" s="418"/>
      <c r="DJ166" s="418"/>
      <c r="DK166" s="418"/>
      <c r="DL166" s="418"/>
      <c r="DM166" s="418"/>
      <c r="DN166" s="418"/>
      <c r="DO166" s="418"/>
      <c r="DP166" s="418"/>
      <c r="DQ166" s="418"/>
      <c r="DR166" s="418"/>
      <c r="DS166" s="418"/>
      <c r="DT166" s="418"/>
      <c r="DU166" s="418"/>
      <c r="DV166" s="418"/>
      <c r="DW166" s="418"/>
      <c r="DX166" s="418"/>
      <c r="DY166" s="418"/>
      <c r="DZ166" s="418"/>
      <c r="EA166" s="418"/>
      <c r="EB166" s="418"/>
      <c r="EC166" s="418"/>
      <c r="ED166" s="418"/>
      <c r="EE166" s="418"/>
      <c r="EF166" s="418"/>
      <c r="EG166" s="418"/>
      <c r="EH166" s="418"/>
      <c r="EI166" s="418"/>
      <c r="EJ166" s="418"/>
      <c r="EK166" s="418"/>
      <c r="EL166" s="418"/>
      <c r="EM166" s="418"/>
      <c r="EN166" s="418"/>
      <c r="EO166" s="418"/>
      <c r="EP166" s="418"/>
      <c r="EQ166" s="418"/>
      <c r="ER166" s="418"/>
      <c r="ES166" s="418"/>
      <c r="ET166" s="418"/>
      <c r="EU166" s="418"/>
      <c r="EV166" s="418"/>
      <c r="EW166" s="418"/>
      <c r="EX166" s="418"/>
      <c r="EY166" s="418"/>
      <c r="EZ166" s="418"/>
      <c r="FA166" s="418"/>
      <c r="FB166" s="418"/>
      <c r="FC166" s="418"/>
      <c r="FD166" s="418"/>
      <c r="FE166" s="418"/>
      <c r="FF166" s="418"/>
      <c r="FG166" s="418"/>
      <c r="FH166" s="418"/>
      <c r="FI166" s="418"/>
      <c r="FJ166" s="418"/>
      <c r="FK166" s="418"/>
      <c r="FL166" s="418"/>
      <c r="FM166" s="418"/>
      <c r="FN166" s="418"/>
      <c r="FO166" s="418"/>
      <c r="FP166" s="418"/>
      <c r="FQ166" s="418"/>
      <c r="FR166" s="418"/>
      <c r="FS166" s="418"/>
      <c r="FT166" s="418"/>
      <c r="FU166" s="418"/>
      <c r="FV166" s="418"/>
      <c r="FW166" s="418"/>
      <c r="FX166" s="418"/>
      <c r="FY166" s="418"/>
      <c r="FZ166" s="418"/>
      <c r="GA166" s="418"/>
      <c r="GB166" s="418"/>
      <c r="GC166" s="418"/>
      <c r="GD166" s="418"/>
      <c r="GE166" s="418"/>
      <c r="GF166" s="418"/>
      <c r="GG166" s="418"/>
      <c r="GH166" s="418"/>
      <c r="GI166" s="418"/>
      <c r="GJ166" s="418"/>
      <c r="GK166" s="418"/>
      <c r="GL166" s="418"/>
      <c r="GM166" s="418"/>
      <c r="GN166" s="418"/>
      <c r="GO166" s="418"/>
      <c r="GP166" s="418"/>
      <c r="GQ166" s="418"/>
      <c r="GR166" s="418"/>
      <c r="GS166" s="418"/>
      <c r="GT166" s="418"/>
      <c r="GU166" s="418"/>
      <c r="GV166" s="418"/>
      <c r="GW166" s="418"/>
      <c r="GX166" s="418"/>
      <c r="GY166" s="418"/>
      <c r="GZ166" s="418"/>
      <c r="HA166" s="418"/>
      <c r="HB166" s="418"/>
      <c r="HC166" s="418"/>
      <c r="HD166" s="418"/>
      <c r="HE166" s="418"/>
      <c r="HF166" s="418"/>
      <c r="HG166" s="418"/>
      <c r="HH166" s="418"/>
      <c r="HI166" s="418"/>
      <c r="HJ166" s="418"/>
      <c r="HK166" s="418"/>
      <c r="HL166" s="418"/>
      <c r="HM166" s="418"/>
      <c r="HN166" s="418"/>
      <c r="HO166" s="418"/>
      <c r="HP166" s="418"/>
      <c r="HQ166" s="418"/>
      <c r="HR166" s="418"/>
      <c r="HS166" s="418"/>
      <c r="HT166" s="418"/>
      <c r="HU166" s="418"/>
      <c r="HV166" s="418"/>
      <c r="HW166" s="418"/>
      <c r="HX166" s="418"/>
      <c r="HY166" s="418"/>
      <c r="HZ166" s="418"/>
      <c r="IA166" s="418"/>
      <c r="IB166" s="418"/>
      <c r="IC166" s="418"/>
      <c r="ID166" s="418"/>
      <c r="IE166" s="418"/>
      <c r="IF166" s="418"/>
      <c r="IG166" s="418"/>
      <c r="IH166" s="418"/>
      <c r="II166" s="418"/>
      <c r="IJ166" s="418"/>
      <c r="IK166" s="418"/>
      <c r="IL166" s="418"/>
      <c r="IM166" s="418"/>
      <c r="IN166" s="418"/>
      <c r="IO166" s="418"/>
      <c r="IP166" s="418"/>
      <c r="IQ166" s="278"/>
      <c r="IR166" s="278"/>
    </row>
    <row r="167" spans="1:252" s="444" customFormat="1" x14ac:dyDescent="0.35">
      <c r="A167" s="707"/>
      <c r="B167" s="418"/>
      <c r="C167" s="489"/>
      <c r="D167" s="421"/>
      <c r="E167" s="708"/>
      <c r="J167" s="1293"/>
      <c r="M167" s="418"/>
      <c r="N167" s="418"/>
      <c r="O167" s="418"/>
      <c r="P167" s="418"/>
      <c r="Q167" s="418"/>
      <c r="R167" s="418"/>
      <c r="S167" s="418"/>
      <c r="T167" s="418"/>
      <c r="U167" s="418"/>
      <c r="V167" s="418"/>
      <c r="W167" s="418"/>
      <c r="X167" s="418"/>
      <c r="Y167" s="418"/>
      <c r="Z167" s="418"/>
      <c r="AA167" s="418"/>
      <c r="AB167" s="418"/>
      <c r="AC167" s="418"/>
      <c r="AD167" s="418"/>
      <c r="AE167" s="418"/>
      <c r="AF167" s="418"/>
      <c r="AG167" s="418"/>
      <c r="AH167" s="418"/>
      <c r="AI167" s="418"/>
      <c r="AJ167" s="418"/>
      <c r="AK167" s="418"/>
      <c r="AL167" s="418"/>
      <c r="AM167" s="418"/>
      <c r="AN167" s="418"/>
      <c r="AO167" s="418"/>
      <c r="AP167" s="418"/>
      <c r="AQ167" s="418"/>
      <c r="AR167" s="418"/>
      <c r="AS167" s="418"/>
      <c r="AT167" s="418"/>
      <c r="AU167" s="418"/>
      <c r="AV167" s="418"/>
      <c r="AW167" s="418"/>
      <c r="AX167" s="418"/>
      <c r="AY167" s="418"/>
      <c r="AZ167" s="418"/>
      <c r="BA167" s="418"/>
      <c r="BB167" s="418"/>
      <c r="BC167" s="418"/>
      <c r="BD167" s="418"/>
      <c r="BE167" s="418"/>
      <c r="BF167" s="418"/>
      <c r="BG167" s="418"/>
      <c r="BH167" s="418"/>
      <c r="BI167" s="418"/>
      <c r="BJ167" s="418"/>
      <c r="BK167" s="418"/>
      <c r="BL167" s="418"/>
      <c r="BM167" s="418"/>
      <c r="BN167" s="418"/>
      <c r="BO167" s="418"/>
      <c r="BP167" s="418"/>
      <c r="BQ167" s="418"/>
      <c r="BR167" s="418"/>
      <c r="BS167" s="418"/>
      <c r="BT167" s="418"/>
      <c r="BU167" s="418"/>
      <c r="BV167" s="418"/>
      <c r="BW167" s="418"/>
      <c r="BX167" s="418"/>
      <c r="BY167" s="418"/>
      <c r="BZ167" s="418"/>
      <c r="CA167" s="418"/>
      <c r="CB167" s="418"/>
      <c r="CC167" s="418"/>
      <c r="CD167" s="418"/>
      <c r="CE167" s="418"/>
      <c r="CF167" s="418"/>
      <c r="CG167" s="418"/>
      <c r="CH167" s="418"/>
      <c r="CI167" s="418"/>
      <c r="CJ167" s="418"/>
      <c r="CK167" s="418"/>
      <c r="CL167" s="418"/>
      <c r="CM167" s="418"/>
      <c r="CN167" s="418"/>
      <c r="CO167" s="418"/>
      <c r="CP167" s="418"/>
      <c r="CQ167" s="418"/>
      <c r="CR167" s="418"/>
      <c r="CS167" s="418"/>
      <c r="CT167" s="418"/>
      <c r="CU167" s="418"/>
      <c r="CV167" s="418"/>
      <c r="CW167" s="418"/>
      <c r="CX167" s="418"/>
      <c r="CY167" s="418"/>
      <c r="CZ167" s="418"/>
      <c r="DA167" s="418"/>
      <c r="DB167" s="418"/>
      <c r="DC167" s="418"/>
      <c r="DD167" s="418"/>
      <c r="DE167" s="418"/>
      <c r="DF167" s="418"/>
      <c r="DG167" s="418"/>
      <c r="DH167" s="418"/>
      <c r="DI167" s="418"/>
      <c r="DJ167" s="418"/>
      <c r="DK167" s="418"/>
      <c r="DL167" s="418"/>
      <c r="DM167" s="418"/>
      <c r="DN167" s="418"/>
      <c r="DO167" s="418"/>
      <c r="DP167" s="418"/>
      <c r="DQ167" s="418"/>
      <c r="DR167" s="418"/>
      <c r="DS167" s="418"/>
      <c r="DT167" s="418"/>
      <c r="DU167" s="418"/>
      <c r="DV167" s="418"/>
      <c r="DW167" s="418"/>
      <c r="DX167" s="418"/>
      <c r="DY167" s="418"/>
      <c r="DZ167" s="418"/>
      <c r="EA167" s="418"/>
      <c r="EB167" s="418"/>
      <c r="EC167" s="418"/>
      <c r="ED167" s="418"/>
      <c r="EE167" s="418"/>
      <c r="EF167" s="418"/>
      <c r="EG167" s="418"/>
      <c r="EH167" s="418"/>
      <c r="EI167" s="418"/>
      <c r="EJ167" s="418"/>
      <c r="EK167" s="418"/>
      <c r="EL167" s="418"/>
      <c r="EM167" s="418"/>
      <c r="EN167" s="418"/>
      <c r="EO167" s="418"/>
      <c r="EP167" s="418"/>
      <c r="EQ167" s="418"/>
      <c r="ER167" s="418"/>
      <c r="ES167" s="418"/>
      <c r="ET167" s="418"/>
      <c r="EU167" s="418"/>
      <c r="EV167" s="418"/>
      <c r="EW167" s="418"/>
      <c r="EX167" s="418"/>
      <c r="EY167" s="418"/>
      <c r="EZ167" s="418"/>
      <c r="FA167" s="418"/>
      <c r="FB167" s="418"/>
      <c r="FC167" s="418"/>
      <c r="FD167" s="418"/>
      <c r="FE167" s="418"/>
      <c r="FF167" s="418"/>
      <c r="FG167" s="418"/>
      <c r="FH167" s="418"/>
      <c r="FI167" s="418"/>
      <c r="FJ167" s="418"/>
      <c r="FK167" s="418"/>
      <c r="FL167" s="418"/>
      <c r="FM167" s="418"/>
      <c r="FN167" s="418"/>
      <c r="FO167" s="418"/>
      <c r="FP167" s="418"/>
      <c r="FQ167" s="418"/>
      <c r="FR167" s="418"/>
      <c r="FS167" s="418"/>
      <c r="FT167" s="418"/>
      <c r="FU167" s="418"/>
      <c r="FV167" s="418"/>
      <c r="FW167" s="418"/>
      <c r="FX167" s="418"/>
      <c r="FY167" s="418"/>
      <c r="FZ167" s="418"/>
      <c r="GA167" s="418"/>
      <c r="GB167" s="418"/>
      <c r="GC167" s="418"/>
      <c r="GD167" s="418"/>
      <c r="GE167" s="418"/>
      <c r="GF167" s="418"/>
      <c r="GG167" s="418"/>
      <c r="GH167" s="418"/>
      <c r="GI167" s="418"/>
      <c r="GJ167" s="418"/>
      <c r="GK167" s="418"/>
      <c r="GL167" s="418"/>
      <c r="GM167" s="418"/>
      <c r="GN167" s="418"/>
      <c r="GO167" s="418"/>
      <c r="GP167" s="418"/>
      <c r="GQ167" s="418"/>
      <c r="GR167" s="418"/>
      <c r="GS167" s="418"/>
      <c r="GT167" s="418"/>
      <c r="GU167" s="418"/>
      <c r="GV167" s="418"/>
      <c r="GW167" s="418"/>
      <c r="GX167" s="418"/>
      <c r="GY167" s="418"/>
      <c r="GZ167" s="418"/>
      <c r="HA167" s="418"/>
      <c r="HB167" s="418"/>
      <c r="HC167" s="418"/>
      <c r="HD167" s="418"/>
      <c r="HE167" s="418"/>
      <c r="HF167" s="418"/>
      <c r="HG167" s="418"/>
      <c r="HH167" s="418"/>
      <c r="HI167" s="418"/>
      <c r="HJ167" s="418"/>
      <c r="HK167" s="418"/>
      <c r="HL167" s="418"/>
      <c r="HM167" s="418"/>
      <c r="HN167" s="418"/>
      <c r="HO167" s="418"/>
      <c r="HP167" s="418"/>
      <c r="HQ167" s="418"/>
      <c r="HR167" s="418"/>
      <c r="HS167" s="418"/>
      <c r="HT167" s="418"/>
      <c r="HU167" s="418"/>
      <c r="HV167" s="418"/>
      <c r="HW167" s="418"/>
      <c r="HX167" s="418"/>
      <c r="HY167" s="418"/>
      <c r="HZ167" s="418"/>
      <c r="IA167" s="418"/>
      <c r="IB167" s="418"/>
      <c r="IC167" s="418"/>
      <c r="ID167" s="418"/>
      <c r="IE167" s="418"/>
      <c r="IF167" s="418"/>
      <c r="IG167" s="418"/>
      <c r="IH167" s="418"/>
      <c r="II167" s="418"/>
      <c r="IJ167" s="418"/>
      <c r="IK167" s="418"/>
      <c r="IL167" s="418"/>
      <c r="IM167" s="418"/>
      <c r="IN167" s="418"/>
      <c r="IO167" s="418"/>
      <c r="IP167" s="418"/>
      <c r="IQ167" s="278"/>
      <c r="IR167" s="278"/>
    </row>
    <row r="168" spans="1:252" s="444" customFormat="1" x14ac:dyDescent="0.35">
      <c r="A168" s="707"/>
      <c r="B168" s="418"/>
      <c r="C168" s="489"/>
      <c r="D168" s="421"/>
      <c r="E168" s="708"/>
      <c r="J168" s="1293"/>
      <c r="M168" s="418"/>
      <c r="N168" s="418"/>
      <c r="O168" s="418"/>
      <c r="P168" s="418"/>
      <c r="Q168" s="418"/>
      <c r="R168" s="418"/>
      <c r="S168" s="418"/>
      <c r="T168" s="418"/>
      <c r="U168" s="418"/>
      <c r="V168" s="418"/>
      <c r="W168" s="418"/>
      <c r="X168" s="418"/>
      <c r="Y168" s="418"/>
      <c r="Z168" s="418"/>
      <c r="AA168" s="418"/>
      <c r="AB168" s="418"/>
      <c r="AC168" s="418"/>
      <c r="AD168" s="418"/>
      <c r="AE168" s="418"/>
      <c r="AF168" s="418"/>
      <c r="AG168" s="418"/>
      <c r="AH168" s="418"/>
      <c r="AI168" s="418"/>
      <c r="AJ168" s="418"/>
      <c r="AK168" s="418"/>
      <c r="AL168" s="418"/>
      <c r="AM168" s="418"/>
      <c r="AN168" s="418"/>
      <c r="AO168" s="418"/>
      <c r="AP168" s="418"/>
      <c r="AQ168" s="418"/>
      <c r="AR168" s="418"/>
      <c r="AS168" s="418"/>
      <c r="AT168" s="418"/>
      <c r="AU168" s="418"/>
      <c r="AV168" s="418"/>
      <c r="AW168" s="418"/>
      <c r="AX168" s="418"/>
      <c r="AY168" s="418"/>
      <c r="AZ168" s="418"/>
      <c r="BA168" s="418"/>
      <c r="BB168" s="418"/>
      <c r="BC168" s="418"/>
      <c r="BD168" s="418"/>
      <c r="BE168" s="418"/>
      <c r="BF168" s="418"/>
      <c r="BG168" s="418"/>
      <c r="BH168" s="418"/>
      <c r="BI168" s="418"/>
      <c r="BJ168" s="418"/>
      <c r="BK168" s="418"/>
      <c r="BL168" s="418"/>
      <c r="BM168" s="418"/>
      <c r="BN168" s="418"/>
      <c r="BO168" s="418"/>
      <c r="BP168" s="418"/>
      <c r="BQ168" s="418"/>
      <c r="BR168" s="418"/>
      <c r="BS168" s="418"/>
      <c r="BT168" s="418"/>
      <c r="BU168" s="418"/>
      <c r="BV168" s="418"/>
      <c r="BW168" s="418"/>
      <c r="BX168" s="418"/>
      <c r="BY168" s="418"/>
      <c r="BZ168" s="418"/>
      <c r="CA168" s="418"/>
      <c r="CB168" s="418"/>
      <c r="CC168" s="418"/>
      <c r="CD168" s="418"/>
      <c r="CE168" s="418"/>
      <c r="CF168" s="418"/>
      <c r="CG168" s="418"/>
      <c r="CH168" s="418"/>
      <c r="CI168" s="418"/>
      <c r="CJ168" s="418"/>
      <c r="CK168" s="418"/>
      <c r="CL168" s="418"/>
      <c r="CM168" s="418"/>
      <c r="CN168" s="418"/>
      <c r="CO168" s="418"/>
      <c r="CP168" s="418"/>
      <c r="CQ168" s="418"/>
      <c r="CR168" s="418"/>
      <c r="CS168" s="418"/>
      <c r="CT168" s="418"/>
      <c r="CU168" s="418"/>
      <c r="CV168" s="418"/>
      <c r="CW168" s="418"/>
      <c r="CX168" s="418"/>
      <c r="CY168" s="418"/>
      <c r="CZ168" s="418"/>
      <c r="DA168" s="418"/>
      <c r="DB168" s="418"/>
      <c r="DC168" s="418"/>
      <c r="DD168" s="418"/>
      <c r="DE168" s="418"/>
      <c r="DF168" s="418"/>
      <c r="DG168" s="418"/>
      <c r="DH168" s="418"/>
      <c r="DI168" s="418"/>
      <c r="DJ168" s="418"/>
      <c r="DK168" s="418"/>
      <c r="DL168" s="418"/>
      <c r="DM168" s="418"/>
      <c r="DN168" s="418"/>
      <c r="DO168" s="418"/>
      <c r="DP168" s="418"/>
      <c r="DQ168" s="418"/>
      <c r="DR168" s="418"/>
      <c r="DS168" s="418"/>
      <c r="DT168" s="418"/>
      <c r="DU168" s="418"/>
      <c r="DV168" s="418"/>
      <c r="DW168" s="418"/>
      <c r="DX168" s="418"/>
      <c r="DY168" s="418"/>
      <c r="DZ168" s="418"/>
      <c r="EA168" s="418"/>
      <c r="EB168" s="418"/>
      <c r="EC168" s="418"/>
      <c r="ED168" s="418"/>
      <c r="EE168" s="418"/>
      <c r="EF168" s="418"/>
      <c r="EG168" s="418"/>
      <c r="EH168" s="418"/>
      <c r="EI168" s="418"/>
      <c r="EJ168" s="418"/>
      <c r="EK168" s="418"/>
      <c r="EL168" s="418"/>
      <c r="EM168" s="418"/>
      <c r="EN168" s="418"/>
      <c r="EO168" s="418"/>
      <c r="EP168" s="418"/>
      <c r="EQ168" s="418"/>
      <c r="ER168" s="418"/>
      <c r="ES168" s="418"/>
      <c r="ET168" s="418"/>
      <c r="EU168" s="418"/>
      <c r="EV168" s="418"/>
      <c r="EW168" s="418"/>
      <c r="EX168" s="418"/>
      <c r="EY168" s="418"/>
      <c r="EZ168" s="418"/>
      <c r="FA168" s="418"/>
      <c r="FB168" s="418"/>
      <c r="FC168" s="418"/>
      <c r="FD168" s="418"/>
      <c r="FE168" s="418"/>
      <c r="FF168" s="418"/>
      <c r="FG168" s="418"/>
      <c r="FH168" s="418"/>
      <c r="FI168" s="418"/>
      <c r="FJ168" s="418"/>
      <c r="FK168" s="418"/>
      <c r="FL168" s="418"/>
      <c r="FM168" s="418"/>
      <c r="FN168" s="418"/>
      <c r="FO168" s="418"/>
      <c r="FP168" s="418"/>
      <c r="FQ168" s="418"/>
      <c r="FR168" s="418"/>
      <c r="FS168" s="418"/>
      <c r="FT168" s="418"/>
      <c r="FU168" s="418"/>
      <c r="FV168" s="418"/>
      <c r="FW168" s="418"/>
      <c r="FX168" s="418"/>
      <c r="FY168" s="418"/>
      <c r="FZ168" s="418"/>
      <c r="GA168" s="418"/>
      <c r="GB168" s="418"/>
      <c r="GC168" s="418"/>
      <c r="GD168" s="418"/>
      <c r="GE168" s="418"/>
      <c r="GF168" s="418"/>
      <c r="GG168" s="418"/>
      <c r="GH168" s="418"/>
      <c r="GI168" s="418"/>
      <c r="GJ168" s="418"/>
      <c r="GK168" s="418"/>
      <c r="GL168" s="418"/>
      <c r="GM168" s="418"/>
      <c r="GN168" s="418"/>
      <c r="GO168" s="418"/>
      <c r="GP168" s="418"/>
      <c r="GQ168" s="418"/>
      <c r="GR168" s="418"/>
      <c r="GS168" s="418"/>
      <c r="GT168" s="418"/>
      <c r="GU168" s="418"/>
      <c r="GV168" s="418"/>
      <c r="GW168" s="418"/>
      <c r="GX168" s="418"/>
      <c r="GY168" s="418"/>
      <c r="GZ168" s="418"/>
      <c r="HA168" s="418"/>
      <c r="HB168" s="418"/>
      <c r="HC168" s="418"/>
      <c r="HD168" s="418"/>
      <c r="HE168" s="418"/>
      <c r="HF168" s="418"/>
      <c r="HG168" s="418"/>
      <c r="HH168" s="418"/>
      <c r="HI168" s="418"/>
      <c r="HJ168" s="418"/>
      <c r="HK168" s="418"/>
      <c r="HL168" s="418"/>
      <c r="HM168" s="418"/>
      <c r="HN168" s="418"/>
      <c r="HO168" s="418"/>
      <c r="HP168" s="418"/>
      <c r="HQ168" s="418"/>
      <c r="HR168" s="418"/>
      <c r="HS168" s="418"/>
      <c r="HT168" s="418"/>
      <c r="HU168" s="418"/>
      <c r="HV168" s="418"/>
      <c r="HW168" s="418"/>
      <c r="HX168" s="418"/>
      <c r="HY168" s="418"/>
      <c r="HZ168" s="418"/>
      <c r="IA168" s="418"/>
      <c r="IB168" s="418"/>
      <c r="IC168" s="418"/>
      <c r="ID168" s="418"/>
      <c r="IE168" s="418"/>
      <c r="IF168" s="418"/>
      <c r="IG168" s="418"/>
      <c r="IH168" s="418"/>
      <c r="II168" s="418"/>
      <c r="IJ168" s="418"/>
      <c r="IK168" s="418"/>
      <c r="IL168" s="418"/>
      <c r="IM168" s="418"/>
      <c r="IN168" s="418"/>
      <c r="IO168" s="418"/>
      <c r="IP168" s="418"/>
      <c r="IQ168" s="278"/>
      <c r="IR168" s="278"/>
    </row>
    <row r="169" spans="1:252" s="444" customFormat="1" x14ac:dyDescent="0.35">
      <c r="A169" s="707"/>
      <c r="B169" s="418"/>
      <c r="C169" s="489"/>
      <c r="D169" s="421"/>
      <c r="E169" s="708"/>
      <c r="J169" s="1293"/>
      <c r="M169" s="418"/>
      <c r="N169" s="418"/>
      <c r="O169" s="418"/>
      <c r="P169" s="418"/>
      <c r="Q169" s="418"/>
      <c r="R169" s="418"/>
      <c r="S169" s="418"/>
      <c r="T169" s="418"/>
      <c r="U169" s="418"/>
      <c r="V169" s="418"/>
      <c r="W169" s="418"/>
      <c r="X169" s="418"/>
      <c r="Y169" s="418"/>
      <c r="Z169" s="418"/>
      <c r="AA169" s="418"/>
      <c r="AB169" s="418"/>
      <c r="AC169" s="418"/>
      <c r="AD169" s="418"/>
      <c r="AE169" s="418"/>
      <c r="AF169" s="418"/>
      <c r="AG169" s="418"/>
      <c r="AH169" s="418"/>
      <c r="AI169" s="418"/>
      <c r="AJ169" s="418"/>
      <c r="AK169" s="418"/>
      <c r="AL169" s="418"/>
      <c r="AM169" s="418"/>
      <c r="AN169" s="418"/>
      <c r="AO169" s="418"/>
      <c r="AP169" s="418"/>
      <c r="AQ169" s="418"/>
      <c r="AR169" s="418"/>
      <c r="AS169" s="418"/>
      <c r="AT169" s="418"/>
      <c r="AU169" s="418"/>
      <c r="AV169" s="418"/>
      <c r="AW169" s="418"/>
      <c r="AX169" s="418"/>
      <c r="AY169" s="418"/>
      <c r="AZ169" s="418"/>
      <c r="BA169" s="418"/>
      <c r="BB169" s="418"/>
      <c r="BC169" s="418"/>
      <c r="BD169" s="418"/>
      <c r="BE169" s="418"/>
      <c r="BF169" s="418"/>
      <c r="BG169" s="418"/>
      <c r="BH169" s="418"/>
      <c r="BI169" s="418"/>
      <c r="BJ169" s="418"/>
      <c r="BK169" s="418"/>
      <c r="BL169" s="418"/>
      <c r="BM169" s="418"/>
      <c r="BN169" s="418"/>
      <c r="BO169" s="418"/>
      <c r="BP169" s="418"/>
      <c r="BQ169" s="418"/>
      <c r="BR169" s="418"/>
      <c r="BS169" s="418"/>
      <c r="BT169" s="418"/>
      <c r="BU169" s="418"/>
      <c r="BV169" s="418"/>
      <c r="BW169" s="418"/>
      <c r="BX169" s="418"/>
      <c r="BY169" s="418"/>
      <c r="BZ169" s="418"/>
      <c r="CA169" s="418"/>
      <c r="CB169" s="418"/>
      <c r="CC169" s="418"/>
      <c r="CD169" s="418"/>
      <c r="CE169" s="418"/>
      <c r="CF169" s="418"/>
      <c r="CG169" s="418"/>
      <c r="CH169" s="418"/>
      <c r="CI169" s="418"/>
      <c r="CJ169" s="418"/>
      <c r="CK169" s="418"/>
      <c r="CL169" s="418"/>
      <c r="CM169" s="418"/>
      <c r="CN169" s="418"/>
      <c r="CO169" s="418"/>
      <c r="CP169" s="418"/>
      <c r="CQ169" s="418"/>
      <c r="CR169" s="418"/>
      <c r="CS169" s="418"/>
      <c r="CT169" s="418"/>
      <c r="CU169" s="418"/>
      <c r="CV169" s="418"/>
      <c r="CW169" s="418"/>
      <c r="CX169" s="418"/>
      <c r="CY169" s="418"/>
      <c r="CZ169" s="418"/>
      <c r="DA169" s="418"/>
      <c r="DB169" s="418"/>
      <c r="DC169" s="418"/>
      <c r="DD169" s="418"/>
      <c r="DE169" s="418"/>
      <c r="DF169" s="418"/>
      <c r="DG169" s="418"/>
      <c r="DH169" s="418"/>
      <c r="DI169" s="418"/>
      <c r="DJ169" s="418"/>
      <c r="DK169" s="418"/>
      <c r="DL169" s="418"/>
      <c r="DM169" s="418"/>
      <c r="DN169" s="418"/>
      <c r="DO169" s="418"/>
      <c r="DP169" s="418"/>
      <c r="DQ169" s="418"/>
      <c r="DR169" s="418"/>
      <c r="DS169" s="418"/>
      <c r="DT169" s="418"/>
      <c r="DU169" s="418"/>
      <c r="DV169" s="418"/>
      <c r="DW169" s="418"/>
      <c r="DX169" s="418"/>
      <c r="DY169" s="418"/>
      <c r="DZ169" s="418"/>
      <c r="EA169" s="418"/>
      <c r="EB169" s="418"/>
      <c r="EC169" s="418"/>
      <c r="ED169" s="418"/>
      <c r="EE169" s="418"/>
      <c r="EF169" s="418"/>
      <c r="EG169" s="418"/>
      <c r="EH169" s="418"/>
      <c r="EI169" s="418"/>
      <c r="EJ169" s="418"/>
      <c r="EK169" s="418"/>
      <c r="EL169" s="418"/>
      <c r="EM169" s="418"/>
      <c r="EN169" s="418"/>
      <c r="EO169" s="418"/>
      <c r="EP169" s="418"/>
      <c r="EQ169" s="418"/>
      <c r="ER169" s="418"/>
      <c r="ES169" s="418"/>
      <c r="ET169" s="418"/>
      <c r="EU169" s="418"/>
      <c r="EV169" s="418"/>
      <c r="EW169" s="418"/>
      <c r="EX169" s="418"/>
      <c r="EY169" s="418"/>
      <c r="EZ169" s="418"/>
      <c r="FA169" s="418"/>
      <c r="FB169" s="418"/>
      <c r="FC169" s="418"/>
      <c r="FD169" s="418"/>
      <c r="FE169" s="418"/>
      <c r="FF169" s="418"/>
      <c r="FG169" s="418"/>
      <c r="FH169" s="418"/>
      <c r="FI169" s="418"/>
      <c r="FJ169" s="418"/>
      <c r="FK169" s="418"/>
      <c r="FL169" s="418"/>
      <c r="FM169" s="418"/>
      <c r="FN169" s="418"/>
      <c r="FO169" s="418"/>
      <c r="FP169" s="418"/>
      <c r="FQ169" s="418"/>
      <c r="FR169" s="418"/>
      <c r="FS169" s="418"/>
      <c r="FT169" s="418"/>
      <c r="FU169" s="418"/>
      <c r="FV169" s="418"/>
      <c r="FW169" s="418"/>
      <c r="FX169" s="418"/>
      <c r="FY169" s="418"/>
      <c r="FZ169" s="418"/>
      <c r="GA169" s="418"/>
      <c r="GB169" s="418"/>
      <c r="GC169" s="418"/>
      <c r="GD169" s="418"/>
      <c r="GE169" s="418"/>
      <c r="GF169" s="418"/>
      <c r="GG169" s="418"/>
      <c r="GH169" s="418"/>
      <c r="GI169" s="418"/>
      <c r="GJ169" s="418"/>
      <c r="GK169" s="418"/>
      <c r="GL169" s="418"/>
      <c r="GM169" s="418"/>
      <c r="GN169" s="418"/>
      <c r="GO169" s="418"/>
      <c r="GP169" s="418"/>
      <c r="GQ169" s="418"/>
      <c r="GR169" s="418"/>
      <c r="GS169" s="418"/>
      <c r="GT169" s="418"/>
      <c r="GU169" s="418"/>
      <c r="GV169" s="418"/>
      <c r="GW169" s="418"/>
      <c r="GX169" s="418"/>
      <c r="GY169" s="418"/>
      <c r="GZ169" s="418"/>
      <c r="HA169" s="418"/>
      <c r="HB169" s="418"/>
      <c r="HC169" s="418"/>
      <c r="HD169" s="418"/>
      <c r="HE169" s="418"/>
      <c r="HF169" s="418"/>
      <c r="HG169" s="418"/>
      <c r="HH169" s="418"/>
      <c r="HI169" s="418"/>
      <c r="HJ169" s="418"/>
      <c r="HK169" s="418"/>
      <c r="HL169" s="418"/>
      <c r="HM169" s="418"/>
      <c r="HN169" s="418"/>
      <c r="HO169" s="418"/>
      <c r="HP169" s="418"/>
      <c r="HQ169" s="418"/>
      <c r="HR169" s="418"/>
      <c r="HS169" s="418"/>
      <c r="HT169" s="418"/>
      <c r="HU169" s="418"/>
      <c r="HV169" s="418"/>
      <c r="HW169" s="418"/>
      <c r="HX169" s="418"/>
      <c r="HY169" s="418"/>
      <c r="HZ169" s="418"/>
      <c r="IA169" s="418"/>
      <c r="IB169" s="418"/>
      <c r="IC169" s="418"/>
      <c r="ID169" s="418"/>
      <c r="IE169" s="418"/>
      <c r="IF169" s="418"/>
      <c r="IG169" s="418"/>
      <c r="IH169" s="418"/>
      <c r="II169" s="418"/>
      <c r="IJ169" s="418"/>
      <c r="IK169" s="418"/>
      <c r="IL169" s="418"/>
      <c r="IM169" s="418"/>
      <c r="IN169" s="418"/>
      <c r="IO169" s="418"/>
      <c r="IP169" s="418"/>
      <c r="IQ169" s="278"/>
      <c r="IR169" s="278"/>
    </row>
    <row r="170" spans="1:252" s="444" customFormat="1" x14ac:dyDescent="0.35">
      <c r="A170" s="707"/>
      <c r="B170" s="418"/>
      <c r="C170" s="489"/>
      <c r="D170" s="421"/>
      <c r="E170" s="708"/>
      <c r="J170" s="1293"/>
      <c r="M170" s="418"/>
      <c r="N170" s="418"/>
      <c r="O170" s="418"/>
      <c r="P170" s="418"/>
      <c r="Q170" s="418"/>
      <c r="R170" s="418"/>
      <c r="S170" s="418"/>
      <c r="T170" s="418"/>
      <c r="U170" s="418"/>
      <c r="V170" s="418"/>
      <c r="W170" s="418"/>
      <c r="X170" s="418"/>
      <c r="Y170" s="418"/>
      <c r="Z170" s="418"/>
      <c r="AA170" s="418"/>
      <c r="AB170" s="418"/>
      <c r="AC170" s="418"/>
      <c r="AD170" s="418"/>
      <c r="AE170" s="418"/>
      <c r="AF170" s="418"/>
      <c r="AG170" s="418"/>
      <c r="AH170" s="418"/>
      <c r="AI170" s="418"/>
      <c r="AJ170" s="418"/>
      <c r="AK170" s="418"/>
      <c r="AL170" s="418"/>
      <c r="AM170" s="418"/>
      <c r="AN170" s="418"/>
      <c r="AO170" s="418"/>
      <c r="AP170" s="418"/>
      <c r="AQ170" s="418"/>
      <c r="AR170" s="418"/>
      <c r="AS170" s="418"/>
      <c r="AT170" s="418"/>
      <c r="AU170" s="418"/>
      <c r="AV170" s="418"/>
      <c r="AW170" s="418"/>
      <c r="AX170" s="418"/>
      <c r="AY170" s="418"/>
      <c r="AZ170" s="418"/>
      <c r="BA170" s="418"/>
      <c r="BB170" s="418"/>
      <c r="BC170" s="418"/>
      <c r="BD170" s="418"/>
      <c r="BE170" s="418"/>
      <c r="BF170" s="418"/>
      <c r="BG170" s="418"/>
      <c r="BH170" s="418"/>
      <c r="BI170" s="418"/>
      <c r="BJ170" s="418"/>
      <c r="BK170" s="418"/>
      <c r="BL170" s="418"/>
      <c r="BM170" s="418"/>
      <c r="BN170" s="418"/>
      <c r="BO170" s="418"/>
      <c r="BP170" s="418"/>
      <c r="BQ170" s="418"/>
      <c r="BR170" s="418"/>
      <c r="BS170" s="418"/>
      <c r="BT170" s="418"/>
      <c r="BU170" s="418"/>
      <c r="BV170" s="418"/>
      <c r="BW170" s="418"/>
      <c r="BX170" s="418"/>
      <c r="BY170" s="418"/>
      <c r="BZ170" s="418"/>
      <c r="CA170" s="418"/>
      <c r="CB170" s="418"/>
      <c r="CC170" s="418"/>
      <c r="CD170" s="418"/>
      <c r="CE170" s="418"/>
      <c r="CF170" s="418"/>
      <c r="CG170" s="418"/>
      <c r="CH170" s="418"/>
      <c r="CI170" s="418"/>
      <c r="CJ170" s="418"/>
      <c r="CK170" s="418"/>
      <c r="CL170" s="418"/>
      <c r="CM170" s="418"/>
      <c r="CN170" s="418"/>
      <c r="CO170" s="418"/>
      <c r="CP170" s="418"/>
      <c r="CQ170" s="418"/>
      <c r="CR170" s="418"/>
      <c r="CS170" s="418"/>
      <c r="CT170" s="418"/>
      <c r="CU170" s="418"/>
      <c r="CV170" s="418"/>
      <c r="CW170" s="418"/>
      <c r="CX170" s="418"/>
      <c r="CY170" s="418"/>
      <c r="CZ170" s="418"/>
      <c r="DA170" s="418"/>
      <c r="DB170" s="418"/>
      <c r="DC170" s="418"/>
      <c r="DD170" s="418"/>
      <c r="DE170" s="418"/>
      <c r="DF170" s="418"/>
      <c r="DG170" s="418"/>
      <c r="DH170" s="418"/>
      <c r="DI170" s="418"/>
      <c r="DJ170" s="418"/>
      <c r="DK170" s="418"/>
      <c r="DL170" s="418"/>
      <c r="DM170" s="418"/>
      <c r="DN170" s="418"/>
      <c r="DO170" s="418"/>
      <c r="DP170" s="418"/>
      <c r="DQ170" s="418"/>
      <c r="DR170" s="418"/>
      <c r="DS170" s="418"/>
      <c r="DT170" s="418"/>
      <c r="DU170" s="418"/>
      <c r="DV170" s="418"/>
      <c r="DW170" s="418"/>
      <c r="DX170" s="418"/>
      <c r="DY170" s="418"/>
      <c r="DZ170" s="418"/>
      <c r="EA170" s="418"/>
      <c r="EB170" s="418"/>
      <c r="EC170" s="418"/>
      <c r="ED170" s="418"/>
      <c r="EE170" s="418"/>
      <c r="EF170" s="418"/>
      <c r="EG170" s="418"/>
      <c r="EH170" s="418"/>
      <c r="EI170" s="418"/>
      <c r="EJ170" s="418"/>
      <c r="EK170" s="418"/>
      <c r="EL170" s="418"/>
      <c r="EM170" s="418"/>
      <c r="EN170" s="418"/>
      <c r="EO170" s="418"/>
      <c r="EP170" s="418"/>
      <c r="EQ170" s="418"/>
      <c r="ER170" s="418"/>
      <c r="ES170" s="418"/>
      <c r="ET170" s="418"/>
      <c r="EU170" s="418"/>
      <c r="EV170" s="418"/>
      <c r="EW170" s="418"/>
      <c r="EX170" s="418"/>
      <c r="EY170" s="418"/>
      <c r="EZ170" s="418"/>
      <c r="FA170" s="418"/>
      <c r="FB170" s="418"/>
      <c r="FC170" s="418"/>
      <c r="FD170" s="418"/>
      <c r="FE170" s="418"/>
      <c r="FF170" s="418"/>
      <c r="FG170" s="418"/>
      <c r="FH170" s="418"/>
      <c r="FI170" s="418"/>
      <c r="FJ170" s="418"/>
      <c r="FK170" s="418"/>
      <c r="FL170" s="418"/>
      <c r="FM170" s="418"/>
      <c r="FN170" s="418"/>
      <c r="FO170" s="418"/>
      <c r="FP170" s="418"/>
      <c r="FQ170" s="418"/>
      <c r="FR170" s="418"/>
      <c r="FS170" s="418"/>
      <c r="FT170" s="418"/>
      <c r="FU170" s="418"/>
      <c r="FV170" s="418"/>
      <c r="FW170" s="418"/>
      <c r="FX170" s="418"/>
      <c r="FY170" s="418"/>
      <c r="FZ170" s="418"/>
      <c r="GA170" s="418"/>
      <c r="GB170" s="418"/>
      <c r="GC170" s="418"/>
      <c r="GD170" s="418"/>
      <c r="GE170" s="418"/>
      <c r="GF170" s="418"/>
      <c r="GG170" s="418"/>
      <c r="GH170" s="418"/>
      <c r="GI170" s="418"/>
      <c r="GJ170" s="418"/>
      <c r="GK170" s="418"/>
      <c r="GL170" s="418"/>
      <c r="GM170" s="418"/>
      <c r="GN170" s="418"/>
      <c r="GO170" s="418"/>
      <c r="GP170" s="418"/>
      <c r="GQ170" s="418"/>
      <c r="GR170" s="418"/>
      <c r="GS170" s="418"/>
      <c r="GT170" s="418"/>
      <c r="GU170" s="418"/>
      <c r="GV170" s="418"/>
      <c r="GW170" s="418"/>
      <c r="GX170" s="418"/>
      <c r="GY170" s="418"/>
      <c r="GZ170" s="418"/>
      <c r="HA170" s="418"/>
      <c r="HB170" s="418"/>
      <c r="HC170" s="418"/>
      <c r="HD170" s="418"/>
      <c r="HE170" s="418"/>
      <c r="HF170" s="418"/>
      <c r="HG170" s="418"/>
      <c r="HH170" s="418"/>
      <c r="HI170" s="418"/>
      <c r="HJ170" s="418"/>
      <c r="HK170" s="418"/>
      <c r="HL170" s="418"/>
      <c r="HM170" s="418"/>
      <c r="HN170" s="418"/>
      <c r="HO170" s="418"/>
      <c r="HP170" s="418"/>
      <c r="HQ170" s="418"/>
      <c r="HR170" s="418"/>
      <c r="HS170" s="418"/>
      <c r="HT170" s="418"/>
      <c r="HU170" s="418"/>
      <c r="HV170" s="418"/>
      <c r="HW170" s="418"/>
      <c r="HX170" s="418"/>
      <c r="HY170" s="418"/>
      <c r="HZ170" s="418"/>
      <c r="IA170" s="418"/>
      <c r="IB170" s="418"/>
      <c r="IC170" s="418"/>
      <c r="ID170" s="418"/>
      <c r="IE170" s="418"/>
      <c r="IF170" s="418"/>
      <c r="IG170" s="418"/>
      <c r="IH170" s="418"/>
      <c r="II170" s="418"/>
      <c r="IJ170" s="418"/>
      <c r="IK170" s="418"/>
      <c r="IL170" s="418"/>
      <c r="IM170" s="418"/>
      <c r="IN170" s="418"/>
      <c r="IO170" s="418"/>
      <c r="IP170" s="418"/>
      <c r="IQ170" s="278"/>
      <c r="IR170" s="278"/>
    </row>
    <row r="171" spans="1:252" s="444" customFormat="1" x14ac:dyDescent="0.35">
      <c r="A171" s="707"/>
      <c r="B171" s="418"/>
      <c r="C171" s="489"/>
      <c r="D171" s="421"/>
      <c r="E171" s="708"/>
      <c r="J171" s="1293"/>
      <c r="M171" s="418"/>
      <c r="N171" s="418"/>
      <c r="O171" s="418"/>
      <c r="P171" s="418"/>
      <c r="Q171" s="418"/>
      <c r="R171" s="418"/>
      <c r="S171" s="418"/>
      <c r="T171" s="418"/>
      <c r="U171" s="418"/>
      <c r="V171" s="418"/>
      <c r="W171" s="418"/>
      <c r="X171" s="418"/>
      <c r="Y171" s="418"/>
      <c r="Z171" s="418"/>
      <c r="AA171" s="418"/>
      <c r="AB171" s="418"/>
      <c r="AC171" s="418"/>
      <c r="AD171" s="418"/>
      <c r="AE171" s="418"/>
      <c r="AF171" s="418"/>
      <c r="AG171" s="418"/>
      <c r="AH171" s="418"/>
      <c r="AI171" s="418"/>
      <c r="AJ171" s="418"/>
      <c r="AK171" s="418"/>
      <c r="AL171" s="418"/>
      <c r="AM171" s="418"/>
      <c r="AN171" s="418"/>
      <c r="AO171" s="418"/>
      <c r="AP171" s="418"/>
      <c r="AQ171" s="418"/>
      <c r="AR171" s="418"/>
      <c r="AS171" s="418"/>
      <c r="AT171" s="418"/>
      <c r="AU171" s="418"/>
      <c r="AV171" s="418"/>
      <c r="AW171" s="418"/>
      <c r="AX171" s="418"/>
      <c r="AY171" s="418"/>
      <c r="AZ171" s="418"/>
      <c r="BA171" s="418"/>
      <c r="BB171" s="418"/>
      <c r="BC171" s="418"/>
      <c r="BD171" s="418"/>
      <c r="BE171" s="418"/>
      <c r="BF171" s="418"/>
      <c r="BG171" s="418"/>
      <c r="BH171" s="418"/>
      <c r="BI171" s="418"/>
      <c r="BJ171" s="418"/>
      <c r="BK171" s="418"/>
      <c r="BL171" s="418"/>
      <c r="BM171" s="418"/>
      <c r="BN171" s="418"/>
      <c r="BO171" s="418"/>
      <c r="BP171" s="418"/>
      <c r="BQ171" s="418"/>
      <c r="BR171" s="418"/>
      <c r="BS171" s="418"/>
      <c r="BT171" s="418"/>
      <c r="BU171" s="418"/>
      <c r="BV171" s="418"/>
      <c r="BW171" s="418"/>
      <c r="BX171" s="418"/>
      <c r="BY171" s="418"/>
      <c r="BZ171" s="418"/>
      <c r="CA171" s="418"/>
      <c r="CB171" s="418"/>
      <c r="CC171" s="418"/>
      <c r="CD171" s="418"/>
      <c r="CE171" s="418"/>
      <c r="CF171" s="418"/>
      <c r="CG171" s="418"/>
      <c r="CH171" s="418"/>
      <c r="CI171" s="418"/>
      <c r="CJ171" s="418"/>
      <c r="CK171" s="418"/>
      <c r="CL171" s="418"/>
      <c r="CM171" s="418"/>
      <c r="CN171" s="418"/>
      <c r="CO171" s="418"/>
      <c r="CP171" s="418"/>
      <c r="CQ171" s="418"/>
      <c r="CR171" s="418"/>
      <c r="CS171" s="418"/>
      <c r="CT171" s="418"/>
      <c r="CU171" s="418"/>
      <c r="CV171" s="418"/>
      <c r="CW171" s="418"/>
      <c r="CX171" s="418"/>
      <c r="CY171" s="418"/>
      <c r="CZ171" s="418"/>
      <c r="DA171" s="418"/>
      <c r="DB171" s="418"/>
      <c r="DC171" s="418"/>
      <c r="DD171" s="418"/>
      <c r="DE171" s="418"/>
      <c r="DF171" s="418"/>
      <c r="DG171" s="418"/>
      <c r="DH171" s="418"/>
      <c r="DI171" s="418"/>
      <c r="DJ171" s="418"/>
      <c r="DK171" s="418"/>
      <c r="DL171" s="418"/>
      <c r="DM171" s="418"/>
      <c r="DN171" s="418"/>
      <c r="DO171" s="418"/>
      <c r="DP171" s="418"/>
      <c r="DQ171" s="418"/>
      <c r="DR171" s="418"/>
      <c r="DS171" s="418"/>
      <c r="DT171" s="418"/>
      <c r="DU171" s="418"/>
      <c r="DV171" s="418"/>
      <c r="DW171" s="418"/>
      <c r="DX171" s="418"/>
      <c r="DY171" s="418"/>
      <c r="DZ171" s="418"/>
      <c r="EA171" s="418"/>
      <c r="EB171" s="418"/>
      <c r="EC171" s="418"/>
      <c r="ED171" s="418"/>
      <c r="EE171" s="418"/>
      <c r="EF171" s="418"/>
      <c r="EG171" s="418"/>
      <c r="EH171" s="418"/>
      <c r="EI171" s="418"/>
      <c r="EJ171" s="418"/>
      <c r="EK171" s="418"/>
      <c r="EL171" s="418"/>
      <c r="EM171" s="418"/>
      <c r="EN171" s="418"/>
      <c r="EO171" s="418"/>
      <c r="EP171" s="418"/>
      <c r="EQ171" s="418"/>
      <c r="ER171" s="418"/>
      <c r="ES171" s="418"/>
      <c r="ET171" s="418"/>
      <c r="EU171" s="418"/>
      <c r="EV171" s="418"/>
      <c r="EW171" s="418"/>
      <c r="EX171" s="418"/>
      <c r="EY171" s="418"/>
      <c r="EZ171" s="418"/>
      <c r="FA171" s="418"/>
      <c r="FB171" s="418"/>
      <c r="FC171" s="418"/>
      <c r="FD171" s="418"/>
      <c r="FE171" s="418"/>
      <c r="FF171" s="418"/>
      <c r="FG171" s="418"/>
      <c r="FH171" s="418"/>
      <c r="FI171" s="418"/>
      <c r="FJ171" s="418"/>
      <c r="FK171" s="418"/>
      <c r="FL171" s="418"/>
      <c r="FM171" s="418"/>
      <c r="FN171" s="418"/>
      <c r="FO171" s="418"/>
      <c r="FP171" s="418"/>
      <c r="FQ171" s="418"/>
      <c r="FR171" s="418"/>
      <c r="FS171" s="418"/>
      <c r="FT171" s="418"/>
      <c r="FU171" s="418"/>
      <c r="FV171" s="418"/>
      <c r="FW171" s="418"/>
      <c r="FX171" s="418"/>
      <c r="FY171" s="418"/>
      <c r="FZ171" s="418"/>
      <c r="GA171" s="418"/>
      <c r="GB171" s="418"/>
      <c r="GC171" s="418"/>
      <c r="GD171" s="418"/>
      <c r="GE171" s="418"/>
      <c r="GF171" s="418"/>
      <c r="GG171" s="418"/>
      <c r="GH171" s="418"/>
      <c r="GI171" s="418"/>
      <c r="GJ171" s="418"/>
      <c r="GK171" s="418"/>
      <c r="GL171" s="418"/>
      <c r="GM171" s="418"/>
      <c r="GN171" s="418"/>
      <c r="GO171" s="418"/>
      <c r="GP171" s="418"/>
      <c r="GQ171" s="418"/>
      <c r="GR171" s="418"/>
      <c r="GS171" s="418"/>
      <c r="GT171" s="418"/>
      <c r="GU171" s="418"/>
      <c r="GV171" s="418"/>
      <c r="GW171" s="418"/>
      <c r="GX171" s="418"/>
      <c r="GY171" s="418"/>
      <c r="GZ171" s="418"/>
      <c r="HA171" s="418"/>
      <c r="HB171" s="418"/>
      <c r="HC171" s="418"/>
      <c r="HD171" s="418"/>
      <c r="HE171" s="418"/>
      <c r="HF171" s="418"/>
      <c r="HG171" s="418"/>
      <c r="HH171" s="418"/>
      <c r="HI171" s="418"/>
      <c r="HJ171" s="418"/>
      <c r="HK171" s="418"/>
      <c r="HL171" s="418"/>
      <c r="HM171" s="418"/>
      <c r="HN171" s="418"/>
      <c r="HO171" s="418"/>
      <c r="HP171" s="418"/>
      <c r="HQ171" s="418"/>
      <c r="HR171" s="418"/>
      <c r="HS171" s="418"/>
      <c r="HT171" s="418"/>
      <c r="HU171" s="418"/>
      <c r="HV171" s="418"/>
      <c r="HW171" s="418"/>
      <c r="HX171" s="418"/>
      <c r="HY171" s="418"/>
      <c r="HZ171" s="418"/>
      <c r="IA171" s="418"/>
      <c r="IB171" s="418"/>
      <c r="IC171" s="418"/>
      <c r="ID171" s="418"/>
      <c r="IE171" s="418"/>
      <c r="IF171" s="418"/>
      <c r="IG171" s="418"/>
      <c r="IH171" s="418"/>
      <c r="II171" s="418"/>
      <c r="IJ171" s="418"/>
      <c r="IK171" s="418"/>
      <c r="IL171" s="418"/>
      <c r="IM171" s="418"/>
      <c r="IN171" s="418"/>
      <c r="IO171" s="418"/>
      <c r="IP171" s="418"/>
      <c r="IQ171" s="278"/>
      <c r="IR171" s="278"/>
    </row>
    <row r="172" spans="1:252" s="444" customFormat="1" x14ac:dyDescent="0.35">
      <c r="A172" s="707"/>
      <c r="B172" s="418"/>
      <c r="C172" s="489"/>
      <c r="D172" s="421"/>
      <c r="E172" s="708"/>
      <c r="J172" s="1293"/>
      <c r="M172" s="418"/>
      <c r="N172" s="418"/>
      <c r="O172" s="418"/>
      <c r="P172" s="418"/>
      <c r="Q172" s="418"/>
      <c r="R172" s="418"/>
      <c r="S172" s="418"/>
      <c r="T172" s="418"/>
      <c r="U172" s="418"/>
      <c r="V172" s="418"/>
      <c r="W172" s="418"/>
      <c r="X172" s="418"/>
      <c r="Y172" s="418"/>
      <c r="Z172" s="418"/>
      <c r="AA172" s="418"/>
      <c r="AB172" s="418"/>
      <c r="AC172" s="418"/>
      <c r="AD172" s="418"/>
      <c r="AE172" s="418"/>
      <c r="AF172" s="418"/>
      <c r="AG172" s="418"/>
      <c r="AH172" s="418"/>
      <c r="AI172" s="418"/>
      <c r="AJ172" s="418"/>
      <c r="AK172" s="418"/>
      <c r="AL172" s="418"/>
      <c r="AM172" s="418"/>
      <c r="AN172" s="418"/>
      <c r="AO172" s="418"/>
      <c r="AP172" s="418"/>
      <c r="AQ172" s="418"/>
      <c r="AR172" s="418"/>
      <c r="AS172" s="418"/>
      <c r="AT172" s="418"/>
      <c r="AU172" s="418"/>
      <c r="AV172" s="418"/>
      <c r="AW172" s="418"/>
      <c r="AX172" s="418"/>
      <c r="AY172" s="418"/>
      <c r="AZ172" s="418"/>
      <c r="BA172" s="418"/>
      <c r="BB172" s="418"/>
      <c r="BC172" s="418"/>
      <c r="BD172" s="418"/>
      <c r="BE172" s="418"/>
      <c r="BF172" s="418"/>
      <c r="BG172" s="418"/>
      <c r="BH172" s="418"/>
      <c r="BI172" s="418"/>
      <c r="BJ172" s="418"/>
      <c r="BK172" s="418"/>
      <c r="BL172" s="418"/>
      <c r="BM172" s="418"/>
      <c r="BN172" s="418"/>
      <c r="BO172" s="418"/>
      <c r="BP172" s="418"/>
      <c r="BQ172" s="418"/>
      <c r="BR172" s="418"/>
      <c r="BS172" s="418"/>
      <c r="BT172" s="418"/>
      <c r="BU172" s="418"/>
      <c r="BV172" s="418"/>
      <c r="BW172" s="418"/>
      <c r="BX172" s="418"/>
      <c r="BY172" s="418"/>
      <c r="BZ172" s="418"/>
      <c r="CA172" s="418"/>
      <c r="CB172" s="418"/>
      <c r="CC172" s="418"/>
      <c r="CD172" s="418"/>
      <c r="CE172" s="418"/>
      <c r="CF172" s="418"/>
      <c r="CG172" s="418"/>
      <c r="CH172" s="418"/>
      <c r="CI172" s="418"/>
      <c r="CJ172" s="418"/>
      <c r="CK172" s="418"/>
      <c r="CL172" s="418"/>
      <c r="CM172" s="418"/>
      <c r="CN172" s="418"/>
      <c r="CO172" s="418"/>
      <c r="CP172" s="418"/>
      <c r="CQ172" s="418"/>
      <c r="CR172" s="418"/>
      <c r="CS172" s="418"/>
      <c r="CT172" s="418"/>
      <c r="CU172" s="418"/>
      <c r="CV172" s="418"/>
      <c r="CW172" s="418"/>
      <c r="CX172" s="418"/>
      <c r="CY172" s="418"/>
      <c r="CZ172" s="418"/>
      <c r="DA172" s="418"/>
      <c r="DB172" s="418"/>
      <c r="DC172" s="418"/>
      <c r="DD172" s="418"/>
      <c r="DE172" s="418"/>
      <c r="DF172" s="418"/>
      <c r="DG172" s="418"/>
      <c r="DH172" s="418"/>
      <c r="DI172" s="418"/>
      <c r="DJ172" s="418"/>
      <c r="DK172" s="418"/>
      <c r="DL172" s="418"/>
      <c r="DM172" s="418"/>
      <c r="DN172" s="418"/>
      <c r="DO172" s="418"/>
      <c r="DP172" s="418"/>
      <c r="DQ172" s="418"/>
      <c r="DR172" s="418"/>
      <c r="DS172" s="418"/>
      <c r="DT172" s="418"/>
      <c r="DU172" s="418"/>
      <c r="DV172" s="418"/>
      <c r="DW172" s="418"/>
      <c r="DX172" s="418"/>
      <c r="DY172" s="418"/>
      <c r="DZ172" s="418"/>
      <c r="EA172" s="418"/>
      <c r="EB172" s="418"/>
      <c r="EC172" s="418"/>
      <c r="ED172" s="418"/>
      <c r="EE172" s="418"/>
      <c r="EF172" s="418"/>
      <c r="EG172" s="418"/>
      <c r="EH172" s="418"/>
      <c r="EI172" s="418"/>
      <c r="EJ172" s="418"/>
      <c r="EK172" s="418"/>
      <c r="EL172" s="418"/>
      <c r="EM172" s="418"/>
      <c r="EN172" s="418"/>
      <c r="EO172" s="418"/>
      <c r="EP172" s="418"/>
      <c r="EQ172" s="418"/>
      <c r="ER172" s="418"/>
      <c r="ES172" s="418"/>
      <c r="ET172" s="418"/>
      <c r="EU172" s="418"/>
      <c r="EV172" s="418"/>
      <c r="EW172" s="418"/>
      <c r="EX172" s="418"/>
      <c r="EY172" s="418"/>
      <c r="EZ172" s="418"/>
      <c r="FA172" s="418"/>
      <c r="FB172" s="418"/>
      <c r="FC172" s="418"/>
      <c r="FD172" s="418"/>
      <c r="FE172" s="418"/>
      <c r="FF172" s="418"/>
      <c r="FG172" s="418"/>
      <c r="FH172" s="418"/>
      <c r="FI172" s="418"/>
      <c r="FJ172" s="418"/>
      <c r="FK172" s="418"/>
      <c r="FL172" s="418"/>
      <c r="FM172" s="418"/>
      <c r="FN172" s="418"/>
      <c r="FO172" s="418"/>
      <c r="FP172" s="418"/>
      <c r="FQ172" s="418"/>
      <c r="FR172" s="418"/>
      <c r="FS172" s="418"/>
      <c r="FT172" s="418"/>
      <c r="FU172" s="418"/>
      <c r="FV172" s="418"/>
      <c r="FW172" s="418"/>
      <c r="FX172" s="418"/>
      <c r="FY172" s="418"/>
      <c r="FZ172" s="418"/>
      <c r="GA172" s="418"/>
      <c r="GB172" s="418"/>
      <c r="GC172" s="418"/>
      <c r="GD172" s="418"/>
      <c r="GE172" s="418"/>
      <c r="GF172" s="418"/>
      <c r="GG172" s="418"/>
      <c r="GH172" s="418"/>
      <c r="GI172" s="418"/>
      <c r="GJ172" s="418"/>
      <c r="GK172" s="418"/>
      <c r="GL172" s="418"/>
      <c r="GM172" s="418"/>
      <c r="GN172" s="418"/>
      <c r="GO172" s="418"/>
      <c r="GP172" s="418"/>
      <c r="GQ172" s="418"/>
      <c r="GR172" s="418"/>
      <c r="GS172" s="418"/>
      <c r="GT172" s="418"/>
      <c r="GU172" s="418"/>
      <c r="GV172" s="418"/>
      <c r="GW172" s="418"/>
      <c r="GX172" s="418"/>
      <c r="GY172" s="418"/>
      <c r="GZ172" s="418"/>
      <c r="HA172" s="418"/>
      <c r="HB172" s="418"/>
      <c r="HC172" s="418"/>
      <c r="HD172" s="418"/>
      <c r="HE172" s="418"/>
      <c r="HF172" s="418"/>
      <c r="HG172" s="418"/>
      <c r="HH172" s="418"/>
      <c r="HI172" s="418"/>
      <c r="HJ172" s="418"/>
      <c r="HK172" s="418"/>
      <c r="HL172" s="418"/>
      <c r="HM172" s="418"/>
      <c r="HN172" s="418"/>
      <c r="HO172" s="418"/>
      <c r="HP172" s="418"/>
      <c r="HQ172" s="418"/>
      <c r="HR172" s="418"/>
      <c r="HS172" s="418"/>
      <c r="HT172" s="418"/>
      <c r="HU172" s="418"/>
      <c r="HV172" s="418"/>
      <c r="HW172" s="418"/>
      <c r="HX172" s="418"/>
      <c r="HY172" s="418"/>
      <c r="HZ172" s="418"/>
      <c r="IA172" s="418"/>
      <c r="IB172" s="418"/>
      <c r="IC172" s="418"/>
      <c r="ID172" s="418"/>
      <c r="IE172" s="418"/>
      <c r="IF172" s="418"/>
      <c r="IG172" s="418"/>
      <c r="IH172" s="418"/>
      <c r="II172" s="418"/>
      <c r="IJ172" s="418"/>
      <c r="IK172" s="418"/>
      <c r="IL172" s="418"/>
      <c r="IM172" s="418"/>
      <c r="IN172" s="418"/>
      <c r="IO172" s="418"/>
      <c r="IP172" s="418"/>
      <c r="IQ172" s="278"/>
      <c r="IR172" s="278"/>
    </row>
    <row r="173" spans="1:252" s="444" customFormat="1" x14ac:dyDescent="0.35">
      <c r="A173" s="707"/>
      <c r="B173" s="418"/>
      <c r="C173" s="489"/>
      <c r="D173" s="421"/>
      <c r="E173" s="708"/>
      <c r="J173" s="1293"/>
      <c r="M173" s="418"/>
      <c r="N173" s="418"/>
      <c r="O173" s="418"/>
      <c r="P173" s="418"/>
      <c r="Q173" s="418"/>
      <c r="R173" s="418"/>
      <c r="S173" s="418"/>
      <c r="T173" s="418"/>
      <c r="U173" s="418"/>
      <c r="V173" s="418"/>
      <c r="W173" s="418"/>
      <c r="X173" s="418"/>
      <c r="Y173" s="418"/>
      <c r="Z173" s="418"/>
      <c r="AA173" s="418"/>
      <c r="AB173" s="418"/>
      <c r="AC173" s="418"/>
      <c r="AD173" s="418"/>
      <c r="AE173" s="418"/>
      <c r="AF173" s="418"/>
      <c r="AG173" s="418"/>
      <c r="AH173" s="418"/>
      <c r="AI173" s="418"/>
      <c r="AJ173" s="418"/>
      <c r="AK173" s="418"/>
      <c r="AL173" s="418"/>
      <c r="AM173" s="418"/>
      <c r="AN173" s="418"/>
      <c r="AO173" s="418"/>
      <c r="AP173" s="418"/>
      <c r="AQ173" s="418"/>
      <c r="AR173" s="418"/>
      <c r="AS173" s="418"/>
      <c r="AT173" s="418"/>
      <c r="AU173" s="418"/>
      <c r="AV173" s="418"/>
      <c r="AW173" s="418"/>
      <c r="AX173" s="418"/>
      <c r="AY173" s="418"/>
      <c r="AZ173" s="418"/>
      <c r="BA173" s="418"/>
      <c r="BB173" s="418"/>
      <c r="BC173" s="418"/>
      <c r="BD173" s="418"/>
      <c r="BE173" s="418"/>
      <c r="BF173" s="418"/>
      <c r="BG173" s="418"/>
      <c r="BH173" s="418"/>
      <c r="BI173" s="418"/>
      <c r="BJ173" s="418"/>
      <c r="BK173" s="418"/>
      <c r="BL173" s="418"/>
      <c r="BM173" s="418"/>
      <c r="BN173" s="418"/>
      <c r="BO173" s="418"/>
      <c r="BP173" s="418"/>
      <c r="BQ173" s="418"/>
      <c r="BR173" s="418"/>
      <c r="BS173" s="418"/>
      <c r="BT173" s="418"/>
      <c r="BU173" s="418"/>
      <c r="BV173" s="418"/>
      <c r="BW173" s="418"/>
      <c r="BX173" s="418"/>
      <c r="BY173" s="418"/>
      <c r="BZ173" s="418"/>
      <c r="CA173" s="418"/>
      <c r="CB173" s="418"/>
      <c r="CC173" s="418"/>
      <c r="CD173" s="418"/>
      <c r="CE173" s="418"/>
      <c r="CF173" s="418"/>
      <c r="CG173" s="418"/>
      <c r="CH173" s="418"/>
      <c r="CI173" s="418"/>
      <c r="CJ173" s="418"/>
      <c r="CK173" s="418"/>
      <c r="CL173" s="418"/>
      <c r="CM173" s="418"/>
      <c r="CN173" s="418"/>
      <c r="CO173" s="418"/>
      <c r="CP173" s="418"/>
      <c r="CQ173" s="418"/>
      <c r="CR173" s="418"/>
      <c r="CS173" s="418"/>
      <c r="CT173" s="418"/>
      <c r="CU173" s="418"/>
      <c r="CV173" s="418"/>
      <c r="CW173" s="418"/>
      <c r="CX173" s="418"/>
      <c r="CY173" s="418"/>
      <c r="CZ173" s="418"/>
      <c r="DA173" s="418"/>
      <c r="DB173" s="418"/>
      <c r="DC173" s="418"/>
      <c r="DD173" s="418"/>
      <c r="DE173" s="418"/>
      <c r="DF173" s="418"/>
      <c r="DG173" s="418"/>
      <c r="DH173" s="418"/>
      <c r="DI173" s="418"/>
      <c r="DJ173" s="418"/>
      <c r="DK173" s="418"/>
      <c r="DL173" s="418"/>
      <c r="DM173" s="418"/>
      <c r="DN173" s="418"/>
      <c r="DO173" s="418"/>
      <c r="DP173" s="418"/>
      <c r="DQ173" s="418"/>
      <c r="DR173" s="418"/>
      <c r="DS173" s="418"/>
      <c r="DT173" s="418"/>
      <c r="DU173" s="418"/>
      <c r="DV173" s="418"/>
      <c r="DW173" s="418"/>
      <c r="DX173" s="418"/>
      <c r="DY173" s="418"/>
      <c r="DZ173" s="418"/>
      <c r="EA173" s="418"/>
      <c r="EB173" s="418"/>
      <c r="EC173" s="418"/>
      <c r="ED173" s="418"/>
      <c r="EE173" s="418"/>
      <c r="EF173" s="418"/>
      <c r="EG173" s="418"/>
      <c r="EH173" s="418"/>
      <c r="EI173" s="418"/>
      <c r="EJ173" s="418"/>
      <c r="EK173" s="418"/>
      <c r="EL173" s="418"/>
      <c r="EM173" s="418"/>
      <c r="EN173" s="418"/>
      <c r="EO173" s="418"/>
      <c r="EP173" s="418"/>
      <c r="EQ173" s="418"/>
      <c r="ER173" s="418"/>
      <c r="ES173" s="418"/>
      <c r="ET173" s="418"/>
      <c r="EU173" s="418"/>
      <c r="EV173" s="418"/>
      <c r="EW173" s="418"/>
      <c r="EX173" s="418"/>
      <c r="EY173" s="418"/>
      <c r="EZ173" s="418"/>
      <c r="FA173" s="418"/>
      <c r="FB173" s="418"/>
      <c r="FC173" s="418"/>
      <c r="FD173" s="418"/>
      <c r="FE173" s="418"/>
      <c r="FF173" s="418"/>
      <c r="FG173" s="418"/>
      <c r="FH173" s="418"/>
      <c r="FI173" s="418"/>
      <c r="FJ173" s="418"/>
      <c r="FK173" s="418"/>
      <c r="FL173" s="418"/>
      <c r="FM173" s="418"/>
      <c r="FN173" s="418"/>
      <c r="FO173" s="418"/>
      <c r="FP173" s="418"/>
      <c r="FQ173" s="418"/>
      <c r="FR173" s="418"/>
      <c r="FS173" s="418"/>
      <c r="FT173" s="418"/>
      <c r="FU173" s="418"/>
      <c r="FV173" s="418"/>
      <c r="FW173" s="418"/>
      <c r="FX173" s="418"/>
      <c r="FY173" s="418"/>
      <c r="FZ173" s="418"/>
      <c r="GA173" s="418"/>
      <c r="GB173" s="418"/>
      <c r="GC173" s="418"/>
      <c r="GD173" s="418"/>
      <c r="GE173" s="418"/>
      <c r="GF173" s="418"/>
      <c r="GG173" s="418"/>
      <c r="GH173" s="418"/>
      <c r="GI173" s="418"/>
      <c r="GJ173" s="418"/>
      <c r="GK173" s="418"/>
      <c r="GL173" s="418"/>
      <c r="GM173" s="418"/>
      <c r="GN173" s="418"/>
      <c r="GO173" s="418"/>
      <c r="GP173" s="418"/>
      <c r="GQ173" s="418"/>
      <c r="GR173" s="418"/>
      <c r="GS173" s="418"/>
      <c r="GT173" s="418"/>
      <c r="GU173" s="418"/>
      <c r="GV173" s="418"/>
      <c r="GW173" s="418"/>
      <c r="GX173" s="418"/>
      <c r="GY173" s="418"/>
      <c r="GZ173" s="418"/>
      <c r="HA173" s="418"/>
      <c r="HB173" s="418"/>
      <c r="HC173" s="418"/>
      <c r="HD173" s="418"/>
      <c r="HE173" s="418"/>
      <c r="HF173" s="418"/>
      <c r="HG173" s="418"/>
      <c r="HH173" s="418"/>
      <c r="HI173" s="418"/>
      <c r="HJ173" s="418"/>
      <c r="HK173" s="418"/>
      <c r="HL173" s="418"/>
      <c r="HM173" s="418"/>
      <c r="HN173" s="418"/>
      <c r="HO173" s="418"/>
      <c r="HP173" s="418"/>
      <c r="HQ173" s="418"/>
      <c r="HR173" s="418"/>
      <c r="HS173" s="418"/>
      <c r="HT173" s="418"/>
      <c r="HU173" s="418"/>
      <c r="HV173" s="418"/>
      <c r="HW173" s="418"/>
      <c r="HX173" s="418"/>
      <c r="HY173" s="418"/>
      <c r="HZ173" s="418"/>
      <c r="IA173" s="418"/>
      <c r="IB173" s="418"/>
      <c r="IC173" s="418"/>
      <c r="ID173" s="418"/>
      <c r="IE173" s="418"/>
      <c r="IF173" s="418"/>
      <c r="IG173" s="418"/>
      <c r="IH173" s="418"/>
      <c r="II173" s="418"/>
      <c r="IJ173" s="418"/>
      <c r="IK173" s="418"/>
      <c r="IL173" s="418"/>
      <c r="IM173" s="418"/>
      <c r="IN173" s="418"/>
      <c r="IO173" s="418"/>
      <c r="IP173" s="418"/>
      <c r="IQ173" s="278"/>
      <c r="IR173" s="278"/>
    </row>
    <row r="174" spans="1:252" s="444" customFormat="1" x14ac:dyDescent="0.35">
      <c r="A174" s="707"/>
      <c r="B174" s="418"/>
      <c r="C174" s="489"/>
      <c r="D174" s="421"/>
      <c r="E174" s="708"/>
      <c r="J174" s="1293"/>
      <c r="M174" s="418"/>
      <c r="N174" s="418"/>
      <c r="O174" s="418"/>
      <c r="P174" s="418"/>
      <c r="Q174" s="418"/>
      <c r="R174" s="418"/>
      <c r="S174" s="418"/>
      <c r="T174" s="418"/>
      <c r="U174" s="418"/>
      <c r="V174" s="418"/>
      <c r="W174" s="418"/>
      <c r="X174" s="418"/>
      <c r="Y174" s="418"/>
      <c r="Z174" s="418"/>
      <c r="AA174" s="418"/>
      <c r="AB174" s="418"/>
      <c r="AC174" s="418"/>
      <c r="AD174" s="418"/>
      <c r="AE174" s="418"/>
      <c r="AF174" s="418"/>
      <c r="AG174" s="418"/>
      <c r="AH174" s="418"/>
      <c r="AI174" s="418"/>
      <c r="AJ174" s="418"/>
      <c r="AK174" s="418"/>
      <c r="AL174" s="418"/>
      <c r="AM174" s="418"/>
      <c r="AN174" s="418"/>
      <c r="AO174" s="418"/>
      <c r="AP174" s="418"/>
      <c r="AQ174" s="418"/>
      <c r="AR174" s="418"/>
      <c r="AS174" s="418"/>
      <c r="AT174" s="418"/>
      <c r="AU174" s="418"/>
      <c r="AV174" s="418"/>
      <c r="AW174" s="418"/>
      <c r="AX174" s="418"/>
      <c r="AY174" s="418"/>
      <c r="AZ174" s="418"/>
      <c r="BA174" s="418"/>
      <c r="BB174" s="418"/>
      <c r="BC174" s="418"/>
      <c r="BD174" s="418"/>
      <c r="BE174" s="418"/>
      <c r="BF174" s="418"/>
      <c r="BG174" s="418"/>
      <c r="BH174" s="418"/>
      <c r="BI174" s="418"/>
      <c r="BJ174" s="418"/>
      <c r="BK174" s="418"/>
      <c r="BL174" s="418"/>
      <c r="BM174" s="418"/>
      <c r="BN174" s="418"/>
      <c r="BO174" s="418"/>
      <c r="BP174" s="418"/>
      <c r="BQ174" s="418"/>
      <c r="BR174" s="418"/>
      <c r="BS174" s="418"/>
      <c r="BT174" s="418"/>
      <c r="BU174" s="418"/>
      <c r="BV174" s="418"/>
      <c r="BW174" s="418"/>
      <c r="BX174" s="418"/>
      <c r="BY174" s="418"/>
      <c r="BZ174" s="418"/>
      <c r="CA174" s="418"/>
      <c r="CB174" s="418"/>
      <c r="CC174" s="418"/>
      <c r="CD174" s="418"/>
      <c r="CE174" s="418"/>
      <c r="CF174" s="418"/>
      <c r="CG174" s="418"/>
      <c r="CH174" s="418"/>
      <c r="CI174" s="418"/>
      <c r="CJ174" s="418"/>
      <c r="CK174" s="418"/>
      <c r="CL174" s="418"/>
      <c r="CM174" s="418"/>
      <c r="CN174" s="418"/>
      <c r="CO174" s="418"/>
      <c r="CP174" s="418"/>
      <c r="CQ174" s="418"/>
      <c r="CR174" s="418"/>
      <c r="CS174" s="418"/>
      <c r="CT174" s="418"/>
      <c r="CU174" s="418"/>
      <c r="CV174" s="418"/>
      <c r="CW174" s="418"/>
      <c r="CX174" s="418"/>
      <c r="CY174" s="418"/>
      <c r="CZ174" s="418"/>
      <c r="DA174" s="418"/>
      <c r="DB174" s="418"/>
      <c r="DC174" s="418"/>
      <c r="DD174" s="418"/>
      <c r="DE174" s="418"/>
      <c r="DF174" s="418"/>
      <c r="DG174" s="418"/>
      <c r="DH174" s="418"/>
      <c r="DI174" s="418"/>
      <c r="DJ174" s="418"/>
      <c r="DK174" s="418"/>
      <c r="DL174" s="418"/>
      <c r="DM174" s="418"/>
      <c r="DN174" s="418"/>
      <c r="DO174" s="418"/>
      <c r="DP174" s="418"/>
      <c r="DQ174" s="418"/>
      <c r="DR174" s="418"/>
      <c r="DS174" s="418"/>
      <c r="DT174" s="418"/>
      <c r="DU174" s="418"/>
      <c r="DV174" s="418"/>
      <c r="DW174" s="418"/>
      <c r="DX174" s="418"/>
      <c r="DY174" s="418"/>
      <c r="DZ174" s="418"/>
      <c r="EA174" s="418"/>
      <c r="EB174" s="418"/>
      <c r="EC174" s="418"/>
      <c r="ED174" s="418"/>
      <c r="EE174" s="418"/>
      <c r="EF174" s="418"/>
      <c r="EG174" s="418"/>
      <c r="EH174" s="418"/>
      <c r="EI174" s="418"/>
      <c r="EJ174" s="418"/>
      <c r="EK174" s="418"/>
      <c r="EL174" s="418"/>
      <c r="EM174" s="418"/>
      <c r="EN174" s="418"/>
      <c r="EO174" s="418"/>
      <c r="EP174" s="418"/>
      <c r="EQ174" s="418"/>
      <c r="ER174" s="418"/>
      <c r="ES174" s="418"/>
      <c r="ET174" s="418"/>
      <c r="EU174" s="418"/>
      <c r="EV174" s="418"/>
      <c r="EW174" s="418"/>
      <c r="EX174" s="418"/>
      <c r="EY174" s="418"/>
      <c r="EZ174" s="418"/>
      <c r="FA174" s="418"/>
      <c r="FB174" s="418"/>
      <c r="FC174" s="418"/>
      <c r="FD174" s="418"/>
      <c r="FE174" s="418"/>
      <c r="FF174" s="418"/>
      <c r="FG174" s="418"/>
      <c r="FH174" s="418"/>
      <c r="FI174" s="418"/>
      <c r="FJ174" s="418"/>
      <c r="FK174" s="418"/>
      <c r="FL174" s="418"/>
      <c r="FM174" s="418"/>
      <c r="FN174" s="418"/>
      <c r="FO174" s="418"/>
      <c r="FP174" s="418"/>
      <c r="FQ174" s="418"/>
      <c r="FR174" s="418"/>
      <c r="FS174" s="418"/>
      <c r="FT174" s="418"/>
      <c r="FU174" s="418"/>
      <c r="FV174" s="418"/>
      <c r="FW174" s="418"/>
      <c r="FX174" s="418"/>
      <c r="FY174" s="418"/>
      <c r="FZ174" s="418"/>
      <c r="GA174" s="418"/>
      <c r="GB174" s="418"/>
      <c r="GC174" s="418"/>
      <c r="GD174" s="418"/>
      <c r="GE174" s="418"/>
      <c r="GF174" s="418"/>
      <c r="GG174" s="418"/>
      <c r="GH174" s="418"/>
      <c r="GI174" s="418"/>
      <c r="GJ174" s="418"/>
      <c r="GK174" s="418"/>
      <c r="GL174" s="418"/>
      <c r="GM174" s="418"/>
      <c r="GN174" s="418"/>
      <c r="GO174" s="418"/>
      <c r="GP174" s="418"/>
      <c r="GQ174" s="418"/>
      <c r="GR174" s="418"/>
      <c r="GS174" s="418"/>
      <c r="GT174" s="418"/>
      <c r="GU174" s="418"/>
      <c r="GV174" s="418"/>
      <c r="GW174" s="418"/>
      <c r="GX174" s="418"/>
      <c r="GY174" s="418"/>
      <c r="GZ174" s="418"/>
      <c r="HA174" s="418"/>
      <c r="HB174" s="418"/>
      <c r="HC174" s="418"/>
      <c r="HD174" s="418"/>
      <c r="HE174" s="418"/>
      <c r="HF174" s="418"/>
      <c r="HG174" s="418"/>
      <c r="HH174" s="418"/>
      <c r="HI174" s="418"/>
      <c r="HJ174" s="418"/>
      <c r="HK174" s="418"/>
      <c r="HL174" s="418"/>
      <c r="HM174" s="418"/>
      <c r="HN174" s="418"/>
      <c r="HO174" s="418"/>
      <c r="HP174" s="418"/>
      <c r="HQ174" s="418"/>
      <c r="HR174" s="418"/>
      <c r="HS174" s="418"/>
      <c r="HT174" s="418"/>
      <c r="HU174" s="418"/>
      <c r="HV174" s="418"/>
      <c r="HW174" s="418"/>
      <c r="HX174" s="418"/>
      <c r="HY174" s="418"/>
      <c r="HZ174" s="418"/>
      <c r="IA174" s="418"/>
      <c r="IB174" s="418"/>
      <c r="IC174" s="418"/>
      <c r="ID174" s="418"/>
      <c r="IE174" s="418"/>
      <c r="IF174" s="418"/>
      <c r="IG174" s="418"/>
      <c r="IH174" s="418"/>
      <c r="II174" s="418"/>
      <c r="IJ174" s="418"/>
      <c r="IK174" s="418"/>
      <c r="IL174" s="418"/>
      <c r="IM174" s="418"/>
      <c r="IN174" s="418"/>
      <c r="IO174" s="418"/>
      <c r="IP174" s="418"/>
      <c r="IQ174" s="278"/>
      <c r="IR174" s="278"/>
    </row>
    <row r="175" spans="1:252" s="444" customFormat="1" x14ac:dyDescent="0.35">
      <c r="A175" s="707"/>
      <c r="B175" s="418"/>
      <c r="C175" s="489"/>
      <c r="D175" s="421"/>
      <c r="E175" s="708"/>
      <c r="J175" s="1293"/>
      <c r="M175" s="418"/>
      <c r="N175" s="418"/>
      <c r="O175" s="418"/>
      <c r="P175" s="418"/>
      <c r="Q175" s="418"/>
      <c r="R175" s="418"/>
      <c r="S175" s="418"/>
      <c r="T175" s="418"/>
      <c r="U175" s="418"/>
      <c r="V175" s="418"/>
      <c r="W175" s="418"/>
      <c r="X175" s="418"/>
      <c r="Y175" s="418"/>
      <c r="Z175" s="418"/>
      <c r="AA175" s="418"/>
      <c r="AB175" s="418"/>
      <c r="AC175" s="418"/>
      <c r="AD175" s="418"/>
      <c r="AE175" s="418"/>
      <c r="AF175" s="418"/>
      <c r="AG175" s="418"/>
      <c r="AH175" s="418"/>
      <c r="AI175" s="418"/>
      <c r="AJ175" s="418"/>
      <c r="AK175" s="418"/>
      <c r="AL175" s="418"/>
      <c r="AM175" s="418"/>
      <c r="AN175" s="418"/>
      <c r="AO175" s="418"/>
      <c r="AP175" s="418"/>
      <c r="AQ175" s="418"/>
      <c r="AR175" s="418"/>
      <c r="AS175" s="418"/>
      <c r="AT175" s="418"/>
      <c r="AU175" s="418"/>
      <c r="AV175" s="418"/>
      <c r="AW175" s="418"/>
      <c r="AX175" s="418"/>
      <c r="AY175" s="418"/>
      <c r="AZ175" s="418"/>
      <c r="BA175" s="418"/>
      <c r="BB175" s="418"/>
      <c r="BC175" s="418"/>
      <c r="BD175" s="418"/>
      <c r="BE175" s="418"/>
      <c r="BF175" s="418"/>
      <c r="BG175" s="418"/>
      <c r="BH175" s="418"/>
      <c r="BI175" s="418"/>
      <c r="BJ175" s="418"/>
      <c r="BK175" s="418"/>
      <c r="BL175" s="418"/>
      <c r="BM175" s="418"/>
      <c r="BN175" s="418"/>
      <c r="BO175" s="418"/>
      <c r="BP175" s="418"/>
      <c r="BQ175" s="418"/>
      <c r="BR175" s="418"/>
      <c r="BS175" s="418"/>
      <c r="BT175" s="418"/>
      <c r="BU175" s="418"/>
      <c r="BV175" s="418"/>
      <c r="BW175" s="418"/>
      <c r="BX175" s="418"/>
      <c r="BY175" s="418"/>
      <c r="BZ175" s="418"/>
      <c r="CA175" s="418"/>
      <c r="CB175" s="418"/>
      <c r="CC175" s="418"/>
      <c r="CD175" s="418"/>
      <c r="CE175" s="418"/>
      <c r="CF175" s="418"/>
      <c r="CG175" s="418"/>
      <c r="CH175" s="418"/>
      <c r="CI175" s="418"/>
      <c r="CJ175" s="418"/>
      <c r="CK175" s="418"/>
      <c r="CL175" s="418"/>
      <c r="CM175" s="418"/>
      <c r="CN175" s="418"/>
      <c r="CO175" s="418"/>
      <c r="CP175" s="418"/>
      <c r="CQ175" s="418"/>
      <c r="CR175" s="418"/>
      <c r="CS175" s="418"/>
      <c r="CT175" s="418"/>
      <c r="CU175" s="418"/>
      <c r="CV175" s="418"/>
      <c r="CW175" s="418"/>
      <c r="CX175" s="418"/>
      <c r="CY175" s="418"/>
      <c r="CZ175" s="418"/>
      <c r="DA175" s="418"/>
      <c r="DB175" s="418"/>
      <c r="DC175" s="418"/>
      <c r="DD175" s="418"/>
      <c r="DE175" s="418"/>
      <c r="DF175" s="418"/>
      <c r="DG175" s="418"/>
      <c r="DH175" s="418"/>
      <c r="DI175" s="418"/>
      <c r="DJ175" s="418"/>
      <c r="DK175" s="418"/>
      <c r="DL175" s="418"/>
      <c r="DM175" s="418"/>
      <c r="DN175" s="418"/>
      <c r="DO175" s="418"/>
      <c r="DP175" s="418"/>
      <c r="DQ175" s="418"/>
      <c r="DR175" s="418"/>
      <c r="DS175" s="418"/>
      <c r="DT175" s="418"/>
      <c r="DU175" s="418"/>
      <c r="DV175" s="418"/>
      <c r="DW175" s="418"/>
      <c r="DX175" s="418"/>
      <c r="DY175" s="418"/>
      <c r="DZ175" s="418"/>
      <c r="EA175" s="418"/>
      <c r="EB175" s="418"/>
      <c r="EC175" s="418"/>
      <c r="ED175" s="418"/>
      <c r="EE175" s="418"/>
      <c r="EF175" s="418"/>
      <c r="EG175" s="418"/>
      <c r="EH175" s="418"/>
      <c r="EI175" s="418"/>
      <c r="EJ175" s="418"/>
      <c r="EK175" s="418"/>
      <c r="EL175" s="418"/>
      <c r="EM175" s="418"/>
      <c r="EN175" s="418"/>
      <c r="EO175" s="418"/>
      <c r="EP175" s="418"/>
      <c r="EQ175" s="418"/>
      <c r="ER175" s="418"/>
      <c r="ES175" s="418"/>
      <c r="ET175" s="418"/>
      <c r="EU175" s="418"/>
      <c r="EV175" s="418"/>
      <c r="EW175" s="418"/>
      <c r="EX175" s="418"/>
      <c r="EY175" s="418"/>
      <c r="EZ175" s="418"/>
      <c r="FA175" s="418"/>
      <c r="FB175" s="418"/>
      <c r="FC175" s="418"/>
      <c r="FD175" s="418"/>
      <c r="FE175" s="418"/>
      <c r="FF175" s="418"/>
      <c r="FG175" s="418"/>
      <c r="FH175" s="418"/>
      <c r="FI175" s="418"/>
      <c r="FJ175" s="418"/>
      <c r="FK175" s="418"/>
      <c r="FL175" s="418"/>
      <c r="FM175" s="418"/>
      <c r="FN175" s="418"/>
      <c r="FO175" s="418"/>
      <c r="FP175" s="418"/>
      <c r="FQ175" s="418"/>
      <c r="FR175" s="418"/>
      <c r="FS175" s="418"/>
      <c r="FT175" s="418"/>
      <c r="FU175" s="418"/>
      <c r="FV175" s="418"/>
      <c r="FW175" s="418"/>
      <c r="FX175" s="418"/>
      <c r="FY175" s="418"/>
      <c r="FZ175" s="418"/>
      <c r="GA175" s="418"/>
      <c r="GB175" s="418"/>
      <c r="GC175" s="418"/>
      <c r="GD175" s="418"/>
      <c r="GE175" s="418"/>
      <c r="GF175" s="418"/>
      <c r="GG175" s="418"/>
      <c r="GH175" s="418"/>
      <c r="GI175" s="418"/>
      <c r="GJ175" s="418"/>
      <c r="GK175" s="418"/>
      <c r="GL175" s="418"/>
      <c r="GM175" s="418"/>
      <c r="GN175" s="418"/>
      <c r="GO175" s="418"/>
      <c r="GP175" s="418"/>
      <c r="GQ175" s="418"/>
      <c r="GR175" s="418"/>
      <c r="GS175" s="418"/>
      <c r="GT175" s="418"/>
      <c r="GU175" s="418"/>
      <c r="GV175" s="418"/>
      <c r="GW175" s="418"/>
      <c r="GX175" s="418"/>
      <c r="GY175" s="418"/>
      <c r="GZ175" s="418"/>
      <c r="HA175" s="418"/>
      <c r="HB175" s="418"/>
      <c r="HC175" s="418"/>
      <c r="HD175" s="418"/>
      <c r="HE175" s="418"/>
      <c r="HF175" s="418"/>
      <c r="HG175" s="418"/>
      <c r="HH175" s="418"/>
      <c r="HI175" s="418"/>
      <c r="HJ175" s="418"/>
      <c r="HK175" s="418"/>
      <c r="HL175" s="418"/>
      <c r="HM175" s="418"/>
      <c r="HN175" s="418"/>
      <c r="HO175" s="418"/>
      <c r="HP175" s="418"/>
      <c r="HQ175" s="418"/>
      <c r="HR175" s="418"/>
      <c r="HS175" s="418"/>
      <c r="HT175" s="418"/>
      <c r="HU175" s="418"/>
      <c r="HV175" s="418"/>
      <c r="HW175" s="418"/>
      <c r="HX175" s="418"/>
      <c r="HY175" s="418"/>
      <c r="HZ175" s="418"/>
      <c r="IA175" s="418"/>
      <c r="IB175" s="418"/>
      <c r="IC175" s="418"/>
      <c r="ID175" s="418"/>
      <c r="IE175" s="418"/>
      <c r="IF175" s="418"/>
      <c r="IG175" s="418"/>
      <c r="IH175" s="418"/>
      <c r="II175" s="418"/>
      <c r="IJ175" s="418"/>
      <c r="IK175" s="418"/>
      <c r="IL175" s="418"/>
      <c r="IM175" s="418"/>
      <c r="IN175" s="418"/>
      <c r="IO175" s="418"/>
      <c r="IP175" s="418"/>
      <c r="IQ175" s="278"/>
      <c r="IR175" s="278"/>
    </row>
    <row r="176" spans="1:252" s="444" customFormat="1" x14ac:dyDescent="0.35">
      <c r="A176" s="707"/>
      <c r="B176" s="418"/>
      <c r="C176" s="489"/>
      <c r="D176" s="421"/>
      <c r="E176" s="708"/>
      <c r="J176" s="1293"/>
      <c r="M176" s="418"/>
      <c r="N176" s="418"/>
      <c r="O176" s="418"/>
      <c r="P176" s="418"/>
      <c r="Q176" s="418"/>
      <c r="R176" s="418"/>
      <c r="S176" s="418"/>
      <c r="T176" s="418"/>
      <c r="U176" s="418"/>
      <c r="V176" s="418"/>
      <c r="W176" s="418"/>
      <c r="X176" s="418"/>
      <c r="Y176" s="418"/>
      <c r="Z176" s="418"/>
      <c r="AA176" s="418"/>
      <c r="AB176" s="418"/>
      <c r="AC176" s="418"/>
      <c r="AD176" s="418"/>
      <c r="AE176" s="418"/>
      <c r="AF176" s="418"/>
      <c r="AG176" s="418"/>
      <c r="AH176" s="418"/>
      <c r="AI176" s="418"/>
      <c r="AJ176" s="418"/>
      <c r="AK176" s="418"/>
      <c r="AL176" s="418"/>
      <c r="AM176" s="418"/>
      <c r="AN176" s="418"/>
      <c r="AO176" s="418"/>
      <c r="AP176" s="418"/>
      <c r="AQ176" s="418"/>
      <c r="AR176" s="418"/>
      <c r="AS176" s="418"/>
      <c r="AT176" s="418"/>
      <c r="AU176" s="418"/>
      <c r="AV176" s="418"/>
      <c r="AW176" s="418"/>
      <c r="AX176" s="418"/>
      <c r="AY176" s="418"/>
      <c r="AZ176" s="418"/>
      <c r="BA176" s="418"/>
      <c r="BB176" s="418"/>
      <c r="BC176" s="418"/>
      <c r="BD176" s="418"/>
      <c r="BE176" s="418"/>
      <c r="BF176" s="418"/>
      <c r="BG176" s="418"/>
      <c r="BH176" s="418"/>
      <c r="BI176" s="418"/>
      <c r="BJ176" s="418"/>
      <c r="BK176" s="418"/>
      <c r="BL176" s="418"/>
      <c r="BM176" s="418"/>
      <c r="BN176" s="418"/>
      <c r="BO176" s="418"/>
      <c r="BP176" s="418"/>
      <c r="BQ176" s="418"/>
      <c r="BR176" s="418"/>
      <c r="BS176" s="418"/>
      <c r="BT176" s="418"/>
      <c r="BU176" s="418"/>
      <c r="BV176" s="418"/>
      <c r="BW176" s="418"/>
      <c r="BX176" s="418"/>
      <c r="BY176" s="418"/>
      <c r="BZ176" s="418"/>
      <c r="CA176" s="418"/>
      <c r="CB176" s="418"/>
      <c r="CC176" s="418"/>
      <c r="CD176" s="418"/>
      <c r="CE176" s="418"/>
      <c r="CF176" s="418"/>
      <c r="CG176" s="418"/>
      <c r="CH176" s="418"/>
      <c r="CI176" s="418"/>
      <c r="CJ176" s="418"/>
      <c r="CK176" s="418"/>
      <c r="CL176" s="418"/>
      <c r="CM176" s="418"/>
      <c r="CN176" s="418"/>
      <c r="CO176" s="418"/>
      <c r="CP176" s="418"/>
      <c r="CQ176" s="418"/>
      <c r="CR176" s="418"/>
      <c r="CS176" s="418"/>
      <c r="CT176" s="418"/>
      <c r="CU176" s="418"/>
      <c r="CV176" s="418"/>
      <c r="CW176" s="418"/>
      <c r="CX176" s="418"/>
      <c r="CY176" s="418"/>
      <c r="CZ176" s="418"/>
      <c r="DA176" s="418"/>
      <c r="DB176" s="418"/>
      <c r="DC176" s="418"/>
      <c r="DD176" s="418"/>
      <c r="DE176" s="418"/>
      <c r="DF176" s="418"/>
      <c r="DG176" s="418"/>
      <c r="DH176" s="418"/>
      <c r="DI176" s="418"/>
      <c r="DJ176" s="418"/>
      <c r="DK176" s="418"/>
      <c r="DL176" s="418"/>
      <c r="DM176" s="418"/>
      <c r="DN176" s="418"/>
      <c r="DO176" s="418"/>
      <c r="DP176" s="418"/>
      <c r="DQ176" s="418"/>
      <c r="DR176" s="418"/>
      <c r="DS176" s="418"/>
      <c r="DT176" s="418"/>
      <c r="DU176" s="418"/>
      <c r="DV176" s="418"/>
      <c r="DW176" s="418"/>
      <c r="DX176" s="418"/>
      <c r="DY176" s="418"/>
      <c r="DZ176" s="418"/>
      <c r="EA176" s="418"/>
      <c r="EB176" s="418"/>
      <c r="EC176" s="418"/>
      <c r="ED176" s="418"/>
      <c r="EE176" s="418"/>
      <c r="EF176" s="418"/>
      <c r="EG176" s="418"/>
      <c r="EH176" s="418"/>
      <c r="EI176" s="418"/>
      <c r="EJ176" s="418"/>
      <c r="EK176" s="418"/>
      <c r="EL176" s="418"/>
      <c r="EM176" s="418"/>
      <c r="EN176" s="418"/>
      <c r="EO176" s="418"/>
      <c r="EP176" s="418"/>
      <c r="EQ176" s="418"/>
      <c r="ER176" s="418"/>
      <c r="ES176" s="418"/>
      <c r="ET176" s="418"/>
      <c r="EU176" s="418"/>
      <c r="EV176" s="418"/>
      <c r="EW176" s="418"/>
      <c r="EX176" s="418"/>
      <c r="EY176" s="418"/>
      <c r="EZ176" s="418"/>
      <c r="FA176" s="418"/>
      <c r="FB176" s="418"/>
      <c r="FC176" s="418"/>
      <c r="FD176" s="418"/>
      <c r="FE176" s="418"/>
      <c r="FF176" s="418"/>
      <c r="FG176" s="418"/>
      <c r="FH176" s="418"/>
      <c r="FI176" s="418"/>
      <c r="FJ176" s="418"/>
      <c r="FK176" s="418"/>
      <c r="FL176" s="418"/>
      <c r="FM176" s="418"/>
      <c r="FN176" s="418"/>
      <c r="FO176" s="418"/>
      <c r="FP176" s="418"/>
      <c r="FQ176" s="418"/>
      <c r="FR176" s="418"/>
      <c r="FS176" s="418"/>
      <c r="FT176" s="418"/>
      <c r="FU176" s="418"/>
      <c r="FV176" s="418"/>
      <c r="FW176" s="418"/>
      <c r="FX176" s="418"/>
      <c r="FY176" s="418"/>
      <c r="FZ176" s="418"/>
      <c r="GA176" s="418"/>
      <c r="GB176" s="418"/>
      <c r="GC176" s="418"/>
      <c r="GD176" s="418"/>
      <c r="GE176" s="418"/>
      <c r="GF176" s="418"/>
      <c r="GG176" s="418"/>
      <c r="GH176" s="418"/>
      <c r="GI176" s="418"/>
      <c r="GJ176" s="418"/>
      <c r="GK176" s="418"/>
      <c r="GL176" s="418"/>
      <c r="GM176" s="418"/>
      <c r="GN176" s="418"/>
      <c r="GO176" s="418"/>
      <c r="GP176" s="418"/>
      <c r="GQ176" s="418"/>
      <c r="GR176" s="418"/>
      <c r="GS176" s="418"/>
      <c r="GT176" s="418"/>
      <c r="GU176" s="418"/>
      <c r="GV176" s="418"/>
      <c r="GW176" s="418"/>
      <c r="GX176" s="418"/>
      <c r="GY176" s="418"/>
      <c r="GZ176" s="418"/>
      <c r="HA176" s="418"/>
      <c r="HB176" s="418"/>
      <c r="HC176" s="418"/>
      <c r="HD176" s="418"/>
      <c r="HE176" s="418"/>
      <c r="HF176" s="418"/>
      <c r="HG176" s="418"/>
      <c r="HH176" s="418"/>
      <c r="HI176" s="418"/>
      <c r="HJ176" s="418"/>
      <c r="HK176" s="418"/>
      <c r="HL176" s="418"/>
      <c r="HM176" s="418"/>
      <c r="HN176" s="418"/>
      <c r="HO176" s="418"/>
      <c r="HP176" s="418"/>
      <c r="HQ176" s="418"/>
      <c r="HR176" s="418"/>
      <c r="HS176" s="418"/>
      <c r="HT176" s="418"/>
      <c r="HU176" s="418"/>
      <c r="HV176" s="418"/>
      <c r="HW176" s="418"/>
      <c r="HX176" s="418"/>
      <c r="HY176" s="418"/>
      <c r="HZ176" s="418"/>
      <c r="IA176" s="418"/>
      <c r="IB176" s="418"/>
      <c r="IC176" s="418"/>
      <c r="ID176" s="418"/>
      <c r="IE176" s="418"/>
      <c r="IF176" s="418"/>
      <c r="IG176" s="418"/>
      <c r="IH176" s="418"/>
      <c r="II176" s="418"/>
      <c r="IJ176" s="418"/>
      <c r="IK176" s="418"/>
      <c r="IL176" s="418"/>
      <c r="IM176" s="418"/>
      <c r="IN176" s="418"/>
      <c r="IO176" s="418"/>
      <c r="IP176" s="418"/>
      <c r="IQ176" s="278"/>
      <c r="IR176" s="278"/>
    </row>
    <row r="177" spans="1:252" s="444" customFormat="1" x14ac:dyDescent="0.35">
      <c r="A177" s="707"/>
      <c r="B177" s="418"/>
      <c r="C177" s="489"/>
      <c r="D177" s="421"/>
      <c r="E177" s="708"/>
      <c r="J177" s="1293"/>
      <c r="M177" s="418"/>
      <c r="N177" s="418"/>
      <c r="O177" s="418"/>
      <c r="P177" s="418"/>
      <c r="Q177" s="418"/>
      <c r="R177" s="418"/>
      <c r="S177" s="418"/>
      <c r="T177" s="418"/>
      <c r="U177" s="418"/>
      <c r="V177" s="418"/>
      <c r="W177" s="418"/>
      <c r="X177" s="418"/>
      <c r="Y177" s="418"/>
      <c r="Z177" s="418"/>
      <c r="AA177" s="418"/>
      <c r="AB177" s="418"/>
      <c r="AC177" s="418"/>
      <c r="AD177" s="418"/>
      <c r="AE177" s="418"/>
      <c r="AF177" s="418"/>
      <c r="AG177" s="418"/>
      <c r="AH177" s="418"/>
      <c r="AI177" s="418"/>
      <c r="AJ177" s="418"/>
      <c r="AK177" s="418"/>
      <c r="AL177" s="418"/>
      <c r="AM177" s="418"/>
      <c r="AN177" s="418"/>
      <c r="AO177" s="418"/>
      <c r="AP177" s="418"/>
      <c r="AQ177" s="418"/>
      <c r="AR177" s="418"/>
      <c r="AS177" s="418"/>
      <c r="AT177" s="418"/>
      <c r="AU177" s="418"/>
      <c r="AV177" s="418"/>
      <c r="AW177" s="418"/>
      <c r="AX177" s="418"/>
      <c r="AY177" s="418"/>
      <c r="AZ177" s="418"/>
      <c r="BA177" s="418"/>
      <c r="BB177" s="418"/>
      <c r="BC177" s="418"/>
      <c r="BD177" s="418"/>
      <c r="BE177" s="418"/>
      <c r="BF177" s="418"/>
      <c r="BG177" s="418"/>
      <c r="BH177" s="418"/>
      <c r="BI177" s="418"/>
      <c r="BJ177" s="418"/>
      <c r="BK177" s="418"/>
      <c r="BL177" s="418"/>
      <c r="BM177" s="418"/>
      <c r="BN177" s="418"/>
      <c r="BO177" s="418"/>
      <c r="BP177" s="418"/>
      <c r="BQ177" s="418"/>
      <c r="BR177" s="418"/>
      <c r="BS177" s="418"/>
      <c r="BT177" s="418"/>
      <c r="BU177" s="418"/>
      <c r="BV177" s="418"/>
      <c r="BW177" s="418"/>
      <c r="BX177" s="418"/>
      <c r="BY177" s="418"/>
      <c r="BZ177" s="418"/>
      <c r="CA177" s="418"/>
      <c r="CB177" s="418"/>
      <c r="CC177" s="418"/>
      <c r="CD177" s="418"/>
      <c r="CE177" s="418"/>
      <c r="CF177" s="418"/>
      <c r="CG177" s="418"/>
      <c r="CH177" s="418"/>
      <c r="CI177" s="418"/>
      <c r="CJ177" s="418"/>
      <c r="CK177" s="418"/>
      <c r="CL177" s="418"/>
      <c r="CM177" s="418"/>
      <c r="CN177" s="418"/>
      <c r="CO177" s="418"/>
      <c r="CP177" s="418"/>
      <c r="CQ177" s="418"/>
      <c r="CR177" s="418"/>
      <c r="CS177" s="418"/>
      <c r="CT177" s="418"/>
      <c r="CU177" s="418"/>
      <c r="CV177" s="418"/>
      <c r="CW177" s="418"/>
      <c r="CX177" s="418"/>
      <c r="CY177" s="418"/>
      <c r="CZ177" s="418"/>
      <c r="DA177" s="418"/>
      <c r="DB177" s="418"/>
      <c r="DC177" s="418"/>
      <c r="DD177" s="418"/>
      <c r="DE177" s="418"/>
      <c r="DF177" s="418"/>
      <c r="DG177" s="418"/>
      <c r="DH177" s="418"/>
      <c r="DI177" s="418"/>
      <c r="DJ177" s="418"/>
      <c r="DK177" s="418"/>
      <c r="DL177" s="418"/>
      <c r="DM177" s="418"/>
      <c r="DN177" s="418"/>
      <c r="DO177" s="418"/>
      <c r="DP177" s="418"/>
      <c r="DQ177" s="418"/>
      <c r="DR177" s="418"/>
      <c r="DS177" s="418"/>
      <c r="DT177" s="418"/>
      <c r="DU177" s="418"/>
      <c r="DV177" s="418"/>
      <c r="DW177" s="418"/>
      <c r="DX177" s="418"/>
      <c r="DY177" s="418"/>
      <c r="DZ177" s="418"/>
      <c r="EA177" s="418"/>
      <c r="EB177" s="418"/>
      <c r="EC177" s="418"/>
      <c r="ED177" s="418"/>
      <c r="EE177" s="418"/>
      <c r="EF177" s="418"/>
      <c r="EG177" s="418"/>
      <c r="EH177" s="418"/>
      <c r="EI177" s="418"/>
      <c r="EJ177" s="418"/>
      <c r="EK177" s="418"/>
      <c r="EL177" s="418"/>
      <c r="EM177" s="418"/>
      <c r="EN177" s="418"/>
      <c r="EO177" s="418"/>
      <c r="EP177" s="418"/>
      <c r="EQ177" s="418"/>
      <c r="ER177" s="418"/>
      <c r="ES177" s="418"/>
      <c r="ET177" s="418"/>
      <c r="EU177" s="418"/>
      <c r="EV177" s="418"/>
      <c r="EW177" s="418"/>
      <c r="EX177" s="418"/>
      <c r="EY177" s="418"/>
      <c r="EZ177" s="418"/>
      <c r="FA177" s="418"/>
      <c r="FB177" s="418"/>
      <c r="FC177" s="418"/>
      <c r="FD177" s="418"/>
      <c r="FE177" s="418"/>
      <c r="FF177" s="418"/>
      <c r="FG177" s="418"/>
      <c r="FH177" s="418"/>
      <c r="FI177" s="418"/>
      <c r="FJ177" s="418"/>
      <c r="FK177" s="418"/>
      <c r="FL177" s="418"/>
      <c r="FM177" s="418"/>
      <c r="FN177" s="418"/>
      <c r="FO177" s="418"/>
      <c r="FP177" s="418"/>
      <c r="FQ177" s="418"/>
      <c r="FR177" s="418"/>
      <c r="FS177" s="418"/>
      <c r="FT177" s="418"/>
      <c r="FU177" s="418"/>
      <c r="FV177" s="418"/>
      <c r="FW177" s="418"/>
      <c r="FX177" s="418"/>
      <c r="FY177" s="418"/>
      <c r="FZ177" s="418"/>
      <c r="GA177" s="418"/>
      <c r="GB177" s="418"/>
      <c r="GC177" s="418"/>
      <c r="GD177" s="418"/>
      <c r="GE177" s="418"/>
      <c r="GF177" s="418"/>
      <c r="GG177" s="418"/>
      <c r="GH177" s="418"/>
      <c r="GI177" s="418"/>
      <c r="GJ177" s="418"/>
      <c r="GK177" s="418"/>
      <c r="GL177" s="418"/>
      <c r="GM177" s="418"/>
      <c r="GN177" s="418"/>
      <c r="GO177" s="418"/>
      <c r="GP177" s="418"/>
      <c r="GQ177" s="418"/>
      <c r="GR177" s="418"/>
      <c r="GS177" s="418"/>
      <c r="GT177" s="418"/>
      <c r="GU177" s="418"/>
      <c r="GV177" s="418"/>
      <c r="GW177" s="418"/>
      <c r="GX177" s="418"/>
      <c r="GY177" s="418"/>
      <c r="GZ177" s="418"/>
      <c r="HA177" s="418"/>
      <c r="HB177" s="418"/>
      <c r="HC177" s="418"/>
      <c r="HD177" s="418"/>
      <c r="HE177" s="418"/>
      <c r="HF177" s="418"/>
      <c r="HG177" s="418"/>
      <c r="HH177" s="418"/>
      <c r="HI177" s="418"/>
      <c r="HJ177" s="418"/>
      <c r="HK177" s="418"/>
      <c r="HL177" s="418"/>
      <c r="HM177" s="418"/>
      <c r="HN177" s="418"/>
      <c r="HO177" s="418"/>
      <c r="HP177" s="418"/>
      <c r="HQ177" s="418"/>
      <c r="HR177" s="418"/>
      <c r="HS177" s="418"/>
      <c r="HT177" s="418"/>
      <c r="HU177" s="418"/>
      <c r="HV177" s="418"/>
      <c r="HW177" s="418"/>
      <c r="HX177" s="418"/>
      <c r="HY177" s="418"/>
      <c r="HZ177" s="418"/>
      <c r="IA177" s="418"/>
      <c r="IB177" s="418"/>
      <c r="IC177" s="418"/>
      <c r="ID177" s="418"/>
      <c r="IE177" s="418"/>
      <c r="IF177" s="418"/>
      <c r="IG177" s="418"/>
      <c r="IH177" s="418"/>
      <c r="II177" s="418"/>
      <c r="IJ177" s="418"/>
      <c r="IK177" s="418"/>
      <c r="IL177" s="418"/>
      <c r="IM177" s="418"/>
      <c r="IN177" s="418"/>
      <c r="IO177" s="418"/>
      <c r="IP177" s="418"/>
      <c r="IQ177" s="278"/>
      <c r="IR177" s="278"/>
    </row>
    <row r="178" spans="1:252" s="444" customFormat="1" x14ac:dyDescent="0.35">
      <c r="A178" s="707"/>
      <c r="B178" s="418"/>
      <c r="C178" s="489"/>
      <c r="D178" s="421"/>
      <c r="E178" s="708"/>
      <c r="J178" s="1293"/>
      <c r="M178" s="418"/>
      <c r="N178" s="418"/>
      <c r="O178" s="418"/>
      <c r="P178" s="418"/>
      <c r="Q178" s="418"/>
      <c r="R178" s="418"/>
      <c r="S178" s="418"/>
      <c r="T178" s="418"/>
      <c r="U178" s="418"/>
      <c r="V178" s="418"/>
      <c r="W178" s="418"/>
      <c r="X178" s="418"/>
      <c r="Y178" s="418"/>
      <c r="Z178" s="418"/>
      <c r="AA178" s="418"/>
      <c r="AB178" s="418"/>
      <c r="AC178" s="418"/>
      <c r="AD178" s="418"/>
      <c r="AE178" s="418"/>
      <c r="AF178" s="418"/>
      <c r="AG178" s="418"/>
      <c r="AH178" s="418"/>
      <c r="AI178" s="418"/>
      <c r="AJ178" s="418"/>
      <c r="AK178" s="418"/>
      <c r="AL178" s="418"/>
      <c r="AM178" s="418"/>
      <c r="AN178" s="418"/>
      <c r="AO178" s="418"/>
      <c r="AP178" s="418"/>
      <c r="AQ178" s="418"/>
      <c r="AR178" s="418"/>
      <c r="AS178" s="418"/>
      <c r="AT178" s="418"/>
      <c r="AU178" s="418"/>
      <c r="AV178" s="418"/>
      <c r="AW178" s="418"/>
      <c r="AX178" s="418"/>
      <c r="AY178" s="418"/>
      <c r="AZ178" s="418"/>
      <c r="BA178" s="418"/>
      <c r="BB178" s="418"/>
      <c r="BC178" s="418"/>
      <c r="BD178" s="418"/>
      <c r="BE178" s="418"/>
      <c r="BF178" s="418"/>
      <c r="BG178" s="418"/>
      <c r="BH178" s="418"/>
      <c r="BI178" s="418"/>
      <c r="BJ178" s="418"/>
      <c r="BK178" s="418"/>
      <c r="BL178" s="418"/>
      <c r="BM178" s="418"/>
      <c r="BN178" s="418"/>
      <c r="BO178" s="418"/>
      <c r="BP178" s="418"/>
      <c r="BQ178" s="418"/>
      <c r="BR178" s="418"/>
      <c r="BS178" s="418"/>
      <c r="BT178" s="418"/>
      <c r="BU178" s="418"/>
      <c r="BV178" s="418"/>
      <c r="BW178" s="418"/>
      <c r="BX178" s="418"/>
      <c r="BY178" s="418"/>
      <c r="BZ178" s="418"/>
      <c r="CA178" s="418"/>
      <c r="CB178" s="418"/>
      <c r="CC178" s="418"/>
      <c r="CD178" s="418"/>
      <c r="CE178" s="418"/>
      <c r="CF178" s="418"/>
      <c r="CG178" s="418"/>
      <c r="CH178" s="418"/>
      <c r="CI178" s="418"/>
      <c r="CJ178" s="418"/>
      <c r="CK178" s="418"/>
      <c r="CL178" s="418"/>
      <c r="CM178" s="418"/>
      <c r="CN178" s="418"/>
      <c r="CO178" s="418"/>
      <c r="CP178" s="418"/>
      <c r="CQ178" s="418"/>
      <c r="CR178" s="418"/>
      <c r="CS178" s="418"/>
      <c r="CT178" s="418"/>
      <c r="CU178" s="418"/>
      <c r="CV178" s="418"/>
      <c r="CW178" s="418"/>
      <c r="CX178" s="418"/>
      <c r="CY178" s="418"/>
      <c r="CZ178" s="418"/>
      <c r="DA178" s="418"/>
      <c r="DB178" s="418"/>
      <c r="DC178" s="418"/>
      <c r="DD178" s="418"/>
      <c r="DE178" s="418"/>
      <c r="DF178" s="418"/>
      <c r="DG178" s="418"/>
      <c r="DH178" s="418"/>
      <c r="DI178" s="418"/>
      <c r="DJ178" s="418"/>
      <c r="DK178" s="418"/>
      <c r="DL178" s="418"/>
      <c r="DM178" s="418"/>
      <c r="DN178" s="418"/>
      <c r="DO178" s="418"/>
      <c r="DP178" s="418"/>
      <c r="DQ178" s="418"/>
      <c r="DR178" s="418"/>
      <c r="DS178" s="418"/>
      <c r="DT178" s="418"/>
      <c r="DU178" s="418"/>
      <c r="DV178" s="418"/>
      <c r="DW178" s="418"/>
      <c r="DX178" s="418"/>
      <c r="DY178" s="418"/>
      <c r="DZ178" s="418"/>
      <c r="EA178" s="418"/>
      <c r="EB178" s="418"/>
      <c r="EC178" s="418"/>
      <c r="ED178" s="418"/>
      <c r="EE178" s="418"/>
      <c r="EF178" s="418"/>
      <c r="EG178" s="418"/>
      <c r="EH178" s="418"/>
      <c r="EI178" s="418"/>
      <c r="EJ178" s="418"/>
      <c r="EK178" s="418"/>
      <c r="EL178" s="418"/>
      <c r="EM178" s="418"/>
      <c r="EN178" s="418"/>
      <c r="EO178" s="418"/>
      <c r="EP178" s="418"/>
      <c r="EQ178" s="418"/>
      <c r="ER178" s="418"/>
      <c r="ES178" s="418"/>
      <c r="ET178" s="418"/>
      <c r="EU178" s="418"/>
      <c r="EV178" s="418"/>
      <c r="EW178" s="418"/>
      <c r="EX178" s="418"/>
      <c r="EY178" s="418"/>
      <c r="EZ178" s="418"/>
      <c r="FA178" s="418"/>
      <c r="FB178" s="418"/>
      <c r="FC178" s="418"/>
      <c r="FD178" s="418"/>
      <c r="FE178" s="418"/>
      <c r="FF178" s="418"/>
      <c r="FG178" s="418"/>
      <c r="FH178" s="418"/>
      <c r="FI178" s="418"/>
      <c r="FJ178" s="418"/>
      <c r="FK178" s="418"/>
      <c r="FL178" s="418"/>
      <c r="FM178" s="418"/>
      <c r="FN178" s="418"/>
      <c r="FO178" s="418"/>
      <c r="FP178" s="418"/>
      <c r="FQ178" s="418"/>
      <c r="FR178" s="418"/>
      <c r="FS178" s="418"/>
      <c r="FT178" s="418"/>
      <c r="FU178" s="418"/>
      <c r="FV178" s="418"/>
      <c r="FW178" s="418"/>
      <c r="FX178" s="418"/>
      <c r="FY178" s="418"/>
      <c r="FZ178" s="418"/>
      <c r="GA178" s="418"/>
      <c r="GB178" s="418"/>
      <c r="GC178" s="418"/>
      <c r="GD178" s="418"/>
      <c r="GE178" s="418"/>
      <c r="GF178" s="418"/>
      <c r="GG178" s="418"/>
      <c r="GH178" s="418"/>
      <c r="GI178" s="418"/>
      <c r="GJ178" s="418"/>
      <c r="GK178" s="418"/>
      <c r="GL178" s="418"/>
      <c r="GM178" s="418"/>
      <c r="GN178" s="418"/>
      <c r="GO178" s="418"/>
      <c r="GP178" s="418"/>
      <c r="GQ178" s="418"/>
      <c r="GR178" s="418"/>
      <c r="GS178" s="418"/>
      <c r="GT178" s="418"/>
      <c r="GU178" s="418"/>
      <c r="GV178" s="418"/>
      <c r="GW178" s="418"/>
      <c r="GX178" s="418"/>
      <c r="GY178" s="418"/>
      <c r="GZ178" s="418"/>
      <c r="HA178" s="418"/>
      <c r="HB178" s="418"/>
      <c r="HC178" s="418"/>
      <c r="HD178" s="418"/>
      <c r="HE178" s="418"/>
      <c r="HF178" s="418"/>
      <c r="HG178" s="418"/>
      <c r="HH178" s="418"/>
      <c r="HI178" s="418"/>
      <c r="HJ178" s="418"/>
      <c r="HK178" s="418"/>
      <c r="HL178" s="418"/>
      <c r="HM178" s="418"/>
      <c r="HN178" s="418"/>
      <c r="HO178" s="418"/>
      <c r="HP178" s="418"/>
      <c r="HQ178" s="418"/>
      <c r="HR178" s="418"/>
      <c r="HS178" s="418"/>
      <c r="HT178" s="418"/>
      <c r="HU178" s="418"/>
      <c r="HV178" s="418"/>
      <c r="HW178" s="418"/>
      <c r="HX178" s="418"/>
      <c r="HY178" s="418"/>
      <c r="HZ178" s="418"/>
      <c r="IA178" s="418"/>
      <c r="IB178" s="418"/>
      <c r="IC178" s="418"/>
      <c r="ID178" s="418"/>
      <c r="IE178" s="418"/>
      <c r="IF178" s="418"/>
      <c r="IG178" s="418"/>
      <c r="IH178" s="418"/>
      <c r="II178" s="418"/>
      <c r="IJ178" s="418"/>
      <c r="IK178" s="418"/>
      <c r="IL178" s="418"/>
      <c r="IM178" s="418"/>
      <c r="IN178" s="418"/>
      <c r="IO178" s="418"/>
      <c r="IP178" s="418"/>
      <c r="IQ178" s="278"/>
      <c r="IR178" s="278"/>
    </row>
    <row r="179" spans="1:252" s="444" customFormat="1" x14ac:dyDescent="0.35">
      <c r="A179" s="707"/>
      <c r="B179" s="418"/>
      <c r="C179" s="489"/>
      <c r="D179" s="421"/>
      <c r="E179" s="708"/>
      <c r="J179" s="1293"/>
      <c r="M179" s="418"/>
      <c r="N179" s="418"/>
      <c r="O179" s="418"/>
      <c r="P179" s="418"/>
      <c r="Q179" s="418"/>
      <c r="R179" s="418"/>
      <c r="S179" s="418"/>
      <c r="T179" s="418"/>
      <c r="U179" s="418"/>
      <c r="V179" s="418"/>
      <c r="W179" s="418"/>
      <c r="X179" s="418"/>
      <c r="Y179" s="418"/>
      <c r="Z179" s="418"/>
      <c r="AA179" s="418"/>
      <c r="AB179" s="418"/>
      <c r="AC179" s="418"/>
      <c r="AD179" s="418"/>
      <c r="AE179" s="418"/>
      <c r="AF179" s="418"/>
      <c r="AG179" s="418"/>
      <c r="AH179" s="418"/>
      <c r="AI179" s="418"/>
      <c r="AJ179" s="418"/>
      <c r="AK179" s="418"/>
      <c r="AL179" s="418"/>
      <c r="AM179" s="418"/>
      <c r="AN179" s="418"/>
      <c r="AO179" s="418"/>
      <c r="AP179" s="418"/>
      <c r="AQ179" s="418"/>
      <c r="AR179" s="418"/>
      <c r="AS179" s="418"/>
      <c r="AT179" s="418"/>
      <c r="AU179" s="418"/>
      <c r="AV179" s="418"/>
      <c r="AW179" s="418"/>
      <c r="AX179" s="418"/>
      <c r="AY179" s="418"/>
      <c r="AZ179" s="418"/>
      <c r="BA179" s="418"/>
      <c r="BB179" s="418"/>
      <c r="BC179" s="418"/>
      <c r="BD179" s="418"/>
      <c r="BE179" s="418"/>
      <c r="BF179" s="418"/>
      <c r="BG179" s="418"/>
      <c r="BH179" s="418"/>
      <c r="BI179" s="418"/>
      <c r="BJ179" s="418"/>
      <c r="BK179" s="418"/>
      <c r="BL179" s="418"/>
      <c r="BM179" s="418"/>
      <c r="BN179" s="418"/>
      <c r="BO179" s="418"/>
      <c r="BP179" s="418"/>
      <c r="BQ179" s="418"/>
      <c r="BR179" s="418"/>
      <c r="BS179" s="418"/>
      <c r="BT179" s="418"/>
      <c r="BU179" s="418"/>
      <c r="BV179" s="418"/>
      <c r="BW179" s="418"/>
      <c r="BX179" s="418"/>
      <c r="BY179" s="418"/>
      <c r="BZ179" s="418"/>
      <c r="CA179" s="418"/>
      <c r="CB179" s="418"/>
      <c r="CC179" s="418"/>
      <c r="CD179" s="418"/>
      <c r="CE179" s="418"/>
      <c r="CF179" s="418"/>
      <c r="CG179" s="418"/>
      <c r="CH179" s="418"/>
      <c r="CI179" s="418"/>
      <c r="CJ179" s="418"/>
      <c r="CK179" s="418"/>
      <c r="CL179" s="418"/>
      <c r="CM179" s="418"/>
      <c r="CN179" s="418"/>
      <c r="CO179" s="418"/>
      <c r="CP179" s="418"/>
      <c r="CQ179" s="418"/>
      <c r="CR179" s="418"/>
      <c r="CS179" s="418"/>
      <c r="CT179" s="418"/>
      <c r="CU179" s="418"/>
      <c r="CV179" s="418"/>
      <c r="CW179" s="418"/>
      <c r="CX179" s="418"/>
      <c r="CY179" s="418"/>
      <c r="CZ179" s="418"/>
      <c r="DA179" s="418"/>
      <c r="DB179" s="418"/>
      <c r="DC179" s="418"/>
      <c r="DD179" s="418"/>
      <c r="DE179" s="418"/>
      <c r="DF179" s="418"/>
      <c r="DG179" s="418"/>
      <c r="DH179" s="418"/>
      <c r="DI179" s="418"/>
      <c r="DJ179" s="418"/>
      <c r="DK179" s="418"/>
      <c r="DL179" s="418"/>
      <c r="DM179" s="418"/>
      <c r="DN179" s="418"/>
      <c r="DO179" s="418"/>
      <c r="DP179" s="418"/>
      <c r="DQ179" s="418"/>
      <c r="DR179" s="418"/>
      <c r="DS179" s="418"/>
      <c r="DT179" s="418"/>
      <c r="DU179" s="418"/>
      <c r="DV179" s="418"/>
      <c r="DW179" s="418"/>
      <c r="DX179" s="418"/>
      <c r="DY179" s="418"/>
      <c r="DZ179" s="418"/>
      <c r="EA179" s="418"/>
      <c r="EB179" s="418"/>
      <c r="EC179" s="418"/>
      <c r="ED179" s="418"/>
      <c r="EE179" s="418"/>
      <c r="EF179" s="418"/>
      <c r="EG179" s="418"/>
      <c r="EH179" s="418"/>
      <c r="EI179" s="418"/>
      <c r="EJ179" s="418"/>
      <c r="EK179" s="418"/>
      <c r="EL179" s="418"/>
      <c r="EM179" s="418"/>
      <c r="EN179" s="418"/>
      <c r="EO179" s="418"/>
      <c r="EP179" s="418"/>
      <c r="EQ179" s="418"/>
      <c r="ER179" s="418"/>
      <c r="ES179" s="418"/>
      <c r="ET179" s="418"/>
      <c r="EU179" s="418"/>
      <c r="EV179" s="418"/>
      <c r="EW179" s="418"/>
      <c r="EX179" s="418"/>
      <c r="EY179" s="418"/>
      <c r="EZ179" s="418"/>
      <c r="FA179" s="418"/>
      <c r="FB179" s="418"/>
      <c r="FC179" s="418"/>
      <c r="FD179" s="418"/>
      <c r="FE179" s="418"/>
      <c r="FF179" s="418"/>
      <c r="FG179" s="418"/>
      <c r="FH179" s="418"/>
      <c r="FI179" s="418"/>
      <c r="FJ179" s="418"/>
      <c r="FK179" s="418"/>
      <c r="FL179" s="418"/>
      <c r="FM179" s="418"/>
      <c r="FN179" s="418"/>
      <c r="FO179" s="418"/>
      <c r="FP179" s="418"/>
      <c r="FQ179" s="418"/>
      <c r="FR179" s="418"/>
      <c r="FS179" s="418"/>
      <c r="FT179" s="418"/>
      <c r="FU179" s="418"/>
      <c r="FV179" s="418"/>
      <c r="FW179" s="418"/>
      <c r="FX179" s="418"/>
      <c r="FY179" s="418"/>
      <c r="FZ179" s="418"/>
      <c r="GA179" s="418"/>
      <c r="GB179" s="418"/>
      <c r="GC179" s="418"/>
      <c r="GD179" s="418"/>
      <c r="GE179" s="418"/>
      <c r="GF179" s="418"/>
      <c r="GG179" s="418"/>
      <c r="GH179" s="418"/>
      <c r="GI179" s="418"/>
      <c r="GJ179" s="418"/>
      <c r="GK179" s="418"/>
      <c r="GL179" s="418"/>
      <c r="GM179" s="418"/>
      <c r="GN179" s="418"/>
      <c r="GO179" s="418"/>
      <c r="GP179" s="418"/>
      <c r="GQ179" s="418"/>
      <c r="GR179" s="418"/>
      <c r="GS179" s="418"/>
      <c r="GT179" s="418"/>
      <c r="GU179" s="418"/>
      <c r="GV179" s="418"/>
      <c r="GW179" s="418"/>
      <c r="GX179" s="418"/>
      <c r="GY179" s="418"/>
      <c r="GZ179" s="418"/>
      <c r="HA179" s="418"/>
      <c r="HB179" s="418"/>
      <c r="HC179" s="418"/>
      <c r="HD179" s="418"/>
      <c r="HE179" s="418"/>
      <c r="HF179" s="418"/>
      <c r="HG179" s="418"/>
      <c r="HH179" s="418"/>
      <c r="HI179" s="418"/>
      <c r="HJ179" s="418"/>
      <c r="HK179" s="418"/>
      <c r="HL179" s="418"/>
      <c r="HM179" s="418"/>
      <c r="HN179" s="418"/>
      <c r="HO179" s="418"/>
      <c r="HP179" s="418"/>
      <c r="HQ179" s="418"/>
      <c r="HR179" s="418"/>
      <c r="HS179" s="418"/>
      <c r="HT179" s="418"/>
      <c r="HU179" s="418"/>
      <c r="HV179" s="418"/>
      <c r="HW179" s="418"/>
      <c r="HX179" s="418"/>
      <c r="HY179" s="418"/>
      <c r="HZ179" s="418"/>
      <c r="IA179" s="418"/>
      <c r="IB179" s="418"/>
      <c r="IC179" s="418"/>
      <c r="ID179" s="418"/>
      <c r="IE179" s="418"/>
      <c r="IF179" s="418"/>
      <c r="IG179" s="418"/>
      <c r="IH179" s="418"/>
      <c r="II179" s="418"/>
      <c r="IJ179" s="418"/>
      <c r="IK179" s="418"/>
      <c r="IL179" s="418"/>
      <c r="IM179" s="418"/>
      <c r="IN179" s="418"/>
      <c r="IO179" s="418"/>
      <c r="IP179" s="418"/>
      <c r="IQ179" s="278"/>
      <c r="IR179" s="278"/>
    </row>
    <row r="180" spans="1:252" s="444" customFormat="1" x14ac:dyDescent="0.35">
      <c r="A180" s="707"/>
      <c r="B180" s="418"/>
      <c r="C180" s="489"/>
      <c r="D180" s="421"/>
      <c r="E180" s="708"/>
      <c r="J180" s="1293"/>
      <c r="M180" s="418"/>
      <c r="N180" s="418"/>
      <c r="O180" s="418"/>
      <c r="P180" s="418"/>
      <c r="Q180" s="418"/>
      <c r="R180" s="418"/>
      <c r="S180" s="418"/>
      <c r="T180" s="418"/>
      <c r="U180" s="418"/>
      <c r="V180" s="418"/>
      <c r="W180" s="418"/>
      <c r="X180" s="418"/>
      <c r="Y180" s="418"/>
      <c r="Z180" s="418"/>
      <c r="AA180" s="418"/>
      <c r="AB180" s="418"/>
      <c r="AC180" s="418"/>
      <c r="AD180" s="418"/>
      <c r="AE180" s="418"/>
      <c r="AF180" s="418"/>
      <c r="AG180" s="418"/>
      <c r="AH180" s="418"/>
      <c r="AI180" s="418"/>
      <c r="AJ180" s="418"/>
      <c r="AK180" s="418"/>
      <c r="AL180" s="418"/>
      <c r="AM180" s="418"/>
      <c r="AN180" s="418"/>
      <c r="AO180" s="418"/>
      <c r="AP180" s="418"/>
      <c r="AQ180" s="418"/>
      <c r="AR180" s="418"/>
      <c r="AS180" s="418"/>
      <c r="AT180" s="418"/>
      <c r="AU180" s="418"/>
      <c r="AV180" s="418"/>
      <c r="AW180" s="418"/>
      <c r="AX180" s="418"/>
      <c r="AY180" s="418"/>
      <c r="AZ180" s="418"/>
      <c r="BA180" s="418"/>
      <c r="BB180" s="418"/>
      <c r="BC180" s="418"/>
      <c r="BD180" s="418"/>
      <c r="BE180" s="418"/>
      <c r="BF180" s="418"/>
      <c r="BG180" s="418"/>
      <c r="BH180" s="418"/>
      <c r="BI180" s="418"/>
      <c r="BJ180" s="418"/>
      <c r="BK180" s="418"/>
      <c r="BL180" s="418"/>
      <c r="BM180" s="418"/>
      <c r="BN180" s="418"/>
      <c r="BO180" s="418"/>
      <c r="BP180" s="418"/>
      <c r="BQ180" s="418"/>
      <c r="BR180" s="418"/>
      <c r="BS180" s="418"/>
      <c r="BT180" s="418"/>
      <c r="BU180" s="418"/>
      <c r="BV180" s="418"/>
      <c r="BW180" s="418"/>
      <c r="BX180" s="418"/>
      <c r="BY180" s="418"/>
      <c r="BZ180" s="418"/>
      <c r="CA180" s="418"/>
      <c r="CB180" s="418"/>
      <c r="CC180" s="418"/>
      <c r="CD180" s="418"/>
      <c r="CE180" s="418"/>
      <c r="CF180" s="418"/>
      <c r="CG180" s="418"/>
      <c r="CH180" s="418"/>
      <c r="CI180" s="418"/>
      <c r="CJ180" s="418"/>
      <c r="CK180" s="418"/>
      <c r="CL180" s="418"/>
      <c r="CM180" s="418"/>
      <c r="CN180" s="418"/>
      <c r="CO180" s="418"/>
      <c r="CP180" s="418"/>
      <c r="CQ180" s="418"/>
      <c r="CR180" s="418"/>
      <c r="CS180" s="418"/>
      <c r="CT180" s="418"/>
      <c r="CU180" s="418"/>
      <c r="CV180" s="418"/>
      <c r="CW180" s="418"/>
      <c r="CX180" s="418"/>
      <c r="CY180" s="418"/>
      <c r="CZ180" s="418"/>
      <c r="DA180" s="418"/>
      <c r="DB180" s="418"/>
      <c r="DC180" s="418"/>
      <c r="DD180" s="418"/>
      <c r="DE180" s="418"/>
      <c r="DF180" s="418"/>
      <c r="DG180" s="418"/>
      <c r="DH180" s="418"/>
      <c r="DI180" s="418"/>
      <c r="DJ180" s="418"/>
      <c r="DK180" s="418"/>
      <c r="DL180" s="418"/>
      <c r="DM180" s="418"/>
      <c r="DN180" s="418"/>
      <c r="DO180" s="418"/>
      <c r="DP180" s="418"/>
      <c r="DQ180" s="418"/>
      <c r="DR180" s="418"/>
      <c r="DS180" s="418"/>
      <c r="DT180" s="418"/>
      <c r="DU180" s="418"/>
      <c r="DV180" s="418"/>
      <c r="DW180" s="418"/>
      <c r="DX180" s="418"/>
      <c r="DY180" s="418"/>
      <c r="DZ180" s="418"/>
      <c r="EA180" s="418"/>
      <c r="EB180" s="418"/>
      <c r="EC180" s="418"/>
      <c r="ED180" s="418"/>
      <c r="EE180" s="418"/>
      <c r="EF180" s="418"/>
      <c r="EG180" s="418"/>
      <c r="EH180" s="418"/>
      <c r="EI180" s="418"/>
      <c r="EJ180" s="418"/>
      <c r="EK180" s="418"/>
      <c r="EL180" s="418"/>
      <c r="EM180" s="418"/>
      <c r="EN180" s="418"/>
      <c r="EO180" s="418"/>
      <c r="EP180" s="418"/>
      <c r="EQ180" s="418"/>
      <c r="ER180" s="418"/>
      <c r="ES180" s="418"/>
      <c r="ET180" s="418"/>
      <c r="EU180" s="418"/>
      <c r="EV180" s="418"/>
      <c r="EW180" s="418"/>
      <c r="EX180" s="418"/>
      <c r="EY180" s="418"/>
      <c r="EZ180" s="418"/>
      <c r="FA180" s="418"/>
      <c r="FB180" s="418"/>
      <c r="FC180" s="418"/>
      <c r="FD180" s="418"/>
      <c r="FE180" s="418"/>
      <c r="FF180" s="418"/>
      <c r="FG180" s="418"/>
      <c r="FH180" s="418"/>
      <c r="FI180" s="418"/>
      <c r="FJ180" s="418"/>
      <c r="FK180" s="418"/>
      <c r="FL180" s="418"/>
      <c r="FM180" s="418"/>
      <c r="FN180" s="418"/>
      <c r="FO180" s="418"/>
      <c r="FP180" s="418"/>
      <c r="FQ180" s="418"/>
      <c r="FR180" s="418"/>
      <c r="FS180" s="418"/>
      <c r="FT180" s="418"/>
      <c r="FU180" s="418"/>
      <c r="FV180" s="418"/>
      <c r="FW180" s="418"/>
      <c r="FX180" s="418"/>
      <c r="FY180" s="418"/>
      <c r="FZ180" s="418"/>
      <c r="GA180" s="418"/>
      <c r="GB180" s="418"/>
      <c r="GC180" s="418"/>
      <c r="GD180" s="418"/>
      <c r="GE180" s="418"/>
      <c r="GF180" s="418"/>
      <c r="GG180" s="418"/>
      <c r="GH180" s="418"/>
      <c r="GI180" s="418"/>
      <c r="GJ180" s="418"/>
      <c r="GK180" s="418"/>
      <c r="GL180" s="418"/>
      <c r="GM180" s="418"/>
      <c r="GN180" s="418"/>
      <c r="GO180" s="418"/>
      <c r="GP180" s="418"/>
      <c r="GQ180" s="418"/>
      <c r="GR180" s="418"/>
      <c r="GS180" s="418"/>
      <c r="GT180" s="418"/>
      <c r="GU180" s="418"/>
      <c r="GV180" s="418"/>
      <c r="GW180" s="418"/>
      <c r="GX180" s="418"/>
      <c r="GY180" s="418"/>
      <c r="GZ180" s="418"/>
      <c r="HA180" s="418"/>
      <c r="HB180" s="418"/>
      <c r="HC180" s="418"/>
      <c r="HD180" s="418"/>
      <c r="HE180" s="418"/>
      <c r="HF180" s="418"/>
      <c r="HG180" s="418"/>
      <c r="HH180" s="418"/>
      <c r="HI180" s="418"/>
      <c r="HJ180" s="418"/>
      <c r="HK180" s="418"/>
      <c r="HL180" s="418"/>
      <c r="HM180" s="418"/>
      <c r="HN180" s="418"/>
      <c r="HO180" s="418"/>
      <c r="HP180" s="418"/>
      <c r="HQ180" s="418"/>
      <c r="HR180" s="418"/>
      <c r="HS180" s="418"/>
      <c r="HT180" s="418"/>
      <c r="HU180" s="418"/>
      <c r="HV180" s="418"/>
      <c r="HW180" s="418"/>
      <c r="HX180" s="418"/>
      <c r="HY180" s="418"/>
      <c r="HZ180" s="418"/>
      <c r="IA180" s="418"/>
      <c r="IB180" s="418"/>
      <c r="IC180" s="418"/>
      <c r="ID180" s="418"/>
      <c r="IE180" s="418"/>
      <c r="IF180" s="418"/>
      <c r="IG180" s="418"/>
      <c r="IH180" s="418"/>
      <c r="II180" s="418"/>
      <c r="IJ180" s="418"/>
      <c r="IK180" s="418"/>
      <c r="IL180" s="418"/>
      <c r="IM180" s="418"/>
      <c r="IN180" s="418"/>
      <c r="IO180" s="418"/>
      <c r="IP180" s="418"/>
      <c r="IQ180" s="278"/>
      <c r="IR180" s="278"/>
    </row>
    <row r="181" spans="1:252" s="444" customFormat="1" x14ac:dyDescent="0.35">
      <c r="A181" s="707"/>
      <c r="B181" s="418"/>
      <c r="C181" s="489"/>
      <c r="D181" s="421"/>
      <c r="E181" s="708"/>
      <c r="J181" s="1293"/>
      <c r="M181" s="418"/>
      <c r="N181" s="418"/>
      <c r="O181" s="418"/>
      <c r="P181" s="418"/>
      <c r="Q181" s="418"/>
      <c r="R181" s="418"/>
      <c r="S181" s="418"/>
      <c r="T181" s="418"/>
      <c r="U181" s="418"/>
      <c r="V181" s="418"/>
      <c r="W181" s="418"/>
      <c r="X181" s="418"/>
      <c r="Y181" s="418"/>
      <c r="Z181" s="418"/>
      <c r="AA181" s="418"/>
      <c r="AB181" s="418"/>
      <c r="AC181" s="418"/>
      <c r="AD181" s="418"/>
      <c r="AE181" s="418"/>
      <c r="AF181" s="418"/>
      <c r="AG181" s="418"/>
      <c r="AH181" s="418"/>
      <c r="AI181" s="418"/>
      <c r="AJ181" s="418"/>
      <c r="AK181" s="418"/>
      <c r="AL181" s="418"/>
      <c r="AM181" s="418"/>
      <c r="AN181" s="418"/>
      <c r="AO181" s="418"/>
      <c r="AP181" s="418"/>
      <c r="AQ181" s="418"/>
      <c r="AR181" s="418"/>
      <c r="AS181" s="418"/>
      <c r="AT181" s="418"/>
      <c r="AU181" s="418"/>
      <c r="AV181" s="418"/>
      <c r="AW181" s="418"/>
      <c r="AX181" s="418"/>
      <c r="AY181" s="418"/>
      <c r="AZ181" s="418"/>
      <c r="BA181" s="418"/>
      <c r="BB181" s="418"/>
      <c r="BC181" s="418"/>
      <c r="BD181" s="418"/>
      <c r="BE181" s="418"/>
      <c r="BF181" s="418"/>
      <c r="BG181" s="418"/>
      <c r="BH181" s="418"/>
      <c r="BI181" s="418"/>
      <c r="BJ181" s="418"/>
      <c r="BK181" s="418"/>
      <c r="BL181" s="418"/>
      <c r="BM181" s="418"/>
      <c r="BN181" s="418"/>
      <c r="BO181" s="418"/>
      <c r="BP181" s="418"/>
      <c r="BQ181" s="418"/>
      <c r="BR181" s="418"/>
      <c r="BS181" s="418"/>
      <c r="BT181" s="418"/>
      <c r="BU181" s="418"/>
      <c r="BV181" s="418"/>
      <c r="BW181" s="418"/>
      <c r="BX181" s="418"/>
      <c r="BY181" s="418"/>
      <c r="BZ181" s="418"/>
      <c r="CA181" s="418"/>
      <c r="CB181" s="418"/>
      <c r="CC181" s="418"/>
      <c r="CD181" s="418"/>
      <c r="CE181" s="418"/>
      <c r="CF181" s="418"/>
      <c r="CG181" s="418"/>
      <c r="CH181" s="418"/>
      <c r="CI181" s="418"/>
      <c r="CJ181" s="418"/>
      <c r="CK181" s="418"/>
      <c r="CL181" s="418"/>
      <c r="CM181" s="418"/>
      <c r="CN181" s="418"/>
      <c r="CO181" s="418"/>
      <c r="CP181" s="418"/>
      <c r="CQ181" s="418"/>
      <c r="CR181" s="418"/>
      <c r="CS181" s="418"/>
      <c r="CT181" s="418"/>
      <c r="CU181" s="418"/>
      <c r="CV181" s="418"/>
      <c r="CW181" s="418"/>
      <c r="CX181" s="418"/>
      <c r="CY181" s="418"/>
      <c r="CZ181" s="418"/>
      <c r="DA181" s="418"/>
      <c r="DB181" s="418"/>
      <c r="DC181" s="418"/>
      <c r="DD181" s="418"/>
      <c r="DE181" s="418"/>
      <c r="DF181" s="418"/>
      <c r="DG181" s="418"/>
      <c r="DH181" s="418"/>
      <c r="DI181" s="418"/>
      <c r="DJ181" s="418"/>
      <c r="DK181" s="418"/>
      <c r="DL181" s="418"/>
      <c r="DM181" s="418"/>
      <c r="DN181" s="418"/>
      <c r="DO181" s="418"/>
      <c r="DP181" s="418"/>
      <c r="DQ181" s="418"/>
      <c r="DR181" s="418"/>
      <c r="DS181" s="418"/>
      <c r="DT181" s="418"/>
      <c r="DU181" s="418"/>
      <c r="DV181" s="418"/>
      <c r="DW181" s="418"/>
      <c r="DX181" s="418"/>
      <c r="DY181" s="418"/>
      <c r="DZ181" s="418"/>
      <c r="EA181" s="418"/>
      <c r="EB181" s="418"/>
      <c r="EC181" s="418"/>
      <c r="ED181" s="418"/>
      <c r="EE181" s="418"/>
      <c r="EF181" s="418"/>
      <c r="EG181" s="418"/>
      <c r="EH181" s="418"/>
      <c r="EI181" s="418"/>
      <c r="EJ181" s="418"/>
      <c r="EK181" s="418"/>
      <c r="EL181" s="418"/>
      <c r="EM181" s="418"/>
      <c r="EN181" s="418"/>
      <c r="EO181" s="418"/>
      <c r="EP181" s="418"/>
      <c r="EQ181" s="418"/>
      <c r="ER181" s="418"/>
      <c r="ES181" s="418"/>
      <c r="ET181" s="418"/>
      <c r="EU181" s="418"/>
      <c r="EV181" s="418"/>
      <c r="EW181" s="418"/>
      <c r="EX181" s="418"/>
      <c r="EY181" s="418"/>
      <c r="EZ181" s="418"/>
      <c r="FA181" s="418"/>
      <c r="FB181" s="418"/>
      <c r="FC181" s="418"/>
      <c r="FD181" s="418"/>
      <c r="FE181" s="418"/>
      <c r="FF181" s="418"/>
      <c r="FG181" s="418"/>
      <c r="FH181" s="418"/>
      <c r="FI181" s="418"/>
      <c r="FJ181" s="418"/>
      <c r="FK181" s="418"/>
      <c r="FL181" s="418"/>
      <c r="FM181" s="418"/>
      <c r="FN181" s="418"/>
      <c r="FO181" s="418"/>
      <c r="FP181" s="418"/>
      <c r="FQ181" s="418"/>
      <c r="FR181" s="418"/>
      <c r="FS181" s="418"/>
      <c r="FT181" s="418"/>
      <c r="FU181" s="418"/>
      <c r="FV181" s="418"/>
      <c r="FW181" s="418"/>
      <c r="FX181" s="418"/>
      <c r="FY181" s="418"/>
      <c r="FZ181" s="418"/>
      <c r="GA181" s="418"/>
      <c r="GB181" s="418"/>
      <c r="GC181" s="418"/>
      <c r="GD181" s="418"/>
      <c r="GE181" s="418"/>
      <c r="GF181" s="418"/>
      <c r="GG181" s="418"/>
      <c r="GH181" s="418"/>
      <c r="GI181" s="418"/>
      <c r="GJ181" s="418"/>
      <c r="GK181" s="418"/>
      <c r="GL181" s="418"/>
      <c r="GM181" s="418"/>
      <c r="GN181" s="418"/>
      <c r="GO181" s="418"/>
      <c r="GP181" s="418"/>
      <c r="GQ181" s="418"/>
      <c r="GR181" s="418"/>
      <c r="GS181" s="418"/>
      <c r="GT181" s="418"/>
      <c r="GU181" s="418"/>
      <c r="GV181" s="418"/>
      <c r="GW181" s="418"/>
      <c r="GX181" s="418"/>
      <c r="GY181" s="418"/>
      <c r="GZ181" s="418"/>
      <c r="HA181" s="418"/>
      <c r="HB181" s="418"/>
      <c r="HC181" s="418"/>
      <c r="HD181" s="418"/>
      <c r="HE181" s="418"/>
      <c r="HF181" s="418"/>
      <c r="HG181" s="418"/>
      <c r="HH181" s="418"/>
      <c r="HI181" s="418"/>
      <c r="HJ181" s="418"/>
      <c r="HK181" s="418"/>
      <c r="HL181" s="418"/>
      <c r="HM181" s="418"/>
      <c r="HN181" s="418"/>
      <c r="HO181" s="418"/>
      <c r="HP181" s="418"/>
      <c r="HQ181" s="418"/>
      <c r="HR181" s="418"/>
      <c r="HS181" s="418"/>
      <c r="HT181" s="418"/>
      <c r="HU181" s="418"/>
      <c r="HV181" s="418"/>
      <c r="HW181" s="418"/>
      <c r="HX181" s="418"/>
      <c r="HY181" s="418"/>
      <c r="HZ181" s="418"/>
      <c r="IA181" s="418"/>
      <c r="IB181" s="418"/>
      <c r="IC181" s="418"/>
      <c r="ID181" s="418"/>
      <c r="IE181" s="418"/>
      <c r="IF181" s="418"/>
      <c r="IG181" s="418"/>
      <c r="IH181" s="418"/>
      <c r="II181" s="418"/>
      <c r="IJ181" s="418"/>
      <c r="IK181" s="418"/>
      <c r="IL181" s="418"/>
      <c r="IM181" s="418"/>
      <c r="IN181" s="418"/>
      <c r="IO181" s="418"/>
      <c r="IP181" s="418"/>
      <c r="IQ181" s="278"/>
      <c r="IR181" s="278"/>
    </row>
    <row r="182" spans="1:252" s="444" customFormat="1" x14ac:dyDescent="0.35">
      <c r="A182" s="707"/>
      <c r="B182" s="418"/>
      <c r="C182" s="489"/>
      <c r="D182" s="421"/>
      <c r="E182" s="708"/>
      <c r="J182" s="1293"/>
      <c r="M182" s="418"/>
      <c r="N182" s="418"/>
      <c r="O182" s="418"/>
      <c r="P182" s="418"/>
      <c r="Q182" s="418"/>
      <c r="R182" s="418"/>
      <c r="S182" s="418"/>
      <c r="T182" s="418"/>
      <c r="U182" s="418"/>
      <c r="V182" s="418"/>
      <c r="W182" s="418"/>
      <c r="X182" s="418"/>
      <c r="Y182" s="418"/>
      <c r="Z182" s="418"/>
      <c r="AA182" s="418"/>
      <c r="AB182" s="418"/>
      <c r="AC182" s="418"/>
      <c r="AD182" s="418"/>
      <c r="AE182" s="418"/>
      <c r="AF182" s="418"/>
      <c r="AG182" s="418"/>
      <c r="AH182" s="418"/>
      <c r="AI182" s="418"/>
      <c r="AJ182" s="418"/>
      <c r="AK182" s="418"/>
      <c r="AL182" s="418"/>
      <c r="AM182" s="418"/>
      <c r="AN182" s="418"/>
      <c r="AO182" s="418"/>
      <c r="AP182" s="418"/>
      <c r="AQ182" s="418"/>
      <c r="AR182" s="418"/>
      <c r="AS182" s="418"/>
      <c r="AT182" s="418"/>
      <c r="AU182" s="418"/>
      <c r="AV182" s="418"/>
      <c r="AW182" s="418"/>
      <c r="AX182" s="418"/>
      <c r="AY182" s="418"/>
      <c r="AZ182" s="418"/>
      <c r="BA182" s="418"/>
      <c r="BB182" s="418"/>
      <c r="BC182" s="418"/>
      <c r="BD182" s="418"/>
      <c r="BE182" s="418"/>
      <c r="BF182" s="418"/>
      <c r="BG182" s="418"/>
      <c r="BH182" s="418"/>
      <c r="BI182" s="418"/>
      <c r="BJ182" s="418"/>
      <c r="BK182" s="418"/>
      <c r="BL182" s="418"/>
      <c r="BM182" s="418"/>
      <c r="BN182" s="418"/>
      <c r="BO182" s="418"/>
      <c r="BP182" s="418"/>
      <c r="BQ182" s="418"/>
      <c r="BR182" s="418"/>
      <c r="BS182" s="418"/>
      <c r="BT182" s="418"/>
      <c r="BU182" s="418"/>
      <c r="BV182" s="418"/>
      <c r="BW182" s="418"/>
      <c r="BX182" s="418"/>
      <c r="BY182" s="418"/>
      <c r="BZ182" s="418"/>
      <c r="CA182" s="418"/>
      <c r="CB182" s="418"/>
      <c r="CC182" s="418"/>
      <c r="CD182" s="418"/>
      <c r="CE182" s="418"/>
      <c r="CF182" s="418"/>
      <c r="CG182" s="418"/>
      <c r="CH182" s="418"/>
      <c r="CI182" s="418"/>
      <c r="CJ182" s="418"/>
      <c r="CK182" s="418"/>
      <c r="CL182" s="418"/>
      <c r="CM182" s="418"/>
      <c r="CN182" s="418"/>
      <c r="CO182" s="418"/>
      <c r="CP182" s="418"/>
      <c r="CQ182" s="418"/>
      <c r="CR182" s="418"/>
      <c r="CS182" s="418"/>
      <c r="CT182" s="418"/>
      <c r="CU182" s="418"/>
      <c r="CV182" s="418"/>
      <c r="CW182" s="418"/>
      <c r="CX182" s="418"/>
      <c r="CY182" s="418"/>
      <c r="CZ182" s="418"/>
      <c r="DA182" s="418"/>
      <c r="DB182" s="418"/>
      <c r="DC182" s="418"/>
      <c r="DD182" s="418"/>
      <c r="DE182" s="418"/>
      <c r="DF182" s="418"/>
      <c r="DG182" s="418"/>
      <c r="DH182" s="418"/>
      <c r="DI182" s="418"/>
      <c r="DJ182" s="418"/>
      <c r="DK182" s="418"/>
      <c r="DL182" s="418"/>
      <c r="DM182" s="418"/>
      <c r="DN182" s="418"/>
      <c r="DO182" s="418"/>
      <c r="DP182" s="418"/>
      <c r="DQ182" s="418"/>
      <c r="DR182" s="418"/>
      <c r="DS182" s="418"/>
      <c r="DT182" s="418"/>
      <c r="DU182" s="418"/>
      <c r="DV182" s="418"/>
      <c r="DW182" s="418"/>
      <c r="DX182" s="418"/>
      <c r="DY182" s="418"/>
      <c r="DZ182" s="418"/>
      <c r="EA182" s="418"/>
      <c r="EB182" s="418"/>
      <c r="EC182" s="418"/>
      <c r="ED182" s="418"/>
      <c r="EE182" s="418"/>
      <c r="EF182" s="418"/>
      <c r="EG182" s="418"/>
      <c r="EH182" s="418"/>
      <c r="EI182" s="418"/>
      <c r="EJ182" s="418"/>
      <c r="EK182" s="418"/>
      <c r="EL182" s="418"/>
      <c r="EM182" s="418"/>
      <c r="EN182" s="418"/>
      <c r="EO182" s="418"/>
      <c r="EP182" s="418"/>
      <c r="EQ182" s="418"/>
      <c r="ER182" s="418"/>
      <c r="ES182" s="418"/>
      <c r="ET182" s="418"/>
      <c r="EU182" s="418"/>
      <c r="EV182" s="418"/>
      <c r="EW182" s="418"/>
      <c r="EX182" s="418"/>
      <c r="EY182" s="418"/>
      <c r="EZ182" s="418"/>
      <c r="FA182" s="418"/>
      <c r="FB182" s="418"/>
      <c r="FC182" s="418"/>
      <c r="FD182" s="418"/>
      <c r="FE182" s="418"/>
      <c r="FF182" s="418"/>
      <c r="FG182" s="418"/>
      <c r="FH182" s="418"/>
      <c r="FI182" s="418"/>
      <c r="FJ182" s="418"/>
      <c r="FK182" s="418"/>
      <c r="FL182" s="418"/>
      <c r="FM182" s="418"/>
      <c r="FN182" s="418"/>
      <c r="FO182" s="418"/>
      <c r="FP182" s="418"/>
      <c r="FQ182" s="418"/>
      <c r="FR182" s="418"/>
      <c r="FS182" s="418"/>
      <c r="FT182" s="418"/>
      <c r="FU182" s="418"/>
      <c r="FV182" s="418"/>
      <c r="FW182" s="418"/>
      <c r="FX182" s="418"/>
      <c r="FY182" s="418"/>
      <c r="FZ182" s="418"/>
      <c r="GA182" s="418"/>
      <c r="GB182" s="418"/>
      <c r="GC182" s="418"/>
      <c r="GD182" s="418"/>
      <c r="GE182" s="418"/>
      <c r="GF182" s="418"/>
      <c r="GG182" s="418"/>
      <c r="GH182" s="418"/>
      <c r="GI182" s="418"/>
      <c r="GJ182" s="418"/>
      <c r="GK182" s="418"/>
      <c r="GL182" s="418"/>
      <c r="GM182" s="418"/>
      <c r="GN182" s="418"/>
      <c r="GO182" s="418"/>
      <c r="GP182" s="418"/>
      <c r="GQ182" s="418"/>
      <c r="GR182" s="418"/>
      <c r="GS182" s="418"/>
      <c r="GT182" s="418"/>
      <c r="GU182" s="418"/>
      <c r="GV182" s="418"/>
      <c r="GW182" s="418"/>
      <c r="GX182" s="418"/>
      <c r="GY182" s="418"/>
      <c r="GZ182" s="418"/>
      <c r="HA182" s="418"/>
      <c r="HB182" s="418"/>
      <c r="HC182" s="418"/>
      <c r="HD182" s="418"/>
      <c r="HE182" s="418"/>
      <c r="HF182" s="418"/>
      <c r="HG182" s="418"/>
      <c r="HH182" s="418"/>
      <c r="HI182" s="418"/>
      <c r="HJ182" s="418"/>
      <c r="HK182" s="418"/>
      <c r="HL182" s="418"/>
      <c r="HM182" s="418"/>
      <c r="HN182" s="418"/>
      <c r="HO182" s="418"/>
      <c r="HP182" s="418"/>
      <c r="HQ182" s="418"/>
      <c r="HR182" s="418"/>
      <c r="HS182" s="418"/>
      <c r="HT182" s="418"/>
      <c r="HU182" s="418"/>
      <c r="HV182" s="418"/>
      <c r="HW182" s="418"/>
      <c r="HX182" s="418"/>
      <c r="HY182" s="418"/>
      <c r="HZ182" s="418"/>
      <c r="IA182" s="418"/>
      <c r="IB182" s="418"/>
      <c r="IC182" s="418"/>
      <c r="ID182" s="418"/>
      <c r="IE182" s="418"/>
      <c r="IF182" s="418"/>
      <c r="IG182" s="418"/>
      <c r="IH182" s="418"/>
      <c r="II182" s="418"/>
      <c r="IJ182" s="418"/>
      <c r="IK182" s="418"/>
      <c r="IL182" s="418"/>
      <c r="IM182" s="418"/>
      <c r="IN182" s="418"/>
      <c r="IO182" s="418"/>
      <c r="IP182" s="418"/>
      <c r="IQ182" s="278"/>
      <c r="IR182" s="278"/>
    </row>
    <row r="183" spans="1:252" s="444" customFormat="1" x14ac:dyDescent="0.35">
      <c r="A183" s="707"/>
      <c r="B183" s="418"/>
      <c r="C183" s="489"/>
      <c r="D183" s="421"/>
      <c r="E183" s="708"/>
      <c r="J183" s="1293"/>
      <c r="M183" s="418"/>
      <c r="N183" s="418"/>
      <c r="O183" s="418"/>
      <c r="P183" s="418"/>
      <c r="Q183" s="418"/>
      <c r="R183" s="418"/>
      <c r="S183" s="418"/>
      <c r="T183" s="418"/>
      <c r="U183" s="418"/>
      <c r="V183" s="418"/>
      <c r="W183" s="418"/>
      <c r="X183" s="418"/>
      <c r="Y183" s="418"/>
      <c r="Z183" s="418"/>
      <c r="AA183" s="418"/>
      <c r="AB183" s="418"/>
      <c r="AC183" s="418"/>
      <c r="AD183" s="418"/>
      <c r="AE183" s="418"/>
      <c r="AF183" s="418"/>
      <c r="AG183" s="418"/>
      <c r="AH183" s="418"/>
      <c r="AI183" s="418"/>
      <c r="AJ183" s="418"/>
      <c r="AK183" s="418"/>
      <c r="AL183" s="418"/>
      <c r="AM183" s="418"/>
      <c r="AN183" s="418"/>
      <c r="AO183" s="418"/>
      <c r="AP183" s="418"/>
      <c r="AQ183" s="418"/>
      <c r="AR183" s="418"/>
      <c r="AS183" s="418"/>
      <c r="AT183" s="418"/>
      <c r="AU183" s="418"/>
      <c r="AV183" s="418"/>
      <c r="AW183" s="418"/>
      <c r="AX183" s="418"/>
      <c r="AY183" s="418"/>
      <c r="AZ183" s="418"/>
      <c r="BA183" s="418"/>
      <c r="BB183" s="418"/>
      <c r="BC183" s="418"/>
      <c r="BD183" s="418"/>
      <c r="BE183" s="418"/>
      <c r="BF183" s="418"/>
      <c r="BG183" s="418"/>
      <c r="BH183" s="418"/>
      <c r="BI183" s="418"/>
      <c r="BJ183" s="418"/>
      <c r="BK183" s="418"/>
      <c r="BL183" s="418"/>
      <c r="BM183" s="418"/>
      <c r="BN183" s="418"/>
      <c r="BO183" s="418"/>
      <c r="BP183" s="418"/>
      <c r="BQ183" s="418"/>
      <c r="BR183" s="418"/>
      <c r="BS183" s="418"/>
      <c r="BT183" s="418"/>
      <c r="BU183" s="418"/>
      <c r="BV183" s="418"/>
      <c r="BW183" s="418"/>
      <c r="BX183" s="418"/>
      <c r="BY183" s="418"/>
      <c r="BZ183" s="418"/>
      <c r="CA183" s="418"/>
      <c r="CB183" s="418"/>
      <c r="CC183" s="418"/>
      <c r="CD183" s="418"/>
      <c r="CE183" s="418"/>
      <c r="CF183" s="418"/>
      <c r="CG183" s="418"/>
      <c r="CH183" s="418"/>
      <c r="CI183" s="418"/>
      <c r="CJ183" s="418"/>
      <c r="CK183" s="418"/>
      <c r="CL183" s="418"/>
      <c r="CM183" s="418"/>
      <c r="CN183" s="418"/>
      <c r="CO183" s="418"/>
      <c r="CP183" s="418"/>
      <c r="CQ183" s="418"/>
      <c r="CR183" s="418"/>
      <c r="CS183" s="418"/>
      <c r="CT183" s="418"/>
      <c r="CU183" s="418"/>
      <c r="CV183" s="418"/>
      <c r="CW183" s="418"/>
      <c r="CX183" s="418"/>
      <c r="CY183" s="418"/>
      <c r="CZ183" s="418"/>
      <c r="DA183" s="418"/>
      <c r="DB183" s="418"/>
      <c r="DC183" s="418"/>
      <c r="DD183" s="418"/>
      <c r="DE183" s="418"/>
      <c r="DF183" s="418"/>
      <c r="DG183" s="418"/>
      <c r="DH183" s="418"/>
      <c r="DI183" s="418"/>
      <c r="DJ183" s="418"/>
      <c r="DK183" s="418"/>
      <c r="DL183" s="418"/>
      <c r="DM183" s="418"/>
      <c r="DN183" s="418"/>
      <c r="DO183" s="418"/>
      <c r="DP183" s="418"/>
      <c r="DQ183" s="418"/>
      <c r="DR183" s="418"/>
      <c r="DS183" s="418"/>
      <c r="DT183" s="418"/>
      <c r="DU183" s="418"/>
      <c r="DV183" s="418"/>
      <c r="DW183" s="418"/>
      <c r="DX183" s="418"/>
      <c r="DY183" s="418"/>
      <c r="DZ183" s="418"/>
      <c r="EA183" s="418"/>
      <c r="EB183" s="418"/>
      <c r="EC183" s="418"/>
      <c r="ED183" s="418"/>
      <c r="EE183" s="418"/>
      <c r="EF183" s="418"/>
      <c r="EG183" s="418"/>
      <c r="EH183" s="418"/>
      <c r="EI183" s="418"/>
      <c r="EJ183" s="418"/>
      <c r="EK183" s="418"/>
      <c r="EL183" s="418"/>
      <c r="EM183" s="418"/>
      <c r="EN183" s="418"/>
      <c r="EO183" s="418"/>
      <c r="EP183" s="418"/>
      <c r="EQ183" s="418"/>
      <c r="ER183" s="418"/>
      <c r="ES183" s="418"/>
      <c r="ET183" s="418"/>
      <c r="EU183" s="418"/>
      <c r="EV183" s="418"/>
      <c r="EW183" s="418"/>
      <c r="EX183" s="418"/>
      <c r="EY183" s="418"/>
      <c r="EZ183" s="418"/>
      <c r="FA183" s="418"/>
      <c r="FB183" s="418"/>
      <c r="FC183" s="418"/>
      <c r="FD183" s="418"/>
      <c r="FE183" s="418"/>
      <c r="FF183" s="418"/>
      <c r="FG183" s="418"/>
      <c r="FH183" s="418"/>
      <c r="FI183" s="418"/>
      <c r="FJ183" s="418"/>
      <c r="FK183" s="418"/>
      <c r="FL183" s="418"/>
      <c r="FM183" s="418"/>
      <c r="FN183" s="418"/>
      <c r="FO183" s="418"/>
      <c r="FP183" s="418"/>
      <c r="FQ183" s="418"/>
      <c r="FR183" s="418"/>
      <c r="FS183" s="418"/>
      <c r="FT183" s="418"/>
      <c r="FU183" s="418"/>
      <c r="FV183" s="418"/>
      <c r="FW183" s="418"/>
      <c r="FX183" s="418"/>
      <c r="FY183" s="418"/>
      <c r="FZ183" s="418"/>
      <c r="GA183" s="418"/>
      <c r="GB183" s="418"/>
      <c r="GC183" s="418"/>
      <c r="GD183" s="418"/>
      <c r="GE183" s="418"/>
      <c r="GF183" s="418"/>
      <c r="GG183" s="418"/>
      <c r="GH183" s="418"/>
      <c r="GI183" s="418"/>
      <c r="GJ183" s="418"/>
      <c r="GK183" s="418"/>
      <c r="GL183" s="418"/>
      <c r="GM183" s="418"/>
      <c r="GN183" s="418"/>
      <c r="GO183" s="418"/>
      <c r="GP183" s="418"/>
      <c r="GQ183" s="418"/>
      <c r="GR183" s="418"/>
      <c r="GS183" s="418"/>
      <c r="GT183" s="418"/>
      <c r="GU183" s="418"/>
      <c r="GV183" s="418"/>
      <c r="GW183" s="418"/>
      <c r="GX183" s="418"/>
      <c r="GY183" s="418"/>
      <c r="GZ183" s="418"/>
      <c r="HA183" s="418"/>
      <c r="HB183" s="418"/>
      <c r="HC183" s="418"/>
      <c r="HD183" s="418"/>
      <c r="HE183" s="418"/>
      <c r="HF183" s="418"/>
      <c r="HG183" s="418"/>
      <c r="HH183" s="418"/>
      <c r="HI183" s="418"/>
      <c r="HJ183" s="418"/>
      <c r="HK183" s="418"/>
      <c r="HL183" s="418"/>
      <c r="HM183" s="418"/>
      <c r="HN183" s="418"/>
      <c r="HO183" s="418"/>
      <c r="HP183" s="418"/>
      <c r="HQ183" s="418"/>
      <c r="HR183" s="418"/>
      <c r="HS183" s="418"/>
      <c r="HT183" s="418"/>
      <c r="HU183" s="418"/>
      <c r="HV183" s="418"/>
      <c r="HW183" s="418"/>
      <c r="HX183" s="418"/>
      <c r="HY183" s="418"/>
      <c r="HZ183" s="418"/>
      <c r="IA183" s="418"/>
      <c r="IB183" s="418"/>
      <c r="IC183" s="418"/>
      <c r="ID183" s="418"/>
      <c r="IE183" s="418"/>
      <c r="IF183" s="418"/>
      <c r="IG183" s="418"/>
      <c r="IH183" s="418"/>
      <c r="II183" s="418"/>
      <c r="IJ183" s="418"/>
      <c r="IK183" s="418"/>
      <c r="IL183" s="418"/>
      <c r="IM183" s="418"/>
      <c r="IN183" s="418"/>
      <c r="IO183" s="418"/>
      <c r="IP183" s="418"/>
      <c r="IQ183" s="278"/>
      <c r="IR183" s="278"/>
    </row>
    <row r="184" spans="1:252" s="444" customFormat="1" x14ac:dyDescent="0.35">
      <c r="A184" s="707"/>
      <c r="B184" s="418"/>
      <c r="C184" s="489"/>
      <c r="D184" s="421"/>
      <c r="E184" s="708"/>
      <c r="J184" s="1293"/>
      <c r="M184" s="418"/>
      <c r="N184" s="418"/>
      <c r="O184" s="418"/>
      <c r="P184" s="418"/>
      <c r="Q184" s="418"/>
      <c r="R184" s="418"/>
      <c r="S184" s="418"/>
      <c r="T184" s="418"/>
      <c r="U184" s="418"/>
      <c r="V184" s="418"/>
      <c r="W184" s="418"/>
      <c r="X184" s="418"/>
      <c r="Y184" s="418"/>
      <c r="Z184" s="418"/>
      <c r="AA184" s="418"/>
      <c r="AB184" s="418"/>
      <c r="AC184" s="418"/>
      <c r="AD184" s="418"/>
      <c r="AE184" s="418"/>
      <c r="AF184" s="418"/>
      <c r="AG184" s="418"/>
      <c r="AH184" s="418"/>
      <c r="AI184" s="418"/>
      <c r="AJ184" s="418"/>
      <c r="AK184" s="418"/>
      <c r="AL184" s="418"/>
      <c r="AM184" s="418"/>
      <c r="AN184" s="418"/>
      <c r="AO184" s="418"/>
      <c r="AP184" s="418"/>
      <c r="AQ184" s="418"/>
      <c r="AR184" s="418"/>
      <c r="AS184" s="418"/>
      <c r="AT184" s="418"/>
      <c r="AU184" s="418"/>
      <c r="AV184" s="418"/>
      <c r="AW184" s="418"/>
      <c r="AX184" s="418"/>
      <c r="AY184" s="418"/>
      <c r="AZ184" s="418"/>
      <c r="BA184" s="418"/>
      <c r="BB184" s="418"/>
      <c r="BC184" s="418"/>
      <c r="BD184" s="418"/>
      <c r="BE184" s="418"/>
      <c r="BF184" s="418"/>
      <c r="BG184" s="418"/>
      <c r="BH184" s="418"/>
      <c r="BI184" s="418"/>
      <c r="BJ184" s="418"/>
      <c r="BK184" s="418"/>
      <c r="BL184" s="418"/>
      <c r="BM184" s="418"/>
      <c r="BN184" s="418"/>
      <c r="BO184" s="418"/>
      <c r="BP184" s="418"/>
      <c r="BQ184" s="418"/>
      <c r="BR184" s="418"/>
      <c r="BS184" s="418"/>
      <c r="BT184" s="418"/>
      <c r="BU184" s="418"/>
      <c r="BV184" s="418"/>
      <c r="BW184" s="418"/>
      <c r="BX184" s="418"/>
      <c r="BY184" s="418"/>
      <c r="BZ184" s="418"/>
      <c r="CA184" s="418"/>
      <c r="CB184" s="418"/>
      <c r="CC184" s="418"/>
      <c r="CD184" s="418"/>
      <c r="CE184" s="418"/>
      <c r="CF184" s="418"/>
      <c r="CG184" s="418"/>
      <c r="CH184" s="418"/>
      <c r="CI184" s="418"/>
      <c r="CJ184" s="418"/>
      <c r="CK184" s="418"/>
      <c r="CL184" s="418"/>
      <c r="CM184" s="418"/>
      <c r="CN184" s="418"/>
      <c r="CO184" s="418"/>
      <c r="CP184" s="418"/>
      <c r="CQ184" s="418"/>
      <c r="CR184" s="418"/>
      <c r="CS184" s="418"/>
      <c r="CT184" s="418"/>
      <c r="CU184" s="418"/>
      <c r="CV184" s="418"/>
      <c r="CW184" s="418"/>
      <c r="CX184" s="418"/>
      <c r="CY184" s="418"/>
      <c r="CZ184" s="418"/>
      <c r="DA184" s="418"/>
      <c r="DB184" s="418"/>
      <c r="DC184" s="418"/>
      <c r="DD184" s="418"/>
      <c r="DE184" s="418"/>
      <c r="DF184" s="418"/>
      <c r="DG184" s="418"/>
      <c r="DH184" s="418"/>
      <c r="DI184" s="418"/>
      <c r="DJ184" s="418"/>
      <c r="DK184" s="418"/>
      <c r="DL184" s="418"/>
      <c r="DM184" s="418"/>
      <c r="DN184" s="418"/>
      <c r="DO184" s="418"/>
      <c r="DP184" s="418"/>
      <c r="DQ184" s="418"/>
      <c r="DR184" s="418"/>
      <c r="DS184" s="418"/>
      <c r="DT184" s="418"/>
      <c r="DU184" s="418"/>
      <c r="DV184" s="418"/>
      <c r="DW184" s="418"/>
      <c r="DX184" s="418"/>
      <c r="DY184" s="418"/>
      <c r="DZ184" s="418"/>
      <c r="EA184" s="418"/>
      <c r="EB184" s="418"/>
      <c r="EC184" s="418"/>
      <c r="ED184" s="418"/>
      <c r="EE184" s="418"/>
      <c r="EF184" s="418"/>
      <c r="EG184" s="418"/>
      <c r="EH184" s="418"/>
      <c r="EI184" s="418"/>
      <c r="EJ184" s="418"/>
      <c r="EK184" s="418"/>
      <c r="EL184" s="418"/>
      <c r="EM184" s="418"/>
      <c r="EN184" s="418"/>
      <c r="EO184" s="418"/>
      <c r="EP184" s="418"/>
      <c r="EQ184" s="418"/>
      <c r="ER184" s="418"/>
      <c r="ES184" s="418"/>
      <c r="ET184" s="418"/>
      <c r="EU184" s="418"/>
      <c r="EV184" s="418"/>
      <c r="EW184" s="418"/>
      <c r="EX184" s="418"/>
      <c r="EY184" s="418"/>
      <c r="EZ184" s="418"/>
      <c r="FA184" s="418"/>
      <c r="FB184" s="418"/>
      <c r="FC184" s="418"/>
      <c r="FD184" s="418"/>
      <c r="FE184" s="418"/>
      <c r="FF184" s="418"/>
      <c r="FG184" s="418"/>
      <c r="FH184" s="418"/>
      <c r="FI184" s="418"/>
      <c r="FJ184" s="418"/>
      <c r="FK184" s="418"/>
      <c r="FL184" s="418"/>
      <c r="FM184" s="418"/>
      <c r="FN184" s="418"/>
      <c r="FO184" s="418"/>
      <c r="FP184" s="418"/>
      <c r="FQ184" s="418"/>
      <c r="FR184" s="418"/>
      <c r="FS184" s="418"/>
      <c r="FT184" s="418"/>
      <c r="FU184" s="418"/>
      <c r="FV184" s="418"/>
      <c r="FW184" s="418"/>
      <c r="FX184" s="418"/>
      <c r="FY184" s="418"/>
      <c r="FZ184" s="418"/>
      <c r="GA184" s="418"/>
      <c r="GB184" s="418"/>
      <c r="GC184" s="418"/>
      <c r="GD184" s="418"/>
      <c r="GE184" s="418"/>
      <c r="GF184" s="418"/>
      <c r="GG184" s="418"/>
      <c r="GH184" s="418"/>
      <c r="GI184" s="418"/>
      <c r="GJ184" s="418"/>
      <c r="GK184" s="418"/>
      <c r="GL184" s="418"/>
      <c r="GM184" s="418"/>
      <c r="GN184" s="418"/>
      <c r="GO184" s="418"/>
      <c r="GP184" s="418"/>
      <c r="GQ184" s="418"/>
      <c r="GR184" s="418"/>
      <c r="GS184" s="418"/>
      <c r="GT184" s="418"/>
      <c r="GU184" s="418"/>
      <c r="GV184" s="418"/>
      <c r="GW184" s="418"/>
      <c r="GX184" s="418"/>
      <c r="GY184" s="418"/>
      <c r="GZ184" s="418"/>
      <c r="HA184" s="418"/>
      <c r="HB184" s="418"/>
      <c r="HC184" s="418"/>
      <c r="HD184" s="418"/>
      <c r="HE184" s="418"/>
      <c r="HF184" s="418"/>
      <c r="HG184" s="418"/>
      <c r="HH184" s="418"/>
      <c r="HI184" s="418"/>
      <c r="HJ184" s="418"/>
      <c r="HK184" s="418"/>
      <c r="HL184" s="418"/>
      <c r="HM184" s="418"/>
      <c r="HN184" s="418"/>
      <c r="HO184" s="418"/>
      <c r="HP184" s="418"/>
      <c r="HQ184" s="418"/>
      <c r="HR184" s="418"/>
      <c r="HS184" s="418"/>
      <c r="HT184" s="418"/>
      <c r="HU184" s="418"/>
      <c r="HV184" s="418"/>
      <c r="HW184" s="418"/>
      <c r="HX184" s="418"/>
      <c r="HY184" s="418"/>
      <c r="HZ184" s="418"/>
      <c r="IA184" s="418"/>
      <c r="IB184" s="418"/>
      <c r="IC184" s="418"/>
      <c r="ID184" s="418"/>
      <c r="IE184" s="418"/>
      <c r="IF184" s="418"/>
      <c r="IG184" s="418"/>
      <c r="IH184" s="418"/>
      <c r="II184" s="418"/>
      <c r="IJ184" s="418"/>
      <c r="IK184" s="418"/>
      <c r="IL184" s="418"/>
      <c r="IM184" s="418"/>
      <c r="IN184" s="418"/>
      <c r="IO184" s="418"/>
      <c r="IP184" s="418"/>
      <c r="IQ184" s="278"/>
      <c r="IR184" s="278"/>
    </row>
    <row r="185" spans="1:252" s="444" customFormat="1" x14ac:dyDescent="0.35">
      <c r="A185" s="707"/>
      <c r="B185" s="418"/>
      <c r="C185" s="489"/>
      <c r="D185" s="421"/>
      <c r="E185" s="708"/>
      <c r="J185" s="1293"/>
      <c r="M185" s="418"/>
      <c r="N185" s="418"/>
      <c r="O185" s="418"/>
      <c r="P185" s="418"/>
      <c r="Q185" s="418"/>
      <c r="R185" s="418"/>
      <c r="S185" s="418"/>
      <c r="T185" s="418"/>
      <c r="U185" s="418"/>
      <c r="V185" s="418"/>
      <c r="W185" s="418"/>
      <c r="X185" s="418"/>
      <c r="Y185" s="418"/>
      <c r="Z185" s="418"/>
      <c r="AA185" s="418"/>
      <c r="AB185" s="418"/>
      <c r="AC185" s="418"/>
      <c r="AD185" s="418"/>
      <c r="AE185" s="418"/>
      <c r="AF185" s="418"/>
      <c r="AG185" s="418"/>
      <c r="AH185" s="418"/>
      <c r="AI185" s="418"/>
      <c r="AJ185" s="418"/>
      <c r="AK185" s="418"/>
      <c r="AL185" s="418"/>
      <c r="AM185" s="418"/>
      <c r="AN185" s="418"/>
      <c r="AO185" s="418"/>
      <c r="AP185" s="418"/>
      <c r="AQ185" s="418"/>
      <c r="AR185" s="418"/>
      <c r="AS185" s="418"/>
      <c r="AT185" s="418"/>
      <c r="AU185" s="418"/>
      <c r="AV185" s="418"/>
      <c r="AW185" s="418"/>
      <c r="AX185" s="418"/>
      <c r="AY185" s="418"/>
      <c r="AZ185" s="418"/>
      <c r="BA185" s="418"/>
      <c r="BB185" s="418"/>
      <c r="BC185" s="418"/>
      <c r="BD185" s="418"/>
      <c r="BE185" s="418"/>
      <c r="BF185" s="418"/>
      <c r="BG185" s="418"/>
      <c r="BH185" s="418"/>
      <c r="BI185" s="418"/>
      <c r="BJ185" s="418"/>
      <c r="BK185" s="418"/>
      <c r="BL185" s="418"/>
      <c r="BM185" s="418"/>
      <c r="BN185" s="418"/>
      <c r="BO185" s="418"/>
      <c r="BP185" s="418"/>
      <c r="BQ185" s="418"/>
      <c r="BR185" s="418"/>
      <c r="BS185" s="418"/>
      <c r="BT185" s="418"/>
      <c r="BU185" s="418"/>
      <c r="BV185" s="418"/>
      <c r="BW185" s="418"/>
      <c r="BX185" s="418"/>
      <c r="BY185" s="418"/>
      <c r="BZ185" s="418"/>
      <c r="CA185" s="418"/>
      <c r="CB185" s="418"/>
      <c r="CC185" s="418"/>
      <c r="CD185" s="418"/>
      <c r="CE185" s="418"/>
      <c r="CF185" s="418"/>
      <c r="CG185" s="418"/>
      <c r="CH185" s="418"/>
      <c r="CI185" s="418"/>
      <c r="CJ185" s="418"/>
      <c r="CK185" s="418"/>
      <c r="CL185" s="418"/>
      <c r="CM185" s="418"/>
      <c r="CN185" s="418"/>
      <c r="CO185" s="418"/>
      <c r="CP185" s="418"/>
      <c r="CQ185" s="418"/>
      <c r="CR185" s="418"/>
      <c r="CS185" s="418"/>
      <c r="CT185" s="418"/>
      <c r="CU185" s="418"/>
      <c r="CV185" s="418"/>
      <c r="CW185" s="418"/>
      <c r="CX185" s="418"/>
      <c r="CY185" s="418"/>
      <c r="CZ185" s="418"/>
      <c r="DA185" s="418"/>
      <c r="DB185" s="418"/>
      <c r="DC185" s="418"/>
      <c r="DD185" s="418"/>
      <c r="DE185" s="418"/>
      <c r="DF185" s="418"/>
      <c r="DG185" s="418"/>
      <c r="DH185" s="418"/>
      <c r="DI185" s="418"/>
      <c r="DJ185" s="418"/>
      <c r="DK185" s="418"/>
      <c r="DL185" s="418"/>
      <c r="DM185" s="418"/>
      <c r="DN185" s="418"/>
      <c r="DO185" s="418"/>
      <c r="DP185" s="418"/>
      <c r="DQ185" s="418"/>
      <c r="DR185" s="418"/>
      <c r="DS185" s="418"/>
      <c r="DT185" s="418"/>
      <c r="DU185" s="418"/>
      <c r="DV185" s="418"/>
      <c r="DW185" s="418"/>
      <c r="DX185" s="418"/>
      <c r="DY185" s="418"/>
      <c r="DZ185" s="418"/>
      <c r="EA185" s="418"/>
      <c r="EB185" s="418"/>
      <c r="EC185" s="418"/>
      <c r="ED185" s="418"/>
      <c r="EE185" s="418"/>
      <c r="EF185" s="418"/>
      <c r="EG185" s="418"/>
      <c r="EH185" s="418"/>
      <c r="EI185" s="418"/>
      <c r="EJ185" s="418"/>
      <c r="EK185" s="418"/>
      <c r="EL185" s="418"/>
      <c r="EM185" s="418"/>
      <c r="EN185" s="418"/>
      <c r="EO185" s="418"/>
      <c r="EP185" s="418"/>
      <c r="EQ185" s="418"/>
      <c r="ER185" s="418"/>
      <c r="ES185" s="418"/>
      <c r="ET185" s="418"/>
      <c r="EU185" s="418"/>
      <c r="EV185" s="418"/>
      <c r="EW185" s="418"/>
      <c r="EX185" s="418"/>
      <c r="EY185" s="418"/>
      <c r="EZ185" s="418"/>
      <c r="FA185" s="418"/>
      <c r="FB185" s="418"/>
      <c r="FC185" s="418"/>
      <c r="FD185" s="418"/>
      <c r="FE185" s="418"/>
      <c r="FF185" s="418"/>
      <c r="FG185" s="418"/>
      <c r="FH185" s="418"/>
      <c r="FI185" s="418"/>
      <c r="FJ185" s="418"/>
      <c r="FK185" s="418"/>
      <c r="FL185" s="418"/>
      <c r="FM185" s="418"/>
      <c r="FN185" s="418"/>
      <c r="FO185" s="418"/>
      <c r="FP185" s="418"/>
      <c r="FQ185" s="418"/>
      <c r="FR185" s="418"/>
      <c r="FS185" s="418"/>
      <c r="FT185" s="418"/>
      <c r="FU185" s="418"/>
      <c r="FV185" s="418"/>
      <c r="FW185" s="418"/>
      <c r="FX185" s="418"/>
      <c r="FY185" s="418"/>
      <c r="FZ185" s="418"/>
      <c r="GA185" s="418"/>
      <c r="GB185" s="418"/>
      <c r="GC185" s="418"/>
      <c r="GD185" s="418"/>
      <c r="GE185" s="418"/>
      <c r="GF185" s="418"/>
      <c r="GG185" s="418"/>
      <c r="GH185" s="418"/>
      <c r="GI185" s="418"/>
      <c r="GJ185" s="418"/>
      <c r="GK185" s="418"/>
      <c r="GL185" s="418"/>
      <c r="GM185" s="418"/>
      <c r="GN185" s="418"/>
      <c r="GO185" s="418"/>
      <c r="GP185" s="418"/>
      <c r="GQ185" s="418"/>
      <c r="GR185" s="418"/>
      <c r="GS185" s="418"/>
      <c r="GT185" s="418"/>
      <c r="GU185" s="418"/>
      <c r="GV185" s="418"/>
      <c r="GW185" s="418"/>
      <c r="GX185" s="418"/>
      <c r="GY185" s="418"/>
      <c r="GZ185" s="418"/>
      <c r="HA185" s="418"/>
      <c r="HB185" s="418"/>
      <c r="HC185" s="418"/>
      <c r="HD185" s="418"/>
      <c r="HE185" s="418"/>
      <c r="HF185" s="418"/>
      <c r="HG185" s="418"/>
      <c r="HH185" s="418"/>
      <c r="HI185" s="418"/>
      <c r="HJ185" s="418"/>
      <c r="HK185" s="418"/>
      <c r="HL185" s="418"/>
      <c r="HM185" s="418"/>
      <c r="HN185" s="418"/>
      <c r="HO185" s="418"/>
      <c r="HP185" s="418"/>
      <c r="HQ185" s="418"/>
      <c r="HR185" s="418"/>
      <c r="HS185" s="418"/>
      <c r="HT185" s="418"/>
      <c r="HU185" s="418"/>
      <c r="HV185" s="418"/>
      <c r="HW185" s="418"/>
      <c r="HX185" s="418"/>
      <c r="HY185" s="418"/>
      <c r="HZ185" s="418"/>
      <c r="IA185" s="418"/>
      <c r="IB185" s="418"/>
      <c r="IC185" s="418"/>
      <c r="ID185" s="418"/>
      <c r="IE185" s="418"/>
      <c r="IF185" s="418"/>
      <c r="IG185" s="418"/>
      <c r="IH185" s="418"/>
      <c r="II185" s="418"/>
      <c r="IJ185" s="418"/>
      <c r="IK185" s="418"/>
      <c r="IL185" s="418"/>
      <c r="IM185" s="418"/>
      <c r="IN185" s="418"/>
      <c r="IO185" s="418"/>
      <c r="IP185" s="418"/>
      <c r="IQ185" s="278"/>
      <c r="IR185" s="278"/>
    </row>
    <row r="186" spans="1:252" s="444" customFormat="1" x14ac:dyDescent="0.35">
      <c r="A186" s="707"/>
      <c r="B186" s="418"/>
      <c r="C186" s="489"/>
      <c r="D186" s="421"/>
      <c r="E186" s="708"/>
      <c r="J186" s="1293"/>
      <c r="M186" s="418"/>
      <c r="N186" s="418"/>
      <c r="O186" s="418"/>
      <c r="P186" s="418"/>
      <c r="Q186" s="418"/>
      <c r="R186" s="418"/>
      <c r="S186" s="418"/>
      <c r="T186" s="418"/>
      <c r="U186" s="418"/>
      <c r="V186" s="418"/>
      <c r="W186" s="418"/>
      <c r="X186" s="418"/>
      <c r="Y186" s="418"/>
      <c r="Z186" s="418"/>
      <c r="AA186" s="418"/>
      <c r="AB186" s="418"/>
      <c r="AC186" s="418"/>
      <c r="AD186" s="418"/>
      <c r="AE186" s="418"/>
      <c r="AF186" s="418"/>
      <c r="AG186" s="418"/>
      <c r="AH186" s="418"/>
      <c r="AI186" s="418"/>
      <c r="AJ186" s="418"/>
      <c r="AK186" s="418"/>
      <c r="AL186" s="418"/>
      <c r="AM186" s="418"/>
      <c r="AN186" s="418"/>
      <c r="AO186" s="418"/>
      <c r="AP186" s="418"/>
      <c r="AQ186" s="418"/>
      <c r="AR186" s="418"/>
      <c r="AS186" s="418"/>
      <c r="AT186" s="418"/>
      <c r="AU186" s="418"/>
      <c r="AV186" s="418"/>
      <c r="AW186" s="418"/>
      <c r="AX186" s="418"/>
      <c r="AY186" s="418"/>
      <c r="AZ186" s="418"/>
      <c r="BA186" s="418"/>
      <c r="BB186" s="418"/>
      <c r="BC186" s="418"/>
      <c r="BD186" s="418"/>
      <c r="BE186" s="418"/>
      <c r="BF186" s="418"/>
      <c r="BG186" s="418"/>
      <c r="BH186" s="418"/>
      <c r="BI186" s="418"/>
      <c r="BJ186" s="418"/>
      <c r="BK186" s="418"/>
      <c r="BL186" s="418"/>
      <c r="BM186" s="418"/>
      <c r="BN186" s="418"/>
      <c r="BO186" s="418"/>
      <c r="BP186" s="418"/>
      <c r="BQ186" s="418"/>
      <c r="BR186" s="418"/>
      <c r="BS186" s="418"/>
      <c r="BT186" s="418"/>
      <c r="BU186" s="418"/>
      <c r="BV186" s="418"/>
      <c r="BW186" s="418"/>
      <c r="BX186" s="418"/>
      <c r="BY186" s="418"/>
      <c r="BZ186" s="418"/>
      <c r="CA186" s="418"/>
      <c r="CB186" s="418"/>
      <c r="CC186" s="418"/>
      <c r="CD186" s="418"/>
      <c r="CE186" s="418"/>
      <c r="CF186" s="418"/>
      <c r="CG186" s="418"/>
      <c r="CH186" s="418"/>
      <c r="CI186" s="418"/>
      <c r="CJ186" s="418"/>
      <c r="CK186" s="418"/>
      <c r="CL186" s="418"/>
      <c r="CM186" s="418"/>
      <c r="CN186" s="418"/>
      <c r="CO186" s="418"/>
      <c r="CP186" s="418"/>
      <c r="CQ186" s="418"/>
      <c r="CR186" s="418"/>
      <c r="CS186" s="418"/>
      <c r="CT186" s="418"/>
      <c r="CU186" s="418"/>
      <c r="CV186" s="418"/>
      <c r="CW186" s="418"/>
      <c r="CX186" s="418"/>
      <c r="CY186" s="418"/>
      <c r="CZ186" s="418"/>
      <c r="DA186" s="418"/>
      <c r="DB186" s="418"/>
      <c r="DC186" s="418"/>
      <c r="DD186" s="418"/>
      <c r="DE186" s="418"/>
      <c r="DF186" s="418"/>
      <c r="DG186" s="418"/>
      <c r="DH186" s="418"/>
      <c r="DI186" s="418"/>
      <c r="DJ186" s="418"/>
      <c r="DK186" s="418"/>
      <c r="DL186" s="418"/>
      <c r="DM186" s="418"/>
      <c r="DN186" s="418"/>
      <c r="DO186" s="418"/>
      <c r="DP186" s="418"/>
      <c r="DQ186" s="418"/>
      <c r="DR186" s="418"/>
      <c r="DS186" s="418"/>
      <c r="DT186" s="418"/>
      <c r="DU186" s="418"/>
      <c r="DV186" s="418"/>
      <c r="DW186" s="418"/>
      <c r="DX186" s="418"/>
      <c r="DY186" s="418"/>
      <c r="DZ186" s="418"/>
      <c r="EA186" s="418"/>
      <c r="EB186" s="418"/>
      <c r="EC186" s="418"/>
      <c r="ED186" s="418"/>
      <c r="EE186" s="418"/>
      <c r="EF186" s="418"/>
      <c r="EG186" s="418"/>
      <c r="EH186" s="418"/>
      <c r="EI186" s="418"/>
      <c r="EJ186" s="418"/>
      <c r="EK186" s="418"/>
      <c r="EL186" s="418"/>
      <c r="EM186" s="418"/>
      <c r="EN186" s="418"/>
      <c r="EO186" s="418"/>
      <c r="EP186" s="418"/>
      <c r="EQ186" s="418"/>
      <c r="ER186" s="418"/>
      <c r="ES186" s="418"/>
      <c r="ET186" s="418"/>
      <c r="EU186" s="418"/>
      <c r="EV186" s="418"/>
      <c r="EW186" s="418"/>
      <c r="EX186" s="418"/>
      <c r="EY186" s="418"/>
      <c r="EZ186" s="418"/>
      <c r="FA186" s="418"/>
      <c r="FB186" s="418"/>
      <c r="FC186" s="418"/>
      <c r="FD186" s="418"/>
      <c r="FE186" s="418"/>
      <c r="FF186" s="418"/>
      <c r="FG186" s="418"/>
      <c r="FH186" s="418"/>
      <c r="FI186" s="418"/>
      <c r="FJ186" s="418"/>
      <c r="FK186" s="418"/>
      <c r="FL186" s="418"/>
      <c r="FM186" s="418"/>
      <c r="FN186" s="418"/>
      <c r="FO186" s="418"/>
      <c r="FP186" s="418"/>
      <c r="FQ186" s="418"/>
      <c r="FR186" s="418"/>
      <c r="FS186" s="418"/>
      <c r="FT186" s="418"/>
      <c r="FU186" s="418"/>
      <c r="FV186" s="418"/>
      <c r="FW186" s="418"/>
      <c r="FX186" s="418"/>
      <c r="FY186" s="418"/>
      <c r="FZ186" s="418"/>
      <c r="GA186" s="418"/>
      <c r="GB186" s="418"/>
      <c r="GC186" s="418"/>
      <c r="GD186" s="418"/>
      <c r="GE186" s="418"/>
      <c r="GF186" s="418"/>
      <c r="GG186" s="418"/>
      <c r="GH186" s="418"/>
      <c r="GI186" s="418"/>
      <c r="GJ186" s="418"/>
      <c r="GK186" s="418"/>
      <c r="GL186" s="418"/>
      <c r="GM186" s="418"/>
      <c r="GN186" s="418"/>
      <c r="GO186" s="418"/>
      <c r="GP186" s="418"/>
      <c r="GQ186" s="418"/>
      <c r="GR186" s="418"/>
      <c r="GS186" s="418"/>
      <c r="GT186" s="418"/>
      <c r="GU186" s="418"/>
      <c r="GV186" s="418"/>
      <c r="GW186" s="418"/>
      <c r="GX186" s="418"/>
      <c r="GY186" s="418"/>
      <c r="GZ186" s="418"/>
      <c r="HA186" s="418"/>
      <c r="HB186" s="418"/>
      <c r="HC186" s="418"/>
      <c r="HD186" s="418"/>
      <c r="HE186" s="418"/>
      <c r="HF186" s="418"/>
      <c r="HG186" s="418"/>
      <c r="HH186" s="418"/>
      <c r="HI186" s="418"/>
      <c r="HJ186" s="418"/>
      <c r="HK186" s="418"/>
      <c r="HL186" s="418"/>
      <c r="HM186" s="418"/>
      <c r="HN186" s="418"/>
      <c r="HO186" s="418"/>
      <c r="HP186" s="418"/>
      <c r="HQ186" s="418"/>
      <c r="HR186" s="418"/>
      <c r="HS186" s="418"/>
      <c r="HT186" s="418"/>
      <c r="HU186" s="418"/>
      <c r="HV186" s="418"/>
      <c r="HW186" s="418"/>
      <c r="HX186" s="418"/>
      <c r="HY186" s="418"/>
      <c r="HZ186" s="418"/>
      <c r="IA186" s="418"/>
      <c r="IB186" s="418"/>
      <c r="IC186" s="418"/>
      <c r="ID186" s="418"/>
      <c r="IE186" s="418"/>
      <c r="IF186" s="418"/>
      <c r="IG186" s="418"/>
      <c r="IH186" s="418"/>
      <c r="II186" s="418"/>
      <c r="IJ186" s="418"/>
      <c r="IK186" s="418"/>
      <c r="IL186" s="418"/>
      <c r="IM186" s="418"/>
      <c r="IN186" s="418"/>
      <c r="IO186" s="418"/>
      <c r="IP186" s="418"/>
      <c r="IQ186" s="278"/>
      <c r="IR186" s="278"/>
    </row>
    <row r="187" spans="1:252" s="444" customFormat="1" x14ac:dyDescent="0.35">
      <c r="A187" s="707"/>
      <c r="B187" s="418"/>
      <c r="C187" s="489"/>
      <c r="D187" s="421"/>
      <c r="E187" s="708"/>
      <c r="J187" s="1293"/>
      <c r="M187" s="418"/>
      <c r="N187" s="418"/>
      <c r="O187" s="418"/>
      <c r="P187" s="418"/>
      <c r="Q187" s="418"/>
      <c r="R187" s="418"/>
      <c r="S187" s="418"/>
      <c r="T187" s="418"/>
      <c r="U187" s="418"/>
      <c r="V187" s="418"/>
      <c r="W187" s="418"/>
      <c r="X187" s="418"/>
      <c r="Y187" s="418"/>
      <c r="Z187" s="418"/>
      <c r="AA187" s="418"/>
      <c r="AB187" s="418"/>
      <c r="AC187" s="418"/>
      <c r="AD187" s="418"/>
      <c r="AE187" s="418"/>
      <c r="AF187" s="418"/>
      <c r="AG187" s="418"/>
      <c r="AH187" s="418"/>
      <c r="AI187" s="418"/>
      <c r="AJ187" s="418"/>
      <c r="AK187" s="418"/>
      <c r="AL187" s="418"/>
      <c r="AM187" s="418"/>
      <c r="AN187" s="418"/>
      <c r="AO187" s="418"/>
      <c r="AP187" s="418"/>
      <c r="AQ187" s="418"/>
      <c r="AR187" s="418"/>
      <c r="AS187" s="418"/>
      <c r="AT187" s="418"/>
      <c r="AU187" s="418"/>
      <c r="AV187" s="418"/>
      <c r="AW187" s="418"/>
      <c r="AX187" s="418"/>
      <c r="AY187" s="418"/>
      <c r="AZ187" s="418"/>
      <c r="BA187" s="418"/>
      <c r="BB187" s="418"/>
      <c r="BC187" s="418"/>
      <c r="BD187" s="418"/>
      <c r="BE187" s="418"/>
      <c r="BF187" s="418"/>
      <c r="BG187" s="418"/>
      <c r="BH187" s="418"/>
      <c r="BI187" s="418"/>
      <c r="BJ187" s="418"/>
      <c r="BK187" s="418"/>
      <c r="BL187" s="418"/>
      <c r="BM187" s="418"/>
      <c r="BN187" s="418"/>
      <c r="BO187" s="418"/>
      <c r="BP187" s="418"/>
      <c r="BQ187" s="418"/>
      <c r="BR187" s="418"/>
      <c r="BS187" s="418"/>
      <c r="BT187" s="418"/>
      <c r="BU187" s="418"/>
      <c r="BV187" s="418"/>
      <c r="BW187" s="418"/>
      <c r="BX187" s="418"/>
      <c r="BY187" s="418"/>
      <c r="BZ187" s="418"/>
      <c r="CA187" s="418"/>
      <c r="CB187" s="418"/>
      <c r="CC187" s="418"/>
      <c r="CD187" s="418"/>
      <c r="CE187" s="418"/>
      <c r="CF187" s="418"/>
      <c r="CG187" s="418"/>
      <c r="CH187" s="418"/>
      <c r="CI187" s="418"/>
      <c r="CJ187" s="418"/>
      <c r="CK187" s="418"/>
      <c r="CL187" s="418"/>
      <c r="CM187" s="418"/>
      <c r="CN187" s="418"/>
      <c r="CO187" s="418"/>
      <c r="CP187" s="418"/>
      <c r="CQ187" s="418"/>
      <c r="CR187" s="418"/>
      <c r="CS187" s="418"/>
      <c r="CT187" s="418"/>
      <c r="CU187" s="418"/>
      <c r="CV187" s="418"/>
      <c r="CW187" s="418"/>
      <c r="CX187" s="418"/>
      <c r="CY187" s="418"/>
      <c r="CZ187" s="418"/>
      <c r="DA187" s="418"/>
      <c r="DB187" s="418"/>
      <c r="DC187" s="418"/>
      <c r="DD187" s="418"/>
      <c r="DE187" s="418"/>
      <c r="DF187" s="418"/>
      <c r="DG187" s="418"/>
      <c r="DH187" s="418"/>
      <c r="DI187" s="418"/>
      <c r="DJ187" s="418"/>
      <c r="DK187" s="418"/>
      <c r="DL187" s="418"/>
      <c r="DM187" s="418"/>
      <c r="DN187" s="418"/>
      <c r="DO187" s="418"/>
      <c r="DP187" s="418"/>
      <c r="DQ187" s="418"/>
      <c r="DR187" s="418"/>
      <c r="DS187" s="418"/>
      <c r="DT187" s="418"/>
      <c r="DU187" s="418"/>
      <c r="DV187" s="418"/>
      <c r="DW187" s="418"/>
      <c r="DX187" s="418"/>
      <c r="DY187" s="418"/>
      <c r="DZ187" s="418"/>
      <c r="EA187" s="418"/>
      <c r="EB187" s="418"/>
      <c r="EC187" s="418"/>
      <c r="ED187" s="418"/>
      <c r="EE187" s="418"/>
      <c r="EF187" s="418"/>
      <c r="EG187" s="418"/>
      <c r="EH187" s="418"/>
      <c r="EI187" s="418"/>
      <c r="EJ187" s="418"/>
      <c r="EK187" s="418"/>
      <c r="EL187" s="418"/>
      <c r="EM187" s="418"/>
      <c r="EN187" s="418"/>
      <c r="EO187" s="418"/>
      <c r="EP187" s="418"/>
      <c r="EQ187" s="418"/>
      <c r="ER187" s="418"/>
      <c r="ES187" s="418"/>
      <c r="ET187" s="418"/>
      <c r="EU187" s="418"/>
      <c r="EV187" s="418"/>
      <c r="EW187" s="418"/>
      <c r="EX187" s="418"/>
      <c r="EY187" s="418"/>
      <c r="EZ187" s="418"/>
      <c r="FA187" s="418"/>
      <c r="FB187" s="418"/>
      <c r="FC187" s="418"/>
      <c r="FD187" s="418"/>
      <c r="FE187" s="418"/>
      <c r="FF187" s="418"/>
      <c r="FG187" s="418"/>
      <c r="FH187" s="418"/>
      <c r="FI187" s="418"/>
      <c r="FJ187" s="418"/>
      <c r="FK187" s="418"/>
      <c r="FL187" s="418"/>
      <c r="FM187" s="418"/>
      <c r="FN187" s="418"/>
      <c r="FO187" s="418"/>
      <c r="FP187" s="418"/>
      <c r="FQ187" s="418"/>
      <c r="FR187" s="418"/>
      <c r="FS187" s="418"/>
      <c r="FT187" s="418"/>
      <c r="FU187" s="418"/>
      <c r="FV187" s="418"/>
      <c r="FW187" s="418"/>
      <c r="FX187" s="418"/>
      <c r="FY187" s="418"/>
      <c r="FZ187" s="418"/>
      <c r="GA187" s="418"/>
      <c r="GB187" s="418"/>
      <c r="GC187" s="418"/>
      <c r="GD187" s="418"/>
      <c r="GE187" s="418"/>
      <c r="GF187" s="418"/>
      <c r="GG187" s="418"/>
      <c r="GH187" s="418"/>
      <c r="GI187" s="418"/>
      <c r="GJ187" s="418"/>
      <c r="GK187" s="418"/>
      <c r="GL187" s="418"/>
      <c r="GM187" s="418"/>
      <c r="GN187" s="418"/>
      <c r="GO187" s="418"/>
      <c r="GP187" s="418"/>
      <c r="GQ187" s="418"/>
      <c r="GR187" s="418"/>
      <c r="GS187" s="418"/>
      <c r="GT187" s="418"/>
      <c r="GU187" s="418"/>
      <c r="GV187" s="418"/>
      <c r="GW187" s="418"/>
      <c r="GX187" s="418"/>
      <c r="GY187" s="418"/>
      <c r="GZ187" s="418"/>
      <c r="HA187" s="418"/>
      <c r="HB187" s="418"/>
      <c r="HC187" s="418"/>
      <c r="HD187" s="418"/>
      <c r="HE187" s="418"/>
      <c r="HF187" s="418"/>
      <c r="HG187" s="418"/>
      <c r="HH187" s="418"/>
      <c r="HI187" s="418"/>
      <c r="HJ187" s="418"/>
      <c r="HK187" s="418"/>
      <c r="HL187" s="418"/>
      <c r="HM187" s="418"/>
      <c r="HN187" s="418"/>
      <c r="HO187" s="418"/>
      <c r="HP187" s="418"/>
      <c r="HQ187" s="418"/>
      <c r="HR187" s="418"/>
      <c r="HS187" s="418"/>
      <c r="HT187" s="418"/>
      <c r="HU187" s="418"/>
      <c r="HV187" s="418"/>
      <c r="HW187" s="418"/>
      <c r="HX187" s="418"/>
      <c r="HY187" s="418"/>
      <c r="HZ187" s="418"/>
      <c r="IA187" s="418"/>
      <c r="IB187" s="418"/>
      <c r="IC187" s="418"/>
      <c r="ID187" s="418"/>
      <c r="IE187" s="418"/>
      <c r="IF187" s="418"/>
      <c r="IG187" s="418"/>
      <c r="IH187" s="418"/>
      <c r="II187" s="418"/>
      <c r="IJ187" s="418"/>
      <c r="IK187" s="418"/>
      <c r="IL187" s="418"/>
      <c r="IM187" s="418"/>
      <c r="IN187" s="418"/>
      <c r="IO187" s="418"/>
      <c r="IP187" s="418"/>
      <c r="IQ187" s="278"/>
      <c r="IR187" s="278"/>
    </row>
    <row r="188" spans="1:252" s="444" customFormat="1" x14ac:dyDescent="0.35">
      <c r="A188" s="707"/>
      <c r="B188" s="418"/>
      <c r="C188" s="489"/>
      <c r="D188" s="421"/>
      <c r="E188" s="708"/>
      <c r="J188" s="1293"/>
      <c r="M188" s="418"/>
      <c r="N188" s="418"/>
      <c r="O188" s="418"/>
      <c r="P188" s="418"/>
      <c r="Q188" s="418"/>
      <c r="R188" s="418"/>
      <c r="S188" s="418"/>
      <c r="T188" s="418"/>
      <c r="U188" s="418"/>
      <c r="V188" s="418"/>
      <c r="W188" s="418"/>
      <c r="X188" s="418"/>
      <c r="Y188" s="418"/>
      <c r="Z188" s="418"/>
      <c r="AA188" s="418"/>
      <c r="AB188" s="418"/>
      <c r="AC188" s="418"/>
      <c r="AD188" s="418"/>
      <c r="AE188" s="418"/>
      <c r="AF188" s="418"/>
      <c r="AG188" s="418"/>
      <c r="AH188" s="418"/>
      <c r="AI188" s="418"/>
      <c r="AJ188" s="418"/>
      <c r="AK188" s="418"/>
      <c r="AL188" s="418"/>
      <c r="AM188" s="418"/>
      <c r="AN188" s="418"/>
      <c r="AO188" s="418"/>
      <c r="AP188" s="418"/>
      <c r="AQ188" s="418"/>
      <c r="AR188" s="418"/>
      <c r="AS188" s="418"/>
      <c r="AT188" s="418"/>
      <c r="AU188" s="418"/>
      <c r="AV188" s="418"/>
      <c r="AW188" s="418"/>
      <c r="AX188" s="418"/>
      <c r="AY188" s="418"/>
      <c r="AZ188" s="418"/>
      <c r="BA188" s="418"/>
      <c r="BB188" s="418"/>
      <c r="BC188" s="418"/>
      <c r="BD188" s="418"/>
      <c r="BE188" s="418"/>
      <c r="BF188" s="418"/>
      <c r="BG188" s="418"/>
      <c r="BH188" s="418"/>
      <c r="BI188" s="418"/>
      <c r="BJ188" s="418"/>
      <c r="BK188" s="418"/>
      <c r="BL188" s="418"/>
      <c r="BM188" s="418"/>
      <c r="BN188" s="418"/>
      <c r="BO188" s="418"/>
      <c r="BP188" s="418"/>
      <c r="BQ188" s="418"/>
      <c r="BR188" s="418"/>
      <c r="BS188" s="418"/>
      <c r="BT188" s="418"/>
      <c r="BU188" s="418"/>
      <c r="BV188" s="418"/>
      <c r="BW188" s="418"/>
      <c r="BX188" s="418"/>
      <c r="BY188" s="418"/>
      <c r="BZ188" s="418"/>
      <c r="CA188" s="418"/>
      <c r="CB188" s="418"/>
      <c r="CC188" s="418"/>
      <c r="CD188" s="418"/>
      <c r="CE188" s="418"/>
      <c r="CF188" s="418"/>
      <c r="CG188" s="418"/>
      <c r="CH188" s="418"/>
      <c r="CI188" s="418"/>
      <c r="CJ188" s="418"/>
      <c r="CK188" s="418"/>
      <c r="CL188" s="418"/>
      <c r="CM188" s="418"/>
      <c r="CN188" s="418"/>
      <c r="CO188" s="418"/>
      <c r="CP188" s="418"/>
      <c r="CQ188" s="418"/>
      <c r="CR188" s="418"/>
      <c r="CS188" s="418"/>
      <c r="CT188" s="418"/>
      <c r="CU188" s="418"/>
      <c r="CV188" s="418"/>
      <c r="CW188" s="418"/>
      <c r="CX188" s="418"/>
      <c r="CY188" s="418"/>
      <c r="CZ188" s="418"/>
      <c r="DA188" s="418"/>
      <c r="DB188" s="418"/>
      <c r="DC188" s="418"/>
      <c r="DD188" s="418"/>
      <c r="DE188" s="418"/>
      <c r="DF188" s="418"/>
      <c r="DG188" s="418"/>
      <c r="DH188" s="418"/>
      <c r="DI188" s="418"/>
      <c r="DJ188" s="418"/>
      <c r="DK188" s="418"/>
      <c r="DL188" s="418"/>
      <c r="DM188" s="418"/>
      <c r="DN188" s="418"/>
      <c r="DO188" s="418"/>
      <c r="DP188" s="418"/>
      <c r="DQ188" s="418"/>
      <c r="DR188" s="418"/>
      <c r="DS188" s="418"/>
      <c r="DT188" s="418"/>
      <c r="DU188" s="418"/>
      <c r="DV188" s="418"/>
      <c r="DW188" s="418"/>
      <c r="DX188" s="418"/>
      <c r="DY188" s="418"/>
      <c r="DZ188" s="418"/>
      <c r="EA188" s="418"/>
      <c r="EB188" s="418"/>
      <c r="EC188" s="418"/>
      <c r="ED188" s="418"/>
      <c r="EE188" s="418"/>
      <c r="EF188" s="418"/>
      <c r="EG188" s="418"/>
      <c r="EH188" s="418"/>
      <c r="EI188" s="418"/>
      <c r="EJ188" s="418"/>
      <c r="EK188" s="418"/>
      <c r="EL188" s="418"/>
      <c r="EM188" s="418"/>
      <c r="EN188" s="418"/>
      <c r="EO188" s="418"/>
      <c r="EP188" s="418"/>
      <c r="EQ188" s="418"/>
      <c r="ER188" s="418"/>
      <c r="ES188" s="418"/>
      <c r="ET188" s="418"/>
      <c r="EU188" s="418"/>
      <c r="EV188" s="418"/>
      <c r="EW188" s="418"/>
      <c r="EX188" s="418"/>
      <c r="EY188" s="418"/>
      <c r="EZ188" s="418"/>
      <c r="FA188" s="418"/>
      <c r="FB188" s="418"/>
      <c r="FC188" s="418"/>
      <c r="FD188" s="418"/>
      <c r="FE188" s="418"/>
      <c r="FF188" s="418"/>
      <c r="FG188" s="418"/>
      <c r="FH188" s="418"/>
      <c r="FI188" s="418"/>
      <c r="FJ188" s="418"/>
      <c r="FK188" s="418"/>
      <c r="FL188" s="418"/>
      <c r="FM188" s="418"/>
      <c r="FN188" s="418"/>
      <c r="FO188" s="418"/>
      <c r="FP188" s="418"/>
      <c r="FQ188" s="418"/>
      <c r="FR188" s="418"/>
      <c r="FS188" s="418"/>
      <c r="FT188" s="418"/>
      <c r="FU188" s="418"/>
      <c r="FV188" s="418"/>
      <c r="FW188" s="418"/>
      <c r="FX188" s="418"/>
      <c r="FY188" s="418"/>
      <c r="FZ188" s="418"/>
      <c r="GA188" s="418"/>
      <c r="GB188" s="418"/>
      <c r="GC188" s="418"/>
      <c r="GD188" s="418"/>
      <c r="GE188" s="418"/>
      <c r="GF188" s="418"/>
      <c r="GG188" s="418"/>
      <c r="GH188" s="418"/>
      <c r="GI188" s="418"/>
      <c r="GJ188" s="418"/>
      <c r="GK188" s="418"/>
      <c r="GL188" s="418"/>
      <c r="GM188" s="418"/>
      <c r="GN188" s="418"/>
      <c r="GO188" s="418"/>
      <c r="GP188" s="418"/>
      <c r="GQ188" s="418"/>
      <c r="GR188" s="418"/>
      <c r="GS188" s="418"/>
      <c r="GT188" s="418"/>
      <c r="GU188" s="418"/>
      <c r="GV188" s="418"/>
      <c r="GW188" s="418"/>
      <c r="GX188" s="418"/>
      <c r="GY188" s="418"/>
      <c r="GZ188" s="418"/>
      <c r="HA188" s="418"/>
      <c r="HB188" s="418"/>
      <c r="HC188" s="418"/>
      <c r="HD188" s="418"/>
      <c r="HE188" s="418"/>
      <c r="HF188" s="418"/>
      <c r="HG188" s="418"/>
      <c r="HH188" s="418"/>
      <c r="HI188" s="418"/>
      <c r="HJ188" s="418"/>
      <c r="HK188" s="418"/>
      <c r="HL188" s="418"/>
      <c r="HM188" s="418"/>
      <c r="HN188" s="418"/>
      <c r="HO188" s="418"/>
      <c r="HP188" s="418"/>
      <c r="HQ188" s="418"/>
      <c r="HR188" s="418"/>
      <c r="HS188" s="418"/>
      <c r="HT188" s="418"/>
      <c r="HU188" s="418"/>
      <c r="HV188" s="418"/>
      <c r="HW188" s="418"/>
      <c r="HX188" s="418"/>
      <c r="HY188" s="418"/>
      <c r="HZ188" s="418"/>
      <c r="IA188" s="418"/>
      <c r="IB188" s="418"/>
      <c r="IC188" s="418"/>
      <c r="ID188" s="418"/>
      <c r="IE188" s="418"/>
      <c r="IF188" s="418"/>
      <c r="IG188" s="418"/>
      <c r="IH188" s="418"/>
      <c r="II188" s="418"/>
      <c r="IJ188" s="418"/>
      <c r="IK188" s="418"/>
      <c r="IL188" s="418"/>
      <c r="IM188" s="418"/>
      <c r="IN188" s="418"/>
      <c r="IO188" s="418"/>
      <c r="IP188" s="418"/>
      <c r="IQ188" s="278"/>
      <c r="IR188" s="278"/>
    </row>
    <row r="189" spans="1:252" s="444" customFormat="1" x14ac:dyDescent="0.35">
      <c r="A189" s="707"/>
      <c r="B189" s="418"/>
      <c r="C189" s="489"/>
      <c r="D189" s="421"/>
      <c r="E189" s="708"/>
      <c r="J189" s="1293"/>
      <c r="M189" s="418"/>
      <c r="N189" s="418"/>
      <c r="O189" s="418"/>
      <c r="P189" s="418"/>
      <c r="Q189" s="418"/>
      <c r="R189" s="418"/>
      <c r="S189" s="418"/>
      <c r="T189" s="418"/>
      <c r="U189" s="418"/>
      <c r="V189" s="418"/>
      <c r="W189" s="418"/>
      <c r="X189" s="418"/>
      <c r="Y189" s="418"/>
      <c r="Z189" s="418"/>
      <c r="AA189" s="418"/>
      <c r="AB189" s="418"/>
      <c r="AC189" s="418"/>
      <c r="AD189" s="418"/>
      <c r="AE189" s="418"/>
      <c r="AF189" s="418"/>
      <c r="AG189" s="418"/>
      <c r="AH189" s="418"/>
      <c r="AI189" s="418"/>
      <c r="AJ189" s="418"/>
      <c r="AK189" s="418"/>
      <c r="AL189" s="418"/>
      <c r="AM189" s="418"/>
      <c r="AN189" s="418"/>
      <c r="AO189" s="418"/>
      <c r="AP189" s="418"/>
      <c r="AQ189" s="418"/>
      <c r="AR189" s="418"/>
      <c r="AS189" s="418"/>
      <c r="AT189" s="418"/>
      <c r="AU189" s="418"/>
      <c r="AV189" s="418"/>
      <c r="AW189" s="418"/>
      <c r="AX189" s="418"/>
      <c r="AY189" s="418"/>
      <c r="AZ189" s="418"/>
      <c r="BA189" s="418"/>
      <c r="BB189" s="418"/>
      <c r="BC189" s="418"/>
      <c r="BD189" s="418"/>
      <c r="BE189" s="418"/>
      <c r="BF189" s="418"/>
      <c r="BG189" s="418"/>
      <c r="BH189" s="418"/>
      <c r="BI189" s="418"/>
      <c r="BJ189" s="418"/>
      <c r="BK189" s="418"/>
      <c r="BL189" s="418"/>
      <c r="BM189" s="418"/>
      <c r="BN189" s="418"/>
      <c r="BO189" s="418"/>
      <c r="BP189" s="418"/>
      <c r="BQ189" s="418"/>
      <c r="BR189" s="418"/>
      <c r="BS189" s="418"/>
      <c r="BT189" s="418"/>
      <c r="BU189" s="418"/>
      <c r="BV189" s="418"/>
      <c r="BW189" s="418"/>
      <c r="BX189" s="418"/>
      <c r="BY189" s="418"/>
      <c r="BZ189" s="418"/>
      <c r="CA189" s="418"/>
      <c r="CB189" s="418"/>
      <c r="CC189" s="418"/>
      <c r="CD189" s="418"/>
      <c r="CE189" s="418"/>
      <c r="CF189" s="418"/>
      <c r="CG189" s="418"/>
      <c r="CH189" s="418"/>
      <c r="CI189" s="418"/>
      <c r="CJ189" s="418"/>
      <c r="CK189" s="418"/>
      <c r="CL189" s="418"/>
      <c r="CM189" s="418"/>
      <c r="CN189" s="418"/>
      <c r="CO189" s="418"/>
      <c r="CP189" s="418"/>
      <c r="CQ189" s="418"/>
      <c r="CR189" s="418"/>
      <c r="CS189" s="418"/>
      <c r="CT189" s="418"/>
      <c r="CU189" s="418"/>
      <c r="CV189" s="418"/>
      <c r="CW189" s="418"/>
      <c r="CX189" s="418"/>
      <c r="CY189" s="418"/>
      <c r="CZ189" s="418"/>
      <c r="DA189" s="418"/>
      <c r="DB189" s="418"/>
      <c r="DC189" s="418"/>
      <c r="DD189" s="418"/>
      <c r="DE189" s="418"/>
      <c r="DF189" s="418"/>
      <c r="DG189" s="418"/>
      <c r="DH189" s="418"/>
      <c r="DI189" s="418"/>
      <c r="DJ189" s="418"/>
      <c r="DK189" s="418"/>
      <c r="DL189" s="418"/>
      <c r="DM189" s="418"/>
      <c r="DN189" s="418"/>
      <c r="DO189" s="418"/>
      <c r="DP189" s="418"/>
      <c r="DQ189" s="418"/>
      <c r="DR189" s="418"/>
      <c r="DS189" s="418"/>
      <c r="DT189" s="418"/>
      <c r="DU189" s="418"/>
      <c r="DV189" s="418"/>
      <c r="DW189" s="418"/>
      <c r="DX189" s="418"/>
      <c r="DY189" s="418"/>
      <c r="DZ189" s="418"/>
      <c r="EA189" s="418"/>
      <c r="EB189" s="418"/>
      <c r="EC189" s="418"/>
      <c r="ED189" s="418"/>
      <c r="EE189" s="418"/>
      <c r="EF189" s="418"/>
      <c r="EG189" s="418"/>
      <c r="EH189" s="418"/>
      <c r="EI189" s="418"/>
      <c r="EJ189" s="418"/>
      <c r="EK189" s="418"/>
      <c r="EL189" s="418"/>
      <c r="EM189" s="418"/>
      <c r="EN189" s="418"/>
      <c r="EO189" s="418"/>
      <c r="EP189" s="418"/>
      <c r="EQ189" s="418"/>
      <c r="ER189" s="418"/>
      <c r="ES189" s="418"/>
      <c r="ET189" s="418"/>
      <c r="EU189" s="418"/>
      <c r="EV189" s="418"/>
      <c r="EW189" s="418"/>
      <c r="EX189" s="418"/>
      <c r="EY189" s="418"/>
      <c r="EZ189" s="418"/>
      <c r="FA189" s="418"/>
      <c r="FB189" s="418"/>
      <c r="FC189" s="418"/>
      <c r="FD189" s="418"/>
      <c r="FE189" s="418"/>
      <c r="FF189" s="418"/>
      <c r="FG189" s="418"/>
      <c r="FH189" s="418"/>
      <c r="FI189" s="418"/>
      <c r="FJ189" s="418"/>
      <c r="FK189" s="418"/>
      <c r="FL189" s="418"/>
      <c r="FM189" s="418"/>
      <c r="FN189" s="418"/>
      <c r="FO189" s="418"/>
      <c r="FP189" s="418"/>
      <c r="FQ189" s="418"/>
      <c r="FR189" s="418"/>
      <c r="FS189" s="418"/>
      <c r="FT189" s="418"/>
      <c r="FU189" s="418"/>
      <c r="FV189" s="418"/>
      <c r="FW189" s="418"/>
      <c r="FX189" s="418"/>
      <c r="FY189" s="418"/>
      <c r="FZ189" s="418"/>
      <c r="GA189" s="418"/>
      <c r="GB189" s="418"/>
      <c r="GC189" s="418"/>
      <c r="GD189" s="418"/>
      <c r="GE189" s="418"/>
      <c r="GF189" s="418"/>
      <c r="GG189" s="418"/>
      <c r="GH189" s="418"/>
      <c r="GI189" s="418"/>
      <c r="GJ189" s="418"/>
      <c r="GK189" s="418"/>
      <c r="GL189" s="418"/>
      <c r="GM189" s="418"/>
      <c r="GN189" s="418"/>
      <c r="GO189" s="418"/>
      <c r="GP189" s="418"/>
      <c r="GQ189" s="418"/>
      <c r="GR189" s="418"/>
      <c r="GS189" s="418"/>
      <c r="GT189" s="418"/>
      <c r="GU189" s="418"/>
      <c r="GV189" s="418"/>
      <c r="GW189" s="418"/>
      <c r="GX189" s="418"/>
      <c r="GY189" s="418"/>
      <c r="GZ189" s="418"/>
      <c r="HA189" s="418"/>
      <c r="HB189" s="418"/>
      <c r="HC189" s="418"/>
      <c r="HD189" s="418"/>
      <c r="HE189" s="418"/>
      <c r="HF189" s="418"/>
      <c r="HG189" s="418"/>
      <c r="HH189" s="418"/>
      <c r="HI189" s="418"/>
      <c r="HJ189" s="418"/>
      <c r="HK189" s="418"/>
      <c r="HL189" s="418"/>
      <c r="HM189" s="418"/>
      <c r="HN189" s="418"/>
      <c r="HO189" s="418"/>
      <c r="HP189" s="418"/>
      <c r="HQ189" s="418"/>
      <c r="HR189" s="418"/>
      <c r="HS189" s="418"/>
      <c r="HT189" s="418"/>
      <c r="HU189" s="418"/>
      <c r="HV189" s="418"/>
      <c r="HW189" s="418"/>
      <c r="HX189" s="418"/>
      <c r="HY189" s="418"/>
      <c r="HZ189" s="418"/>
      <c r="IA189" s="418"/>
      <c r="IB189" s="418"/>
      <c r="IC189" s="418"/>
      <c r="ID189" s="418"/>
      <c r="IE189" s="418"/>
      <c r="IF189" s="418"/>
      <c r="IG189" s="418"/>
      <c r="IH189" s="418"/>
      <c r="II189" s="418"/>
      <c r="IJ189" s="418"/>
      <c r="IK189" s="418"/>
      <c r="IL189" s="418"/>
      <c r="IM189" s="418"/>
      <c r="IN189" s="418"/>
      <c r="IO189" s="418"/>
      <c r="IP189" s="418"/>
      <c r="IQ189" s="278"/>
      <c r="IR189" s="278"/>
    </row>
    <row r="190" spans="1:252" s="444" customFormat="1" x14ac:dyDescent="0.35">
      <c r="A190" s="707"/>
      <c r="B190" s="418"/>
      <c r="C190" s="489"/>
      <c r="D190" s="421"/>
      <c r="E190" s="708"/>
      <c r="J190" s="1293"/>
      <c r="M190" s="418"/>
      <c r="N190" s="418"/>
      <c r="O190" s="418"/>
      <c r="P190" s="418"/>
      <c r="Q190" s="418"/>
      <c r="R190" s="418"/>
      <c r="S190" s="418"/>
      <c r="T190" s="418"/>
      <c r="U190" s="418"/>
      <c r="V190" s="418"/>
      <c r="W190" s="418"/>
      <c r="X190" s="418"/>
      <c r="Y190" s="418"/>
      <c r="Z190" s="418"/>
      <c r="AA190" s="418"/>
      <c r="AB190" s="418"/>
      <c r="AC190" s="418"/>
      <c r="AD190" s="418"/>
      <c r="AE190" s="418"/>
      <c r="AF190" s="418"/>
      <c r="AG190" s="418"/>
      <c r="AH190" s="418"/>
      <c r="AI190" s="418"/>
      <c r="AJ190" s="418"/>
      <c r="AK190" s="418"/>
      <c r="AL190" s="418"/>
      <c r="AM190" s="418"/>
      <c r="AN190" s="418"/>
      <c r="AO190" s="418"/>
      <c r="AP190" s="418"/>
      <c r="AQ190" s="418"/>
      <c r="AR190" s="418"/>
      <c r="AS190" s="418"/>
      <c r="AT190" s="418"/>
      <c r="AU190" s="418"/>
      <c r="AV190" s="418"/>
      <c r="AW190" s="418"/>
      <c r="AX190" s="418"/>
      <c r="AY190" s="418"/>
      <c r="AZ190" s="418"/>
      <c r="BA190" s="418"/>
      <c r="BB190" s="418"/>
      <c r="BC190" s="418"/>
      <c r="BD190" s="418"/>
      <c r="BE190" s="418"/>
      <c r="BF190" s="418"/>
      <c r="BG190" s="418"/>
      <c r="BH190" s="418"/>
      <c r="BI190" s="418"/>
      <c r="BJ190" s="418"/>
      <c r="BK190" s="418"/>
      <c r="BL190" s="418"/>
      <c r="BM190" s="418"/>
      <c r="BN190" s="418"/>
      <c r="BO190" s="418"/>
      <c r="BP190" s="418"/>
      <c r="BQ190" s="418"/>
      <c r="BR190" s="418"/>
      <c r="BS190" s="418"/>
      <c r="BT190" s="418"/>
      <c r="BU190" s="418"/>
      <c r="BV190" s="418"/>
      <c r="BW190" s="418"/>
      <c r="BX190" s="418"/>
      <c r="BY190" s="418"/>
      <c r="BZ190" s="418"/>
      <c r="CA190" s="418"/>
      <c r="CB190" s="418"/>
      <c r="CC190" s="418"/>
      <c r="CD190" s="418"/>
      <c r="CE190" s="418"/>
      <c r="CF190" s="418"/>
      <c r="CG190" s="418"/>
      <c r="CH190" s="418"/>
      <c r="CI190" s="418"/>
      <c r="CJ190" s="418"/>
      <c r="CK190" s="418"/>
      <c r="CL190" s="418"/>
      <c r="CM190" s="418"/>
      <c r="CN190" s="418"/>
      <c r="CO190" s="418"/>
      <c r="CP190" s="418"/>
      <c r="CQ190" s="418"/>
      <c r="CR190" s="418"/>
      <c r="CS190" s="418"/>
      <c r="CT190" s="418"/>
      <c r="CU190" s="418"/>
      <c r="CV190" s="418"/>
      <c r="CW190" s="418"/>
      <c r="CX190" s="418"/>
      <c r="CY190" s="418"/>
      <c r="CZ190" s="418"/>
      <c r="DA190" s="418"/>
      <c r="DB190" s="418"/>
      <c r="DC190" s="418"/>
      <c r="DD190" s="418"/>
      <c r="DE190" s="418"/>
      <c r="DF190" s="418"/>
      <c r="DG190" s="418"/>
      <c r="DH190" s="418"/>
      <c r="DI190" s="418"/>
      <c r="DJ190" s="418"/>
      <c r="DK190" s="418"/>
      <c r="DL190" s="418"/>
      <c r="DM190" s="418"/>
      <c r="DN190" s="418"/>
      <c r="DO190" s="418"/>
      <c r="DP190" s="418"/>
      <c r="DQ190" s="418"/>
      <c r="DR190" s="418"/>
      <c r="DS190" s="418"/>
      <c r="DT190" s="418"/>
      <c r="DU190" s="418"/>
      <c r="DV190" s="418"/>
      <c r="DW190" s="418"/>
      <c r="DX190" s="418"/>
      <c r="DY190" s="418"/>
      <c r="DZ190" s="418"/>
      <c r="EA190" s="418"/>
      <c r="EB190" s="418"/>
      <c r="EC190" s="418"/>
      <c r="ED190" s="418"/>
      <c r="EE190" s="418"/>
      <c r="EF190" s="418"/>
      <c r="EG190" s="418"/>
      <c r="EH190" s="418"/>
      <c r="EI190" s="418"/>
      <c r="EJ190" s="418"/>
      <c r="EK190" s="418"/>
      <c r="EL190" s="418"/>
      <c r="EM190" s="418"/>
      <c r="EN190" s="418"/>
      <c r="EO190" s="418"/>
      <c r="EP190" s="418"/>
      <c r="EQ190" s="418"/>
      <c r="ER190" s="418"/>
      <c r="ES190" s="418"/>
      <c r="ET190" s="418"/>
      <c r="EU190" s="418"/>
      <c r="EV190" s="418"/>
      <c r="EW190" s="418"/>
      <c r="EX190" s="418"/>
      <c r="EY190" s="418"/>
      <c r="EZ190" s="418"/>
      <c r="FA190" s="418"/>
      <c r="FB190" s="418"/>
      <c r="FC190" s="418"/>
      <c r="FD190" s="418"/>
      <c r="FE190" s="418"/>
      <c r="FF190" s="418"/>
      <c r="FG190" s="418"/>
      <c r="FH190" s="418"/>
      <c r="FI190" s="418"/>
      <c r="FJ190" s="418"/>
      <c r="FK190" s="418"/>
      <c r="FL190" s="418"/>
      <c r="FM190" s="418"/>
      <c r="FN190" s="418"/>
      <c r="FO190" s="418"/>
      <c r="FP190" s="418"/>
      <c r="FQ190" s="418"/>
      <c r="FR190" s="418"/>
      <c r="FS190" s="418"/>
      <c r="FT190" s="418"/>
      <c r="FU190" s="418"/>
      <c r="FV190" s="418"/>
      <c r="FW190" s="418"/>
      <c r="FX190" s="418"/>
      <c r="FY190" s="418"/>
      <c r="FZ190" s="418"/>
      <c r="GA190" s="418"/>
      <c r="GB190" s="418"/>
      <c r="GC190" s="418"/>
      <c r="GD190" s="418"/>
      <c r="GE190" s="418"/>
      <c r="GF190" s="418"/>
      <c r="GG190" s="418"/>
      <c r="GH190" s="418"/>
      <c r="GI190" s="418"/>
      <c r="GJ190" s="418"/>
      <c r="GK190" s="418"/>
      <c r="GL190" s="418"/>
      <c r="GM190" s="418"/>
      <c r="GN190" s="418"/>
      <c r="GO190" s="418"/>
      <c r="GP190" s="418"/>
      <c r="GQ190" s="418"/>
      <c r="GR190" s="418"/>
      <c r="GS190" s="418"/>
      <c r="GT190" s="418"/>
      <c r="GU190" s="418"/>
      <c r="GV190" s="418"/>
      <c r="GW190" s="418"/>
      <c r="GX190" s="418"/>
      <c r="GY190" s="418"/>
      <c r="GZ190" s="418"/>
      <c r="HA190" s="418"/>
      <c r="HB190" s="418"/>
      <c r="HC190" s="418"/>
      <c r="HD190" s="418"/>
      <c r="HE190" s="418"/>
      <c r="HF190" s="418"/>
      <c r="HG190" s="418"/>
      <c r="HH190" s="418"/>
      <c r="HI190" s="418"/>
      <c r="HJ190" s="418"/>
      <c r="HK190" s="418"/>
      <c r="HL190" s="418"/>
      <c r="HM190" s="418"/>
      <c r="HN190" s="418"/>
      <c r="HO190" s="418"/>
      <c r="HP190" s="418"/>
      <c r="HQ190" s="418"/>
      <c r="HR190" s="418"/>
      <c r="HS190" s="418"/>
      <c r="HT190" s="418"/>
      <c r="HU190" s="418"/>
      <c r="HV190" s="418"/>
      <c r="HW190" s="418"/>
      <c r="HX190" s="418"/>
      <c r="HY190" s="418"/>
      <c r="HZ190" s="418"/>
      <c r="IA190" s="418"/>
      <c r="IB190" s="418"/>
      <c r="IC190" s="418"/>
      <c r="ID190" s="418"/>
      <c r="IE190" s="418"/>
      <c r="IF190" s="418"/>
      <c r="IG190" s="418"/>
      <c r="IH190" s="418"/>
      <c r="II190" s="418"/>
      <c r="IJ190" s="418"/>
      <c r="IK190" s="418"/>
      <c r="IL190" s="418"/>
      <c r="IM190" s="418"/>
      <c r="IN190" s="418"/>
      <c r="IO190" s="418"/>
      <c r="IP190" s="418"/>
      <c r="IQ190" s="278"/>
      <c r="IR190" s="278"/>
    </row>
    <row r="191" spans="1:252" s="444" customFormat="1" x14ac:dyDescent="0.35">
      <c r="A191" s="707"/>
      <c r="B191" s="418"/>
      <c r="C191" s="489"/>
      <c r="D191" s="421"/>
      <c r="E191" s="708"/>
      <c r="J191" s="1293"/>
      <c r="M191" s="418"/>
      <c r="N191" s="418"/>
      <c r="O191" s="418"/>
      <c r="P191" s="418"/>
      <c r="Q191" s="418"/>
      <c r="R191" s="418"/>
      <c r="S191" s="418"/>
      <c r="T191" s="418"/>
      <c r="U191" s="418"/>
      <c r="V191" s="418"/>
      <c r="W191" s="418"/>
      <c r="X191" s="418"/>
      <c r="Y191" s="418"/>
      <c r="Z191" s="418"/>
      <c r="AA191" s="418"/>
      <c r="AB191" s="418"/>
      <c r="AC191" s="418"/>
      <c r="AD191" s="418"/>
      <c r="AE191" s="418"/>
      <c r="AF191" s="418"/>
      <c r="AG191" s="418"/>
      <c r="AH191" s="418"/>
      <c r="AI191" s="418"/>
      <c r="AJ191" s="418"/>
      <c r="AK191" s="418"/>
      <c r="AL191" s="418"/>
      <c r="AM191" s="418"/>
      <c r="AN191" s="418"/>
      <c r="AO191" s="418"/>
      <c r="AP191" s="418"/>
      <c r="AQ191" s="418"/>
      <c r="AR191" s="418"/>
      <c r="AS191" s="418"/>
      <c r="AT191" s="418"/>
      <c r="AU191" s="418"/>
      <c r="AV191" s="418"/>
      <c r="AW191" s="418"/>
      <c r="AX191" s="418"/>
      <c r="AY191" s="418"/>
      <c r="AZ191" s="418"/>
      <c r="BA191" s="418"/>
      <c r="BB191" s="418"/>
      <c r="BC191" s="418"/>
      <c r="BD191" s="418"/>
      <c r="BE191" s="418"/>
      <c r="BF191" s="418"/>
      <c r="BG191" s="418"/>
      <c r="BH191" s="418"/>
      <c r="BI191" s="418"/>
      <c r="BJ191" s="418"/>
      <c r="BK191" s="418"/>
      <c r="BL191" s="418"/>
      <c r="BM191" s="418"/>
      <c r="BN191" s="418"/>
      <c r="BO191" s="418"/>
      <c r="BP191" s="418"/>
      <c r="BQ191" s="418"/>
      <c r="BR191" s="418"/>
      <c r="BS191" s="418"/>
      <c r="BT191" s="418"/>
      <c r="BU191" s="418"/>
      <c r="BV191" s="418"/>
      <c r="BW191" s="418"/>
      <c r="BX191" s="418"/>
      <c r="BY191" s="418"/>
      <c r="BZ191" s="418"/>
      <c r="CA191" s="418"/>
      <c r="CB191" s="418"/>
      <c r="CC191" s="418"/>
      <c r="CD191" s="418"/>
      <c r="CE191" s="418"/>
      <c r="CF191" s="418"/>
      <c r="CG191" s="418"/>
      <c r="CH191" s="418"/>
      <c r="CI191" s="418"/>
      <c r="CJ191" s="418"/>
      <c r="CK191" s="418"/>
      <c r="CL191" s="418"/>
      <c r="CM191" s="418"/>
      <c r="CN191" s="418"/>
      <c r="CO191" s="418"/>
      <c r="CP191" s="418"/>
      <c r="CQ191" s="418"/>
      <c r="CR191" s="418"/>
      <c r="CS191" s="418"/>
      <c r="CT191" s="418"/>
      <c r="CU191" s="418"/>
      <c r="CV191" s="418"/>
      <c r="CW191" s="418"/>
      <c r="CX191" s="418"/>
      <c r="CY191" s="418"/>
      <c r="CZ191" s="418"/>
      <c r="DA191" s="418"/>
      <c r="DB191" s="418"/>
      <c r="DC191" s="418"/>
      <c r="DD191" s="418"/>
      <c r="DE191" s="418"/>
      <c r="DF191" s="418"/>
      <c r="DG191" s="418"/>
      <c r="DH191" s="418"/>
      <c r="DI191" s="418"/>
      <c r="DJ191" s="418"/>
      <c r="DK191" s="418"/>
      <c r="DL191" s="418"/>
      <c r="DM191" s="418"/>
      <c r="DN191" s="418"/>
      <c r="DO191" s="418"/>
      <c r="DP191" s="418"/>
      <c r="DQ191" s="418"/>
      <c r="DR191" s="418"/>
      <c r="DS191" s="418"/>
      <c r="DT191" s="418"/>
      <c r="DU191" s="418"/>
      <c r="DV191" s="418"/>
      <c r="DW191" s="418"/>
      <c r="DX191" s="418"/>
      <c r="DY191" s="418"/>
      <c r="DZ191" s="418"/>
      <c r="EA191" s="418"/>
      <c r="EB191" s="418"/>
      <c r="EC191" s="418"/>
      <c r="ED191" s="418"/>
      <c r="EE191" s="418"/>
      <c r="EF191" s="418"/>
      <c r="EG191" s="418"/>
      <c r="EH191" s="418"/>
      <c r="EI191" s="418"/>
      <c r="EJ191" s="418"/>
      <c r="EK191" s="418"/>
      <c r="EL191" s="418"/>
      <c r="EM191" s="418"/>
      <c r="EN191" s="418"/>
      <c r="EO191" s="418"/>
      <c r="EP191" s="418"/>
      <c r="EQ191" s="418"/>
      <c r="ER191" s="418"/>
      <c r="ES191" s="418"/>
      <c r="ET191" s="418"/>
      <c r="EU191" s="418"/>
      <c r="EV191" s="418"/>
      <c r="EW191" s="418"/>
      <c r="EX191" s="418"/>
      <c r="EY191" s="418"/>
      <c r="EZ191" s="418"/>
      <c r="FA191" s="418"/>
      <c r="FB191" s="418"/>
      <c r="FC191" s="418"/>
      <c r="FD191" s="418"/>
      <c r="FE191" s="418"/>
      <c r="FF191" s="418"/>
      <c r="FG191" s="418"/>
      <c r="FH191" s="418"/>
      <c r="FI191" s="418"/>
      <c r="FJ191" s="418"/>
      <c r="FK191" s="418"/>
      <c r="FL191" s="418"/>
      <c r="FM191" s="418"/>
      <c r="FN191" s="418"/>
      <c r="FO191" s="418"/>
      <c r="FP191" s="418"/>
      <c r="FQ191" s="418"/>
      <c r="FR191" s="418"/>
      <c r="FS191" s="418"/>
      <c r="FT191" s="418"/>
      <c r="FU191" s="418"/>
      <c r="FV191" s="418"/>
      <c r="FW191" s="418"/>
      <c r="FX191" s="418"/>
      <c r="FY191" s="418"/>
      <c r="FZ191" s="418"/>
      <c r="GA191" s="418"/>
      <c r="GB191" s="418"/>
      <c r="GC191" s="418"/>
      <c r="GD191" s="418"/>
      <c r="GE191" s="418"/>
      <c r="GF191" s="418"/>
      <c r="GG191" s="418"/>
      <c r="GH191" s="418"/>
      <c r="GI191" s="418"/>
      <c r="GJ191" s="418"/>
      <c r="GK191" s="418"/>
      <c r="GL191" s="418"/>
      <c r="GM191" s="418"/>
      <c r="GN191" s="418"/>
      <c r="GO191" s="418"/>
      <c r="GP191" s="418"/>
      <c r="GQ191" s="418"/>
      <c r="GR191" s="418"/>
      <c r="GS191" s="418"/>
      <c r="GT191" s="418"/>
      <c r="GU191" s="418"/>
      <c r="GV191" s="418"/>
      <c r="GW191" s="418"/>
      <c r="GX191" s="418"/>
      <c r="GY191" s="418"/>
      <c r="GZ191" s="418"/>
      <c r="HA191" s="418"/>
      <c r="HB191" s="418"/>
      <c r="HC191" s="418"/>
      <c r="HD191" s="418"/>
      <c r="HE191" s="418"/>
      <c r="HF191" s="418"/>
      <c r="HG191" s="418"/>
      <c r="HH191" s="418"/>
      <c r="HI191" s="418"/>
      <c r="HJ191" s="418"/>
      <c r="HK191" s="418"/>
      <c r="HL191" s="418"/>
      <c r="HM191" s="418"/>
      <c r="HN191" s="418"/>
      <c r="HO191" s="418"/>
      <c r="HP191" s="418"/>
      <c r="HQ191" s="418"/>
      <c r="HR191" s="418"/>
      <c r="HS191" s="418"/>
      <c r="HT191" s="418"/>
      <c r="HU191" s="418"/>
      <c r="HV191" s="418"/>
      <c r="HW191" s="418"/>
      <c r="HX191" s="418"/>
      <c r="HY191" s="418"/>
      <c r="HZ191" s="418"/>
      <c r="IA191" s="418"/>
      <c r="IB191" s="418"/>
      <c r="IC191" s="418"/>
      <c r="ID191" s="418"/>
      <c r="IE191" s="418"/>
      <c r="IF191" s="418"/>
      <c r="IG191" s="418"/>
      <c r="IH191" s="418"/>
      <c r="II191" s="418"/>
      <c r="IJ191" s="418"/>
      <c r="IK191" s="418"/>
      <c r="IL191" s="418"/>
      <c r="IM191" s="418"/>
      <c r="IN191" s="418"/>
      <c r="IO191" s="418"/>
      <c r="IP191" s="418"/>
      <c r="IQ191" s="278"/>
      <c r="IR191" s="278"/>
    </row>
    <row r="192" spans="1:252" s="444" customFormat="1" x14ac:dyDescent="0.35">
      <c r="A192" s="707"/>
      <c r="B192" s="418"/>
      <c r="C192" s="489"/>
      <c r="D192" s="421"/>
      <c r="E192" s="708"/>
      <c r="J192" s="1293"/>
      <c r="M192" s="418"/>
      <c r="N192" s="418"/>
      <c r="O192" s="418"/>
      <c r="P192" s="418"/>
      <c r="Q192" s="418"/>
      <c r="R192" s="418"/>
      <c r="S192" s="418"/>
      <c r="T192" s="418"/>
      <c r="U192" s="418"/>
      <c r="V192" s="418"/>
      <c r="W192" s="418"/>
      <c r="X192" s="418"/>
      <c r="Y192" s="418"/>
      <c r="Z192" s="418"/>
      <c r="AA192" s="418"/>
      <c r="AB192" s="418"/>
      <c r="AC192" s="418"/>
      <c r="AD192" s="418"/>
      <c r="AE192" s="418"/>
      <c r="AF192" s="418"/>
      <c r="AG192" s="418"/>
      <c r="AH192" s="418"/>
      <c r="AI192" s="418"/>
      <c r="AJ192" s="418"/>
      <c r="AK192" s="418"/>
      <c r="AL192" s="418"/>
      <c r="AM192" s="418"/>
      <c r="AN192" s="418"/>
      <c r="AO192" s="418"/>
      <c r="AP192" s="418"/>
      <c r="AQ192" s="418"/>
      <c r="AR192" s="418"/>
      <c r="AS192" s="418"/>
      <c r="AT192" s="418"/>
      <c r="AU192" s="418"/>
      <c r="AV192" s="418"/>
      <c r="AW192" s="418"/>
      <c r="AX192" s="418"/>
      <c r="AY192" s="418"/>
      <c r="AZ192" s="418"/>
      <c r="BA192" s="418"/>
      <c r="BB192" s="418"/>
      <c r="BC192" s="418"/>
      <c r="BD192" s="418"/>
      <c r="BE192" s="418"/>
      <c r="BF192" s="418"/>
      <c r="BG192" s="418"/>
      <c r="BH192" s="418"/>
      <c r="BI192" s="418"/>
      <c r="BJ192" s="418"/>
      <c r="BK192" s="418"/>
      <c r="BL192" s="418"/>
      <c r="BM192" s="418"/>
      <c r="BN192" s="418"/>
      <c r="BO192" s="418"/>
      <c r="BP192" s="418"/>
      <c r="BQ192" s="418"/>
      <c r="BR192" s="418"/>
      <c r="BS192" s="418"/>
      <c r="BT192" s="418"/>
      <c r="BU192" s="418"/>
      <c r="BV192" s="418"/>
      <c r="BW192" s="418"/>
      <c r="BX192" s="418"/>
      <c r="BY192" s="418"/>
      <c r="BZ192" s="418"/>
      <c r="CA192" s="418"/>
      <c r="CB192" s="418"/>
      <c r="CC192" s="418"/>
      <c r="CD192" s="418"/>
      <c r="CE192" s="418"/>
      <c r="CF192" s="418"/>
      <c r="CG192" s="418"/>
      <c r="CH192" s="418"/>
      <c r="CI192" s="418"/>
      <c r="CJ192" s="418"/>
      <c r="CK192" s="418"/>
      <c r="CL192" s="418"/>
      <c r="CM192" s="418"/>
      <c r="CN192" s="418"/>
      <c r="CO192" s="418"/>
      <c r="CP192" s="418"/>
      <c r="CQ192" s="418"/>
      <c r="CR192" s="418"/>
      <c r="CS192" s="418"/>
      <c r="CT192" s="418"/>
      <c r="CU192" s="418"/>
      <c r="CV192" s="418"/>
      <c r="CW192" s="418"/>
      <c r="CX192" s="418"/>
      <c r="CY192" s="418"/>
      <c r="CZ192" s="418"/>
      <c r="DA192" s="418"/>
      <c r="DB192" s="418"/>
      <c r="DC192" s="418"/>
      <c r="DD192" s="418"/>
      <c r="DE192" s="418"/>
      <c r="DF192" s="418"/>
      <c r="DG192" s="418"/>
      <c r="DH192" s="418"/>
      <c r="DI192" s="418"/>
      <c r="DJ192" s="418"/>
      <c r="DK192" s="418"/>
      <c r="DL192" s="418"/>
      <c r="DM192" s="418"/>
      <c r="DN192" s="418"/>
      <c r="DO192" s="418"/>
      <c r="DP192" s="418"/>
      <c r="DQ192" s="418"/>
      <c r="DR192" s="418"/>
      <c r="DS192" s="418"/>
      <c r="DT192" s="418"/>
      <c r="DU192" s="418"/>
      <c r="DV192" s="418"/>
      <c r="DW192" s="418"/>
      <c r="DX192" s="418"/>
      <c r="DY192" s="418"/>
      <c r="DZ192" s="418"/>
      <c r="EA192" s="418"/>
      <c r="EB192" s="418"/>
      <c r="EC192" s="418"/>
      <c r="ED192" s="418"/>
      <c r="EE192" s="418"/>
      <c r="EF192" s="418"/>
      <c r="EG192" s="418"/>
      <c r="EH192" s="418"/>
      <c r="EI192" s="418"/>
      <c r="EJ192" s="418"/>
      <c r="EK192" s="418"/>
      <c r="EL192" s="418"/>
      <c r="EM192" s="418"/>
      <c r="EN192" s="418"/>
      <c r="EO192" s="418"/>
      <c r="EP192" s="418"/>
      <c r="EQ192" s="418"/>
      <c r="ER192" s="418"/>
      <c r="ES192" s="418"/>
      <c r="ET192" s="418"/>
      <c r="EU192" s="418"/>
      <c r="EV192" s="418"/>
      <c r="EW192" s="418"/>
      <c r="EX192" s="418"/>
      <c r="EY192" s="418"/>
      <c r="EZ192" s="418"/>
      <c r="FA192" s="418"/>
      <c r="FB192" s="418"/>
      <c r="FC192" s="418"/>
      <c r="FD192" s="418"/>
      <c r="FE192" s="418"/>
      <c r="FF192" s="418"/>
      <c r="FG192" s="418"/>
      <c r="FH192" s="418"/>
      <c r="FI192" s="418"/>
      <c r="FJ192" s="418"/>
      <c r="FK192" s="418"/>
      <c r="FL192" s="418"/>
      <c r="FM192" s="418"/>
      <c r="FN192" s="418"/>
      <c r="FO192" s="418"/>
      <c r="FP192" s="418"/>
      <c r="FQ192" s="418"/>
      <c r="FR192" s="418"/>
      <c r="FS192" s="418"/>
      <c r="FT192" s="418"/>
      <c r="FU192" s="418"/>
      <c r="FV192" s="418"/>
      <c r="FW192" s="418"/>
      <c r="FX192" s="418"/>
      <c r="FY192" s="418"/>
      <c r="FZ192" s="418"/>
      <c r="GA192" s="418"/>
      <c r="GB192" s="418"/>
      <c r="GC192" s="418"/>
      <c r="GD192" s="418"/>
      <c r="GE192" s="418"/>
      <c r="GF192" s="418"/>
      <c r="GG192" s="418"/>
      <c r="GH192" s="418"/>
      <c r="GI192" s="418"/>
      <c r="GJ192" s="418"/>
      <c r="GK192" s="418"/>
      <c r="GL192" s="418"/>
      <c r="GM192" s="418"/>
      <c r="GN192" s="418"/>
      <c r="GO192" s="418"/>
      <c r="GP192" s="418"/>
      <c r="GQ192" s="418"/>
      <c r="GR192" s="418"/>
      <c r="GS192" s="418"/>
      <c r="GT192" s="418"/>
      <c r="GU192" s="418"/>
      <c r="GV192" s="418"/>
      <c r="GW192" s="418"/>
      <c r="GX192" s="418"/>
      <c r="GY192" s="418"/>
      <c r="GZ192" s="418"/>
      <c r="HA192" s="418"/>
      <c r="HB192" s="418"/>
      <c r="HC192" s="418"/>
      <c r="HD192" s="418"/>
      <c r="HE192" s="418"/>
      <c r="HF192" s="418"/>
      <c r="HG192" s="418"/>
      <c r="HH192" s="418"/>
      <c r="HI192" s="418"/>
      <c r="HJ192" s="418"/>
      <c r="HK192" s="418"/>
      <c r="HL192" s="418"/>
      <c r="HM192" s="418"/>
      <c r="HN192" s="418"/>
      <c r="HO192" s="418"/>
      <c r="HP192" s="418"/>
      <c r="HQ192" s="418"/>
      <c r="HR192" s="418"/>
      <c r="HS192" s="418"/>
      <c r="HT192" s="418"/>
      <c r="HU192" s="418"/>
      <c r="HV192" s="418"/>
      <c r="HW192" s="418"/>
      <c r="HX192" s="418"/>
      <c r="HY192" s="418"/>
      <c r="HZ192" s="418"/>
      <c r="IA192" s="418"/>
      <c r="IB192" s="418"/>
      <c r="IC192" s="418"/>
      <c r="ID192" s="418"/>
      <c r="IE192" s="418"/>
      <c r="IF192" s="418"/>
      <c r="IG192" s="418"/>
      <c r="IH192" s="418"/>
      <c r="II192" s="418"/>
      <c r="IJ192" s="418"/>
      <c r="IK192" s="418"/>
      <c r="IL192" s="418"/>
      <c r="IM192" s="418"/>
      <c r="IN192" s="418"/>
      <c r="IO192" s="418"/>
      <c r="IP192" s="418"/>
      <c r="IQ192" s="278"/>
      <c r="IR192" s="278"/>
    </row>
    <row r="193" spans="1:252" s="444" customFormat="1" x14ac:dyDescent="0.35">
      <c r="A193" s="707"/>
      <c r="B193" s="418"/>
      <c r="C193" s="489"/>
      <c r="D193" s="421"/>
      <c r="E193" s="708"/>
      <c r="J193" s="1293"/>
      <c r="M193" s="418"/>
      <c r="N193" s="418"/>
      <c r="O193" s="418"/>
      <c r="P193" s="418"/>
      <c r="Q193" s="418"/>
      <c r="R193" s="418"/>
      <c r="S193" s="418"/>
      <c r="T193" s="418"/>
      <c r="U193" s="418"/>
      <c r="V193" s="418"/>
      <c r="W193" s="418"/>
      <c r="X193" s="418"/>
      <c r="Y193" s="418"/>
      <c r="Z193" s="418"/>
      <c r="AA193" s="418"/>
      <c r="AB193" s="418"/>
      <c r="AC193" s="418"/>
      <c r="AD193" s="418"/>
      <c r="AE193" s="418"/>
      <c r="AF193" s="418"/>
      <c r="AG193" s="418"/>
      <c r="AH193" s="418"/>
      <c r="AI193" s="418"/>
      <c r="AJ193" s="418"/>
      <c r="AK193" s="418"/>
      <c r="AL193" s="418"/>
      <c r="AM193" s="418"/>
      <c r="AN193" s="418"/>
      <c r="AO193" s="418"/>
      <c r="AP193" s="418"/>
      <c r="AQ193" s="418"/>
      <c r="AR193" s="418"/>
      <c r="AS193" s="418"/>
      <c r="AT193" s="418"/>
      <c r="AU193" s="418"/>
      <c r="AV193" s="418"/>
      <c r="AW193" s="418"/>
      <c r="AX193" s="418"/>
      <c r="AY193" s="418"/>
      <c r="AZ193" s="418"/>
      <c r="BA193" s="418"/>
      <c r="BB193" s="418"/>
      <c r="BC193" s="418"/>
      <c r="BD193" s="418"/>
      <c r="BE193" s="418"/>
      <c r="BF193" s="418"/>
      <c r="BG193" s="418"/>
      <c r="BH193" s="418"/>
      <c r="BI193" s="418"/>
      <c r="BJ193" s="418"/>
      <c r="BK193" s="418"/>
      <c r="BL193" s="418"/>
      <c r="BM193" s="418"/>
      <c r="BN193" s="418"/>
      <c r="BO193" s="418"/>
      <c r="BP193" s="418"/>
      <c r="BQ193" s="418"/>
      <c r="BR193" s="418"/>
      <c r="BS193" s="418"/>
      <c r="BT193" s="418"/>
      <c r="BU193" s="418"/>
      <c r="BV193" s="418"/>
      <c r="BW193" s="418"/>
      <c r="BX193" s="418"/>
      <c r="BY193" s="418"/>
      <c r="BZ193" s="418"/>
      <c r="CA193" s="418"/>
      <c r="CB193" s="418"/>
      <c r="CC193" s="418"/>
      <c r="CD193" s="418"/>
      <c r="CE193" s="418"/>
      <c r="CF193" s="418"/>
      <c r="CG193" s="418"/>
      <c r="CH193" s="418"/>
      <c r="CI193" s="418"/>
      <c r="CJ193" s="418"/>
      <c r="CK193" s="418"/>
      <c r="CL193" s="418"/>
      <c r="CM193" s="418"/>
      <c r="CN193" s="418"/>
      <c r="CO193" s="418"/>
      <c r="CP193" s="418"/>
      <c r="CQ193" s="418"/>
      <c r="CR193" s="418"/>
      <c r="CS193" s="418"/>
      <c r="CT193" s="418"/>
      <c r="CU193" s="418"/>
      <c r="CV193" s="418"/>
      <c r="CW193" s="418"/>
      <c r="CX193" s="418"/>
      <c r="CY193" s="418"/>
      <c r="CZ193" s="418"/>
      <c r="DA193" s="418"/>
      <c r="DB193" s="418"/>
      <c r="DC193" s="418"/>
      <c r="DD193" s="418"/>
      <c r="DE193" s="418"/>
      <c r="DF193" s="418"/>
      <c r="DG193" s="418"/>
      <c r="DH193" s="418"/>
      <c r="DI193" s="418"/>
      <c r="DJ193" s="418"/>
      <c r="DK193" s="418"/>
      <c r="DL193" s="418"/>
      <c r="DM193" s="418"/>
      <c r="DN193" s="418"/>
      <c r="DO193" s="418"/>
      <c r="DP193" s="418"/>
      <c r="DQ193" s="418"/>
      <c r="DR193" s="418"/>
      <c r="DS193" s="418"/>
      <c r="DT193" s="418"/>
      <c r="DU193" s="418"/>
      <c r="DV193" s="418"/>
      <c r="DW193" s="418"/>
      <c r="DX193" s="418"/>
      <c r="DY193" s="418"/>
      <c r="DZ193" s="418"/>
      <c r="EA193" s="418"/>
      <c r="EB193" s="418"/>
      <c r="EC193" s="418"/>
      <c r="ED193" s="418"/>
      <c r="EE193" s="418"/>
      <c r="EF193" s="418"/>
      <c r="EG193" s="418"/>
      <c r="EH193" s="418"/>
      <c r="EI193" s="418"/>
      <c r="EJ193" s="418"/>
      <c r="EK193" s="418"/>
      <c r="EL193" s="418"/>
      <c r="EM193" s="418"/>
      <c r="EN193" s="418"/>
      <c r="EO193" s="418"/>
      <c r="EP193" s="418"/>
      <c r="EQ193" s="418"/>
      <c r="ER193" s="418"/>
      <c r="ES193" s="418"/>
      <c r="ET193" s="418"/>
      <c r="EU193" s="418"/>
      <c r="EV193" s="418"/>
      <c r="EW193" s="418"/>
      <c r="EX193" s="418"/>
      <c r="EY193" s="418"/>
      <c r="EZ193" s="418"/>
      <c r="FA193" s="418"/>
      <c r="FB193" s="418"/>
      <c r="FC193" s="418"/>
      <c r="FD193" s="418"/>
      <c r="FE193" s="418"/>
      <c r="FF193" s="418"/>
      <c r="FG193" s="418"/>
      <c r="FH193" s="418"/>
      <c r="FI193" s="418"/>
      <c r="FJ193" s="418"/>
      <c r="FK193" s="418"/>
      <c r="FL193" s="418"/>
      <c r="FM193" s="418"/>
      <c r="FN193" s="418"/>
      <c r="FO193" s="418"/>
      <c r="FP193" s="418"/>
      <c r="FQ193" s="418"/>
      <c r="FR193" s="418"/>
      <c r="FS193" s="418"/>
      <c r="FT193" s="418"/>
      <c r="FU193" s="418"/>
      <c r="FV193" s="418"/>
      <c r="FW193" s="418"/>
      <c r="FX193" s="418"/>
      <c r="FY193" s="418"/>
      <c r="FZ193" s="418"/>
      <c r="GA193" s="418"/>
      <c r="GB193" s="418"/>
      <c r="GC193" s="418"/>
      <c r="GD193" s="418"/>
      <c r="GE193" s="418"/>
      <c r="GF193" s="418"/>
      <c r="GG193" s="418"/>
      <c r="GH193" s="418"/>
      <c r="GI193" s="418"/>
      <c r="GJ193" s="418"/>
      <c r="GK193" s="418"/>
      <c r="GL193" s="418"/>
      <c r="GM193" s="418"/>
      <c r="GN193" s="418"/>
      <c r="GO193" s="418"/>
      <c r="GP193" s="418"/>
      <c r="GQ193" s="418"/>
      <c r="GR193" s="418"/>
      <c r="GS193" s="418"/>
      <c r="GT193" s="418"/>
      <c r="GU193" s="418"/>
      <c r="GV193" s="418"/>
      <c r="GW193" s="418"/>
      <c r="GX193" s="418"/>
      <c r="GY193" s="418"/>
      <c r="GZ193" s="418"/>
      <c r="HA193" s="418"/>
      <c r="HB193" s="418"/>
      <c r="HC193" s="418"/>
      <c r="HD193" s="418"/>
      <c r="HE193" s="418"/>
      <c r="HF193" s="418"/>
      <c r="HG193" s="418"/>
      <c r="HH193" s="418"/>
      <c r="HI193" s="418"/>
      <c r="HJ193" s="418"/>
      <c r="HK193" s="418"/>
      <c r="HL193" s="418"/>
      <c r="HM193" s="418"/>
      <c r="HN193" s="418"/>
      <c r="HO193" s="418"/>
      <c r="HP193" s="418"/>
      <c r="HQ193" s="418"/>
      <c r="HR193" s="418"/>
      <c r="HS193" s="418"/>
      <c r="HT193" s="418"/>
      <c r="HU193" s="418"/>
      <c r="HV193" s="418"/>
      <c r="HW193" s="418"/>
      <c r="HX193" s="418"/>
      <c r="HY193" s="418"/>
      <c r="HZ193" s="418"/>
      <c r="IA193" s="418"/>
      <c r="IB193" s="418"/>
      <c r="IC193" s="418"/>
      <c r="ID193" s="418"/>
      <c r="IE193" s="418"/>
      <c r="IF193" s="418"/>
      <c r="IG193" s="418"/>
      <c r="IH193" s="418"/>
      <c r="II193" s="418"/>
      <c r="IJ193" s="418"/>
      <c r="IK193" s="418"/>
      <c r="IL193" s="418"/>
      <c r="IM193" s="418"/>
      <c r="IN193" s="418"/>
      <c r="IO193" s="418"/>
      <c r="IP193" s="418"/>
      <c r="IQ193" s="278"/>
      <c r="IR193" s="278"/>
    </row>
    <row r="194" spans="1:252" s="444" customFormat="1" x14ac:dyDescent="0.35">
      <c r="A194" s="707"/>
      <c r="B194" s="418"/>
      <c r="C194" s="489"/>
      <c r="D194" s="421"/>
      <c r="E194" s="708"/>
      <c r="J194" s="1293"/>
      <c r="M194" s="418"/>
      <c r="N194" s="418"/>
      <c r="O194" s="418"/>
      <c r="P194" s="418"/>
      <c r="Q194" s="418"/>
      <c r="R194" s="418"/>
      <c r="S194" s="418"/>
      <c r="T194" s="418"/>
      <c r="U194" s="418"/>
      <c r="V194" s="418"/>
      <c r="W194" s="418"/>
      <c r="X194" s="418"/>
      <c r="Y194" s="418"/>
      <c r="Z194" s="418"/>
      <c r="AA194" s="418"/>
      <c r="AB194" s="418"/>
      <c r="AC194" s="418"/>
      <c r="AD194" s="418"/>
      <c r="AE194" s="418"/>
      <c r="AF194" s="418"/>
      <c r="AG194" s="418"/>
      <c r="AH194" s="418"/>
      <c r="AI194" s="418"/>
      <c r="AJ194" s="418"/>
      <c r="AK194" s="418"/>
      <c r="AL194" s="418"/>
      <c r="AM194" s="418"/>
      <c r="AN194" s="418"/>
      <c r="AO194" s="418"/>
      <c r="AP194" s="418"/>
      <c r="AQ194" s="418"/>
      <c r="AR194" s="418"/>
      <c r="AS194" s="418"/>
      <c r="AT194" s="418"/>
      <c r="AU194" s="418"/>
      <c r="AV194" s="418"/>
      <c r="AW194" s="418"/>
      <c r="AX194" s="418"/>
      <c r="AY194" s="418"/>
      <c r="AZ194" s="418"/>
      <c r="BA194" s="418"/>
      <c r="BB194" s="418"/>
      <c r="BC194" s="418"/>
      <c r="BD194" s="418"/>
      <c r="BE194" s="418"/>
      <c r="BF194" s="418"/>
      <c r="BG194" s="418"/>
      <c r="BH194" s="418"/>
      <c r="BI194" s="418"/>
      <c r="BJ194" s="418"/>
      <c r="BK194" s="418"/>
      <c r="BL194" s="418"/>
      <c r="BM194" s="418"/>
      <c r="BN194" s="418"/>
      <c r="BO194" s="418"/>
      <c r="BP194" s="418"/>
      <c r="BQ194" s="418"/>
      <c r="BR194" s="418"/>
      <c r="BS194" s="418"/>
      <c r="BT194" s="418"/>
      <c r="BU194" s="418"/>
      <c r="BV194" s="418"/>
      <c r="BW194" s="418"/>
      <c r="BX194" s="418"/>
      <c r="BY194" s="418"/>
      <c r="BZ194" s="418"/>
      <c r="CA194" s="418"/>
      <c r="CB194" s="418"/>
      <c r="CC194" s="418"/>
      <c r="CD194" s="418"/>
      <c r="CE194" s="418"/>
      <c r="CF194" s="418"/>
      <c r="CG194" s="418"/>
      <c r="CH194" s="418"/>
      <c r="CI194" s="418"/>
      <c r="CJ194" s="418"/>
      <c r="CK194" s="418"/>
      <c r="CL194" s="418"/>
      <c r="CM194" s="418"/>
      <c r="CN194" s="418"/>
      <c r="CO194" s="418"/>
      <c r="CP194" s="418"/>
      <c r="CQ194" s="418"/>
      <c r="CR194" s="418"/>
      <c r="CS194" s="418"/>
      <c r="CT194" s="418"/>
      <c r="CU194" s="418"/>
      <c r="CV194" s="418"/>
      <c r="CW194" s="418"/>
      <c r="CX194" s="418"/>
      <c r="CY194" s="418"/>
      <c r="CZ194" s="418"/>
      <c r="DA194" s="418"/>
      <c r="DB194" s="418"/>
      <c r="DC194" s="418"/>
      <c r="DD194" s="418"/>
      <c r="DE194" s="418"/>
      <c r="DF194" s="418"/>
      <c r="DG194" s="418"/>
      <c r="DH194" s="418"/>
      <c r="DI194" s="418"/>
      <c r="DJ194" s="418"/>
      <c r="DK194" s="418"/>
      <c r="DL194" s="418"/>
      <c r="DM194" s="418"/>
      <c r="DN194" s="418"/>
      <c r="DO194" s="418"/>
      <c r="DP194" s="418"/>
      <c r="DQ194" s="418"/>
      <c r="DR194" s="418"/>
      <c r="DS194" s="418"/>
      <c r="DT194" s="418"/>
      <c r="DU194" s="418"/>
      <c r="DV194" s="418"/>
      <c r="DW194" s="418"/>
      <c r="DX194" s="418"/>
      <c r="DY194" s="418"/>
      <c r="DZ194" s="418"/>
      <c r="EA194" s="418"/>
      <c r="EB194" s="418"/>
      <c r="EC194" s="418"/>
      <c r="ED194" s="418"/>
      <c r="EE194" s="418"/>
      <c r="EF194" s="418"/>
      <c r="EG194" s="418"/>
      <c r="EH194" s="418"/>
      <c r="EI194" s="418"/>
      <c r="EJ194" s="418"/>
      <c r="EK194" s="418"/>
      <c r="EL194" s="418"/>
      <c r="EM194" s="418"/>
      <c r="EN194" s="418"/>
      <c r="EO194" s="418"/>
      <c r="EP194" s="418"/>
      <c r="EQ194" s="418"/>
      <c r="ER194" s="418"/>
      <c r="ES194" s="418"/>
      <c r="ET194" s="418"/>
      <c r="EU194" s="418"/>
      <c r="EV194" s="418"/>
      <c r="EW194" s="418"/>
      <c r="EX194" s="418"/>
      <c r="EY194" s="418"/>
      <c r="EZ194" s="418"/>
      <c r="FA194" s="418"/>
      <c r="FB194" s="418"/>
      <c r="FC194" s="418"/>
      <c r="FD194" s="418"/>
      <c r="FE194" s="418"/>
      <c r="FF194" s="418"/>
      <c r="FG194" s="418"/>
      <c r="FH194" s="418"/>
      <c r="FI194" s="418"/>
      <c r="FJ194" s="418"/>
      <c r="FK194" s="418"/>
      <c r="FL194" s="418"/>
      <c r="FM194" s="418"/>
      <c r="FN194" s="418"/>
      <c r="FO194" s="418"/>
      <c r="FP194" s="418"/>
      <c r="FQ194" s="418"/>
      <c r="FR194" s="418"/>
      <c r="FS194" s="418"/>
      <c r="FT194" s="418"/>
      <c r="FU194" s="418"/>
      <c r="FV194" s="418"/>
      <c r="FW194" s="418"/>
      <c r="FX194" s="418"/>
      <c r="FY194" s="418"/>
      <c r="FZ194" s="418"/>
      <c r="GA194" s="418"/>
      <c r="GB194" s="418"/>
      <c r="GC194" s="418"/>
      <c r="GD194" s="418"/>
      <c r="GE194" s="418"/>
      <c r="GF194" s="418"/>
      <c r="GG194" s="418"/>
      <c r="GH194" s="418"/>
      <c r="GI194" s="418"/>
      <c r="GJ194" s="418"/>
      <c r="GK194" s="418"/>
      <c r="GL194" s="418"/>
      <c r="GM194" s="418"/>
      <c r="GN194" s="418"/>
      <c r="GO194" s="418"/>
      <c r="GP194" s="418"/>
      <c r="GQ194" s="418"/>
      <c r="GR194" s="418"/>
      <c r="GS194" s="418"/>
      <c r="GT194" s="418"/>
      <c r="GU194" s="418"/>
      <c r="GV194" s="418"/>
      <c r="GW194" s="418"/>
      <c r="GX194" s="418"/>
      <c r="GY194" s="418"/>
      <c r="GZ194" s="418"/>
      <c r="HA194" s="418"/>
      <c r="HB194" s="418"/>
      <c r="HC194" s="418"/>
      <c r="HD194" s="418"/>
      <c r="HE194" s="418"/>
      <c r="HF194" s="418"/>
      <c r="HG194" s="418"/>
      <c r="HH194" s="418"/>
      <c r="HI194" s="418"/>
      <c r="HJ194" s="418"/>
      <c r="HK194" s="418"/>
      <c r="HL194" s="418"/>
      <c r="HM194" s="418"/>
      <c r="HN194" s="418"/>
      <c r="HO194" s="418"/>
      <c r="HP194" s="418"/>
      <c r="HQ194" s="418"/>
      <c r="HR194" s="418"/>
      <c r="HS194" s="418"/>
      <c r="HT194" s="418"/>
      <c r="HU194" s="418"/>
      <c r="HV194" s="418"/>
      <c r="HW194" s="418"/>
      <c r="HX194" s="418"/>
      <c r="HY194" s="418"/>
      <c r="HZ194" s="418"/>
      <c r="IA194" s="418"/>
      <c r="IB194" s="418"/>
      <c r="IC194" s="418"/>
      <c r="ID194" s="418"/>
      <c r="IE194" s="418"/>
      <c r="IF194" s="418"/>
      <c r="IG194" s="418"/>
      <c r="IH194" s="418"/>
      <c r="II194" s="418"/>
      <c r="IJ194" s="418"/>
      <c r="IK194" s="418"/>
      <c r="IL194" s="418"/>
      <c r="IM194" s="418"/>
      <c r="IN194" s="418"/>
      <c r="IO194" s="418"/>
      <c r="IP194" s="418"/>
      <c r="IQ194" s="278"/>
      <c r="IR194" s="278"/>
    </row>
    <row r="195" spans="1:252" s="444" customFormat="1" x14ac:dyDescent="0.35">
      <c r="A195" s="707"/>
      <c r="B195" s="418"/>
      <c r="C195" s="489"/>
      <c r="D195" s="421"/>
      <c r="E195" s="708"/>
      <c r="J195" s="1293"/>
      <c r="M195" s="418"/>
      <c r="N195" s="418"/>
      <c r="O195" s="418"/>
      <c r="P195" s="418"/>
      <c r="Q195" s="418"/>
      <c r="R195" s="418"/>
      <c r="S195" s="418"/>
      <c r="T195" s="418"/>
      <c r="U195" s="418"/>
      <c r="V195" s="418"/>
      <c r="W195" s="418"/>
      <c r="X195" s="418"/>
      <c r="Y195" s="418"/>
      <c r="Z195" s="418"/>
      <c r="AA195" s="418"/>
      <c r="AB195" s="418"/>
      <c r="AC195" s="418"/>
      <c r="AD195" s="418"/>
      <c r="AE195" s="418"/>
      <c r="AF195" s="418"/>
      <c r="AG195" s="418"/>
      <c r="AH195" s="418"/>
      <c r="AI195" s="418"/>
      <c r="AJ195" s="418"/>
      <c r="AK195" s="418"/>
      <c r="AL195" s="418"/>
      <c r="AM195" s="418"/>
      <c r="AN195" s="418"/>
      <c r="AO195" s="418"/>
      <c r="AP195" s="418"/>
      <c r="AQ195" s="418"/>
      <c r="AR195" s="418"/>
      <c r="AS195" s="418"/>
      <c r="AT195" s="418"/>
      <c r="AU195" s="418"/>
      <c r="AV195" s="418"/>
      <c r="AW195" s="418"/>
      <c r="AX195" s="418"/>
      <c r="AY195" s="418"/>
      <c r="AZ195" s="418"/>
      <c r="BA195" s="418"/>
      <c r="BB195" s="418"/>
      <c r="BC195" s="418"/>
      <c r="BD195" s="418"/>
      <c r="BE195" s="418"/>
      <c r="BF195" s="418"/>
      <c r="BG195" s="418"/>
      <c r="BH195" s="418"/>
      <c r="BI195" s="418"/>
      <c r="BJ195" s="418"/>
      <c r="BK195" s="418"/>
      <c r="BL195" s="418"/>
      <c r="BM195" s="418"/>
      <c r="BN195" s="418"/>
      <c r="BO195" s="418"/>
      <c r="BP195" s="418"/>
      <c r="BQ195" s="418"/>
      <c r="BR195" s="418"/>
      <c r="BS195" s="418"/>
      <c r="BT195" s="418"/>
      <c r="BU195" s="418"/>
      <c r="BV195" s="418"/>
      <c r="BW195" s="418"/>
      <c r="BX195" s="418"/>
      <c r="BY195" s="418"/>
      <c r="BZ195" s="418"/>
      <c r="CA195" s="418"/>
      <c r="CB195" s="418"/>
      <c r="CC195" s="418"/>
      <c r="CD195" s="418"/>
      <c r="CE195" s="418"/>
      <c r="CF195" s="418"/>
      <c r="CG195" s="418"/>
      <c r="CH195" s="418"/>
      <c r="CI195" s="418"/>
      <c r="CJ195" s="418"/>
      <c r="CK195" s="418"/>
      <c r="CL195" s="418"/>
      <c r="CM195" s="418"/>
      <c r="CN195" s="418"/>
      <c r="CO195" s="418"/>
      <c r="CP195" s="418"/>
      <c r="CQ195" s="418"/>
      <c r="CR195" s="418"/>
      <c r="CS195" s="418"/>
      <c r="CT195" s="418"/>
      <c r="CU195" s="418"/>
      <c r="CV195" s="418"/>
      <c r="CW195" s="418"/>
      <c r="CX195" s="418"/>
      <c r="CY195" s="418"/>
      <c r="CZ195" s="418"/>
      <c r="DA195" s="418"/>
      <c r="DB195" s="418"/>
      <c r="DC195" s="418"/>
      <c r="DD195" s="418"/>
      <c r="DE195" s="418"/>
      <c r="DF195" s="418"/>
      <c r="DG195" s="418"/>
      <c r="DH195" s="418"/>
      <c r="DI195" s="418"/>
      <c r="DJ195" s="418"/>
      <c r="DK195" s="418"/>
      <c r="DL195" s="418"/>
      <c r="DM195" s="418"/>
      <c r="DN195" s="418"/>
      <c r="DO195" s="418"/>
      <c r="DP195" s="418"/>
      <c r="DQ195" s="418"/>
      <c r="DR195" s="418"/>
      <c r="DS195" s="418"/>
      <c r="DT195" s="418"/>
      <c r="DU195" s="418"/>
      <c r="DV195" s="418"/>
      <c r="DW195" s="418"/>
      <c r="DX195" s="418"/>
      <c r="DY195" s="418"/>
      <c r="DZ195" s="418"/>
      <c r="EA195" s="418"/>
      <c r="EB195" s="418"/>
      <c r="EC195" s="418"/>
      <c r="ED195" s="418"/>
      <c r="EE195" s="418"/>
      <c r="EF195" s="418"/>
      <c r="EG195" s="418"/>
      <c r="EH195" s="418"/>
      <c r="EI195" s="418"/>
      <c r="EJ195" s="418"/>
      <c r="EK195" s="418"/>
      <c r="EL195" s="418"/>
      <c r="EM195" s="418"/>
      <c r="EN195" s="418"/>
      <c r="EO195" s="418"/>
      <c r="EP195" s="418"/>
      <c r="EQ195" s="418"/>
      <c r="ER195" s="418"/>
      <c r="ES195" s="418"/>
      <c r="ET195" s="418"/>
      <c r="EU195" s="418"/>
      <c r="EV195" s="418"/>
      <c r="EW195" s="418"/>
      <c r="EX195" s="418"/>
      <c r="EY195" s="418"/>
      <c r="EZ195" s="418"/>
      <c r="FA195" s="418"/>
      <c r="FB195" s="418"/>
      <c r="FC195" s="418"/>
      <c r="FD195" s="418"/>
      <c r="FE195" s="418"/>
      <c r="FF195" s="418"/>
      <c r="FG195" s="418"/>
      <c r="FH195" s="418"/>
      <c r="FI195" s="418"/>
      <c r="FJ195" s="418"/>
      <c r="FK195" s="418"/>
      <c r="FL195" s="418"/>
      <c r="FM195" s="418"/>
      <c r="FN195" s="418"/>
      <c r="FO195" s="418"/>
      <c r="FP195" s="418"/>
      <c r="FQ195" s="418"/>
      <c r="FR195" s="418"/>
      <c r="FS195" s="418"/>
      <c r="FT195" s="418"/>
      <c r="FU195" s="418"/>
      <c r="FV195" s="418"/>
      <c r="FW195" s="418"/>
      <c r="FX195" s="418"/>
      <c r="FY195" s="418"/>
      <c r="FZ195" s="418"/>
      <c r="GA195" s="418"/>
      <c r="GB195" s="418"/>
      <c r="GC195" s="418"/>
      <c r="GD195" s="418"/>
      <c r="GE195" s="418"/>
      <c r="GF195" s="418"/>
      <c r="GG195" s="418"/>
      <c r="GH195" s="418"/>
      <c r="GI195" s="418"/>
      <c r="GJ195" s="418"/>
      <c r="GK195" s="418"/>
      <c r="GL195" s="418"/>
      <c r="GM195" s="418"/>
      <c r="GN195" s="418"/>
      <c r="GO195" s="418"/>
      <c r="GP195" s="418"/>
      <c r="GQ195" s="418"/>
      <c r="GR195" s="418"/>
      <c r="GS195" s="418"/>
      <c r="GT195" s="418"/>
      <c r="GU195" s="418"/>
      <c r="GV195" s="418"/>
      <c r="GW195" s="418"/>
      <c r="GX195" s="418"/>
      <c r="GY195" s="418"/>
      <c r="GZ195" s="418"/>
      <c r="HA195" s="418"/>
      <c r="HB195" s="418"/>
      <c r="HC195" s="418"/>
      <c r="HD195" s="418"/>
      <c r="HE195" s="418"/>
      <c r="HF195" s="418"/>
      <c r="HG195" s="418"/>
      <c r="HH195" s="418"/>
      <c r="HI195" s="418"/>
      <c r="HJ195" s="418"/>
      <c r="HK195" s="418"/>
      <c r="HL195" s="418"/>
      <c r="HM195" s="418"/>
      <c r="HN195" s="418"/>
      <c r="HO195" s="418"/>
      <c r="HP195" s="418"/>
      <c r="HQ195" s="418"/>
      <c r="HR195" s="418"/>
      <c r="HS195" s="418"/>
      <c r="HT195" s="418"/>
      <c r="HU195" s="418"/>
      <c r="HV195" s="418"/>
      <c r="HW195" s="418"/>
      <c r="HX195" s="418"/>
      <c r="HY195" s="418"/>
      <c r="HZ195" s="418"/>
      <c r="IA195" s="418"/>
      <c r="IB195" s="418"/>
      <c r="IC195" s="418"/>
      <c r="ID195" s="418"/>
      <c r="IE195" s="418"/>
      <c r="IF195" s="418"/>
      <c r="IG195" s="418"/>
      <c r="IH195" s="418"/>
      <c r="II195" s="418"/>
      <c r="IJ195" s="418"/>
      <c r="IK195" s="418"/>
      <c r="IL195" s="418"/>
      <c r="IM195" s="418"/>
      <c r="IN195" s="418"/>
      <c r="IO195" s="418"/>
      <c r="IP195" s="418"/>
      <c r="IQ195" s="278"/>
      <c r="IR195" s="278"/>
    </row>
    <row r="196" spans="1:252" s="444" customFormat="1" x14ac:dyDescent="0.35">
      <c r="A196" s="707"/>
      <c r="B196" s="418"/>
      <c r="C196" s="489"/>
      <c r="D196" s="421"/>
      <c r="E196" s="708"/>
      <c r="J196" s="1293"/>
      <c r="M196" s="418"/>
      <c r="N196" s="418"/>
      <c r="O196" s="418"/>
      <c r="P196" s="418"/>
      <c r="Q196" s="418"/>
      <c r="R196" s="418"/>
      <c r="S196" s="418"/>
      <c r="T196" s="418"/>
      <c r="U196" s="418"/>
      <c r="V196" s="418"/>
      <c r="W196" s="418"/>
      <c r="X196" s="418"/>
      <c r="Y196" s="418"/>
      <c r="Z196" s="418"/>
      <c r="AA196" s="418"/>
      <c r="AB196" s="418"/>
      <c r="AC196" s="418"/>
      <c r="AD196" s="418"/>
      <c r="AE196" s="418"/>
      <c r="AF196" s="418"/>
      <c r="AG196" s="418"/>
      <c r="AH196" s="418"/>
      <c r="AI196" s="418"/>
      <c r="AJ196" s="418"/>
      <c r="AK196" s="418"/>
      <c r="AL196" s="418"/>
      <c r="AM196" s="418"/>
      <c r="AN196" s="418"/>
      <c r="AO196" s="418"/>
      <c r="AP196" s="418"/>
      <c r="AQ196" s="418"/>
      <c r="AR196" s="418"/>
      <c r="AS196" s="418"/>
      <c r="AT196" s="418"/>
      <c r="AU196" s="418"/>
      <c r="AV196" s="418"/>
      <c r="AW196" s="418"/>
      <c r="AX196" s="418"/>
      <c r="AY196" s="418"/>
      <c r="AZ196" s="418"/>
      <c r="BA196" s="418"/>
      <c r="BB196" s="418"/>
      <c r="BC196" s="418"/>
      <c r="BD196" s="418"/>
      <c r="BE196" s="418"/>
      <c r="BF196" s="418"/>
      <c r="BG196" s="418"/>
      <c r="BH196" s="418"/>
      <c r="BI196" s="418"/>
      <c r="BJ196" s="418"/>
      <c r="BK196" s="418"/>
      <c r="BL196" s="418"/>
      <c r="BM196" s="418"/>
      <c r="BN196" s="418"/>
      <c r="BO196" s="418"/>
      <c r="BP196" s="418"/>
      <c r="BQ196" s="418"/>
      <c r="BR196" s="418"/>
      <c r="BS196" s="418"/>
      <c r="BT196" s="418"/>
      <c r="BU196" s="418"/>
      <c r="BV196" s="418"/>
      <c r="BW196" s="418"/>
      <c r="BX196" s="418"/>
      <c r="BY196" s="418"/>
      <c r="BZ196" s="418"/>
      <c r="CA196" s="418"/>
      <c r="CB196" s="418"/>
      <c r="CC196" s="418"/>
      <c r="CD196" s="418"/>
      <c r="CE196" s="418"/>
      <c r="CF196" s="418"/>
      <c r="CG196" s="418"/>
      <c r="CH196" s="418"/>
      <c r="CI196" s="418"/>
      <c r="CJ196" s="418"/>
      <c r="CK196" s="418"/>
      <c r="CL196" s="418"/>
      <c r="CM196" s="418"/>
      <c r="CN196" s="418"/>
      <c r="CO196" s="418"/>
      <c r="CP196" s="418"/>
      <c r="CQ196" s="418"/>
      <c r="CR196" s="418"/>
      <c r="CS196" s="418"/>
      <c r="CT196" s="418"/>
      <c r="CU196" s="418"/>
      <c r="CV196" s="418"/>
      <c r="CW196" s="418"/>
      <c r="CX196" s="418"/>
      <c r="CY196" s="418"/>
      <c r="CZ196" s="418"/>
      <c r="DA196" s="418"/>
      <c r="DB196" s="418"/>
      <c r="DC196" s="418"/>
      <c r="DD196" s="418"/>
      <c r="DE196" s="418"/>
      <c r="DF196" s="418"/>
      <c r="DG196" s="418"/>
      <c r="DH196" s="418"/>
      <c r="DI196" s="418"/>
      <c r="DJ196" s="418"/>
      <c r="DK196" s="418"/>
      <c r="DL196" s="418"/>
      <c r="DM196" s="418"/>
      <c r="DN196" s="418"/>
      <c r="DO196" s="418"/>
      <c r="DP196" s="418"/>
      <c r="DQ196" s="418"/>
      <c r="DR196" s="418"/>
      <c r="DS196" s="418"/>
      <c r="DT196" s="418"/>
      <c r="DU196" s="418"/>
      <c r="DV196" s="418"/>
      <c r="DW196" s="418"/>
      <c r="DX196" s="418"/>
      <c r="DY196" s="418"/>
      <c r="DZ196" s="418"/>
      <c r="EA196" s="418"/>
      <c r="EB196" s="418"/>
      <c r="EC196" s="418"/>
      <c r="ED196" s="418"/>
      <c r="EE196" s="418"/>
      <c r="EF196" s="418"/>
      <c r="EG196" s="418"/>
      <c r="EH196" s="418"/>
      <c r="EI196" s="418"/>
      <c r="EJ196" s="418"/>
      <c r="EK196" s="418"/>
      <c r="EL196" s="418"/>
      <c r="EM196" s="418"/>
      <c r="EN196" s="418"/>
      <c r="EO196" s="418"/>
      <c r="EP196" s="418"/>
      <c r="EQ196" s="418"/>
      <c r="ER196" s="418"/>
      <c r="ES196" s="418"/>
      <c r="ET196" s="418"/>
      <c r="EU196" s="418"/>
      <c r="EV196" s="418"/>
      <c r="EW196" s="418"/>
      <c r="EX196" s="418"/>
      <c r="EY196" s="418"/>
      <c r="EZ196" s="418"/>
      <c r="FA196" s="418"/>
      <c r="FB196" s="418"/>
      <c r="FC196" s="418"/>
      <c r="FD196" s="418"/>
      <c r="FE196" s="418"/>
      <c r="FF196" s="418"/>
      <c r="FG196" s="418"/>
      <c r="FH196" s="418"/>
      <c r="FI196" s="418"/>
      <c r="FJ196" s="418"/>
      <c r="FK196" s="418"/>
      <c r="FL196" s="418"/>
      <c r="FM196" s="418"/>
      <c r="FN196" s="418"/>
      <c r="FO196" s="418"/>
      <c r="FP196" s="418"/>
      <c r="FQ196" s="418"/>
      <c r="FR196" s="418"/>
      <c r="FS196" s="418"/>
      <c r="FT196" s="418"/>
      <c r="FU196" s="418"/>
      <c r="FV196" s="418"/>
      <c r="FW196" s="418"/>
      <c r="FX196" s="418"/>
      <c r="FY196" s="418"/>
      <c r="FZ196" s="418"/>
      <c r="GA196" s="418"/>
      <c r="GB196" s="418"/>
      <c r="GC196" s="418"/>
      <c r="GD196" s="418"/>
      <c r="GE196" s="418"/>
      <c r="GF196" s="418"/>
      <c r="GG196" s="418"/>
      <c r="GH196" s="418"/>
      <c r="GI196" s="418"/>
      <c r="GJ196" s="418"/>
      <c r="GK196" s="418"/>
      <c r="GL196" s="418"/>
      <c r="GM196" s="418"/>
      <c r="GN196" s="418"/>
      <c r="GO196" s="418"/>
      <c r="GP196" s="418"/>
      <c r="GQ196" s="418"/>
      <c r="GR196" s="418"/>
      <c r="GS196" s="418"/>
      <c r="GT196" s="418"/>
      <c r="GU196" s="418"/>
      <c r="GV196" s="418"/>
      <c r="GW196" s="418"/>
      <c r="GX196" s="418"/>
      <c r="GY196" s="418"/>
      <c r="GZ196" s="418"/>
      <c r="HA196" s="418"/>
      <c r="HB196" s="418"/>
      <c r="HC196" s="418"/>
      <c r="HD196" s="418"/>
      <c r="HE196" s="418"/>
      <c r="HF196" s="418"/>
      <c r="HG196" s="418"/>
      <c r="HH196" s="418"/>
      <c r="HI196" s="418"/>
      <c r="HJ196" s="418"/>
      <c r="HK196" s="418"/>
      <c r="HL196" s="418"/>
      <c r="HM196" s="418"/>
      <c r="HN196" s="418"/>
      <c r="HO196" s="418"/>
      <c r="HP196" s="418"/>
      <c r="HQ196" s="418"/>
      <c r="HR196" s="418"/>
      <c r="HS196" s="418"/>
      <c r="HT196" s="418"/>
      <c r="HU196" s="418"/>
      <c r="HV196" s="418"/>
      <c r="HW196" s="418"/>
      <c r="HX196" s="418"/>
      <c r="HY196" s="418"/>
      <c r="HZ196" s="418"/>
      <c r="IA196" s="418"/>
      <c r="IB196" s="418"/>
      <c r="IC196" s="418"/>
      <c r="ID196" s="418"/>
      <c r="IE196" s="418"/>
      <c r="IF196" s="418"/>
      <c r="IG196" s="418"/>
      <c r="IH196" s="418"/>
      <c r="II196" s="418"/>
      <c r="IJ196" s="418"/>
      <c r="IK196" s="418"/>
      <c r="IL196" s="418"/>
      <c r="IM196" s="418"/>
      <c r="IN196" s="418"/>
      <c r="IO196" s="418"/>
      <c r="IP196" s="418"/>
      <c r="IQ196" s="278"/>
      <c r="IR196" s="278"/>
    </row>
    <row r="197" spans="1:252" s="444" customFormat="1" x14ac:dyDescent="0.35">
      <c r="A197" s="707"/>
      <c r="B197" s="418"/>
      <c r="C197" s="489"/>
      <c r="D197" s="421"/>
      <c r="E197" s="708"/>
      <c r="J197" s="1293"/>
      <c r="M197" s="418"/>
      <c r="N197" s="418"/>
      <c r="O197" s="418"/>
      <c r="P197" s="418"/>
      <c r="Q197" s="418"/>
      <c r="R197" s="418"/>
      <c r="S197" s="418"/>
      <c r="T197" s="418"/>
      <c r="U197" s="418"/>
      <c r="V197" s="418"/>
      <c r="W197" s="418"/>
      <c r="X197" s="418"/>
      <c r="Y197" s="418"/>
      <c r="Z197" s="418"/>
      <c r="AA197" s="418"/>
      <c r="AB197" s="418"/>
      <c r="AC197" s="418"/>
      <c r="AD197" s="418"/>
      <c r="AE197" s="418"/>
      <c r="AF197" s="418"/>
      <c r="AG197" s="418"/>
      <c r="AH197" s="418"/>
      <c r="AI197" s="418"/>
      <c r="AJ197" s="418"/>
      <c r="AK197" s="418"/>
      <c r="AL197" s="418"/>
      <c r="AM197" s="418"/>
      <c r="AN197" s="418"/>
      <c r="AO197" s="418"/>
      <c r="AP197" s="418"/>
      <c r="AQ197" s="418"/>
      <c r="AR197" s="418"/>
      <c r="AS197" s="418"/>
      <c r="AT197" s="418"/>
      <c r="AU197" s="418"/>
      <c r="AV197" s="418"/>
      <c r="AW197" s="418"/>
      <c r="AX197" s="418"/>
      <c r="AY197" s="418"/>
      <c r="AZ197" s="418"/>
      <c r="BA197" s="418"/>
      <c r="BB197" s="418"/>
      <c r="BC197" s="418"/>
      <c r="BD197" s="418"/>
      <c r="BE197" s="418"/>
      <c r="BF197" s="418"/>
      <c r="BG197" s="418"/>
      <c r="BH197" s="418"/>
      <c r="BI197" s="418"/>
      <c r="BJ197" s="418"/>
      <c r="BK197" s="418"/>
      <c r="BL197" s="418"/>
      <c r="BM197" s="418"/>
      <c r="BN197" s="418"/>
      <c r="BO197" s="418"/>
      <c r="BP197" s="418"/>
      <c r="BQ197" s="418"/>
      <c r="BR197" s="418"/>
      <c r="BS197" s="418"/>
      <c r="BT197" s="418"/>
      <c r="BU197" s="418"/>
      <c r="BV197" s="418"/>
      <c r="BW197" s="418"/>
      <c r="BX197" s="418"/>
      <c r="BY197" s="418"/>
      <c r="BZ197" s="418"/>
      <c r="CA197" s="418"/>
      <c r="CB197" s="418"/>
      <c r="CC197" s="418"/>
      <c r="CD197" s="418"/>
      <c r="CE197" s="418"/>
      <c r="CF197" s="418"/>
      <c r="CG197" s="418"/>
      <c r="CH197" s="418"/>
      <c r="CI197" s="418"/>
      <c r="CJ197" s="418"/>
      <c r="CK197" s="418"/>
      <c r="CL197" s="418"/>
      <c r="CM197" s="418"/>
      <c r="CN197" s="418"/>
      <c r="CO197" s="418"/>
      <c r="CP197" s="418"/>
      <c r="CQ197" s="418"/>
      <c r="CR197" s="418"/>
      <c r="CS197" s="418"/>
      <c r="CT197" s="418"/>
      <c r="CU197" s="418"/>
      <c r="CV197" s="418"/>
      <c r="CW197" s="418"/>
      <c r="CX197" s="418"/>
      <c r="CY197" s="418"/>
      <c r="CZ197" s="418"/>
      <c r="DA197" s="418"/>
      <c r="DB197" s="418"/>
      <c r="DC197" s="418"/>
      <c r="DD197" s="418"/>
      <c r="DE197" s="418"/>
      <c r="DF197" s="418"/>
      <c r="DG197" s="418"/>
      <c r="DH197" s="418"/>
      <c r="DI197" s="418"/>
      <c r="DJ197" s="418"/>
      <c r="DK197" s="418"/>
      <c r="DL197" s="418"/>
      <c r="DM197" s="418"/>
      <c r="DN197" s="418"/>
      <c r="DO197" s="418"/>
      <c r="DP197" s="418"/>
      <c r="DQ197" s="418"/>
      <c r="DR197" s="418"/>
      <c r="DS197" s="418"/>
      <c r="DT197" s="418"/>
      <c r="DU197" s="418"/>
      <c r="DV197" s="418"/>
      <c r="DW197" s="418"/>
      <c r="DX197" s="418"/>
      <c r="DY197" s="418"/>
      <c r="DZ197" s="418"/>
      <c r="EA197" s="418"/>
      <c r="EB197" s="418"/>
      <c r="EC197" s="418"/>
      <c r="ED197" s="418"/>
      <c r="EE197" s="418"/>
      <c r="EF197" s="418"/>
      <c r="EG197" s="418"/>
      <c r="EH197" s="418"/>
      <c r="EI197" s="418"/>
      <c r="EJ197" s="418"/>
      <c r="EK197" s="418"/>
      <c r="EL197" s="418"/>
      <c r="EM197" s="418"/>
      <c r="EN197" s="418"/>
      <c r="EO197" s="418"/>
      <c r="EP197" s="418"/>
      <c r="EQ197" s="418"/>
      <c r="ER197" s="418"/>
      <c r="ES197" s="418"/>
      <c r="ET197" s="418"/>
      <c r="EU197" s="418"/>
      <c r="EV197" s="418"/>
      <c r="EW197" s="418"/>
      <c r="EX197" s="418"/>
      <c r="EY197" s="418"/>
      <c r="EZ197" s="418"/>
      <c r="FA197" s="418"/>
      <c r="FB197" s="418"/>
      <c r="FC197" s="418"/>
      <c r="FD197" s="418"/>
      <c r="FE197" s="418"/>
      <c r="FF197" s="418"/>
      <c r="FG197" s="418"/>
      <c r="FH197" s="418"/>
      <c r="FI197" s="418"/>
      <c r="FJ197" s="418"/>
      <c r="FK197" s="418"/>
      <c r="FL197" s="418"/>
      <c r="FM197" s="418"/>
      <c r="FN197" s="418"/>
      <c r="FO197" s="418"/>
      <c r="FP197" s="418"/>
      <c r="FQ197" s="418"/>
      <c r="FR197" s="418"/>
      <c r="FS197" s="418"/>
      <c r="FT197" s="418"/>
      <c r="FU197" s="418"/>
      <c r="FV197" s="418"/>
      <c r="FW197" s="418"/>
      <c r="FX197" s="418"/>
      <c r="FY197" s="418"/>
      <c r="FZ197" s="418"/>
      <c r="GA197" s="418"/>
      <c r="GB197" s="418"/>
      <c r="GC197" s="418"/>
      <c r="GD197" s="418"/>
      <c r="GE197" s="418"/>
      <c r="GF197" s="418"/>
      <c r="GG197" s="418"/>
      <c r="GH197" s="418"/>
      <c r="GI197" s="418"/>
      <c r="GJ197" s="418"/>
      <c r="GK197" s="418"/>
      <c r="GL197" s="418"/>
      <c r="GM197" s="418"/>
      <c r="GN197" s="418"/>
      <c r="GO197" s="418"/>
      <c r="GP197" s="418"/>
      <c r="GQ197" s="418"/>
      <c r="GR197" s="418"/>
      <c r="GS197" s="418"/>
      <c r="GT197" s="418"/>
      <c r="GU197" s="418"/>
      <c r="GV197" s="418"/>
      <c r="GW197" s="418"/>
      <c r="GX197" s="418"/>
      <c r="GY197" s="418"/>
      <c r="GZ197" s="418"/>
      <c r="HA197" s="418"/>
      <c r="HB197" s="418"/>
      <c r="HC197" s="418"/>
      <c r="HD197" s="418"/>
      <c r="HE197" s="418"/>
      <c r="HF197" s="418"/>
      <c r="HG197" s="418"/>
      <c r="HH197" s="418"/>
      <c r="HI197" s="418"/>
      <c r="HJ197" s="418"/>
      <c r="HK197" s="418"/>
      <c r="HL197" s="418"/>
      <c r="HM197" s="418"/>
      <c r="HN197" s="418"/>
      <c r="HO197" s="418"/>
      <c r="HP197" s="418"/>
      <c r="HQ197" s="418"/>
      <c r="HR197" s="418"/>
      <c r="HS197" s="418"/>
      <c r="HT197" s="418"/>
      <c r="HU197" s="418"/>
      <c r="HV197" s="418"/>
      <c r="HW197" s="418"/>
      <c r="HX197" s="418"/>
      <c r="HY197" s="418"/>
      <c r="HZ197" s="418"/>
      <c r="IA197" s="418"/>
      <c r="IB197" s="418"/>
      <c r="IC197" s="418"/>
      <c r="ID197" s="418"/>
      <c r="IE197" s="418"/>
      <c r="IF197" s="418"/>
      <c r="IG197" s="418"/>
      <c r="IH197" s="418"/>
      <c r="II197" s="418"/>
      <c r="IJ197" s="418"/>
      <c r="IK197" s="418"/>
      <c r="IL197" s="418"/>
      <c r="IM197" s="418"/>
      <c r="IN197" s="418"/>
      <c r="IO197" s="418"/>
      <c r="IP197" s="418"/>
      <c r="IQ197" s="278"/>
      <c r="IR197" s="278"/>
    </row>
    <row r="198" spans="1:252" s="444" customFormat="1" x14ac:dyDescent="0.35">
      <c r="A198" s="707"/>
      <c r="B198" s="418"/>
      <c r="C198" s="489"/>
      <c r="D198" s="421"/>
      <c r="E198" s="708"/>
      <c r="J198" s="1293"/>
      <c r="M198" s="418"/>
      <c r="N198" s="418"/>
      <c r="O198" s="418"/>
      <c r="P198" s="418"/>
      <c r="Q198" s="418"/>
      <c r="R198" s="418"/>
      <c r="S198" s="418"/>
      <c r="T198" s="418"/>
      <c r="U198" s="418"/>
      <c r="V198" s="418"/>
      <c r="W198" s="418"/>
      <c r="X198" s="418"/>
      <c r="Y198" s="418"/>
      <c r="Z198" s="418"/>
      <c r="AA198" s="418"/>
      <c r="AB198" s="418"/>
      <c r="AC198" s="418"/>
      <c r="AD198" s="418"/>
      <c r="AE198" s="418"/>
      <c r="AF198" s="418"/>
      <c r="AG198" s="418"/>
      <c r="AH198" s="418"/>
      <c r="AI198" s="418"/>
      <c r="AJ198" s="418"/>
      <c r="AK198" s="418"/>
      <c r="AL198" s="418"/>
      <c r="AM198" s="418"/>
      <c r="AN198" s="418"/>
      <c r="AO198" s="418"/>
      <c r="AP198" s="418"/>
      <c r="AQ198" s="418"/>
      <c r="AR198" s="418"/>
      <c r="AS198" s="418"/>
      <c r="AT198" s="418"/>
      <c r="AU198" s="418"/>
      <c r="AV198" s="418"/>
      <c r="AW198" s="418"/>
      <c r="AX198" s="418"/>
      <c r="AY198" s="418"/>
      <c r="AZ198" s="418"/>
      <c r="BA198" s="418"/>
      <c r="BB198" s="418"/>
      <c r="BC198" s="418"/>
      <c r="BD198" s="418"/>
      <c r="BE198" s="418"/>
      <c r="BF198" s="418"/>
      <c r="BG198" s="418"/>
      <c r="BH198" s="418"/>
      <c r="BI198" s="418"/>
      <c r="BJ198" s="418"/>
      <c r="BK198" s="418"/>
      <c r="BL198" s="418"/>
      <c r="BM198" s="418"/>
      <c r="BN198" s="418"/>
      <c r="BO198" s="418"/>
      <c r="BP198" s="418"/>
      <c r="BQ198" s="418"/>
      <c r="BR198" s="418"/>
      <c r="BS198" s="418"/>
      <c r="BT198" s="418"/>
      <c r="BU198" s="418"/>
      <c r="BV198" s="418"/>
      <c r="BW198" s="418"/>
      <c r="BX198" s="418"/>
      <c r="BY198" s="418"/>
      <c r="BZ198" s="418"/>
      <c r="CA198" s="418"/>
      <c r="CB198" s="418"/>
      <c r="CC198" s="418"/>
      <c r="CD198" s="418"/>
      <c r="CE198" s="418"/>
      <c r="CF198" s="418"/>
      <c r="CG198" s="418"/>
      <c r="CH198" s="418"/>
      <c r="CI198" s="418"/>
      <c r="CJ198" s="418"/>
      <c r="CK198" s="418"/>
      <c r="CL198" s="418"/>
      <c r="CM198" s="418"/>
      <c r="CN198" s="418"/>
      <c r="CO198" s="418"/>
      <c r="CP198" s="418"/>
      <c r="CQ198" s="418"/>
      <c r="CR198" s="418"/>
      <c r="CS198" s="418"/>
      <c r="CT198" s="418"/>
      <c r="CU198" s="418"/>
      <c r="CV198" s="418"/>
      <c r="CW198" s="418"/>
      <c r="CX198" s="418"/>
      <c r="CY198" s="418"/>
      <c r="CZ198" s="418"/>
      <c r="DA198" s="418"/>
      <c r="DB198" s="418"/>
      <c r="DC198" s="418"/>
      <c r="DD198" s="418"/>
      <c r="DE198" s="418"/>
      <c r="DF198" s="418"/>
      <c r="DG198" s="418"/>
      <c r="DH198" s="418"/>
      <c r="DI198" s="418"/>
      <c r="DJ198" s="418"/>
      <c r="DK198" s="418"/>
      <c r="DL198" s="418"/>
      <c r="DM198" s="418"/>
      <c r="DN198" s="418"/>
      <c r="DO198" s="418"/>
      <c r="DP198" s="418"/>
      <c r="DQ198" s="418"/>
      <c r="DR198" s="418"/>
      <c r="DS198" s="418"/>
      <c r="DT198" s="418"/>
      <c r="DU198" s="418"/>
      <c r="DV198" s="418"/>
      <c r="DW198" s="418"/>
      <c r="DX198" s="418"/>
      <c r="DY198" s="418"/>
      <c r="DZ198" s="418"/>
      <c r="EA198" s="418"/>
      <c r="EB198" s="418"/>
      <c r="EC198" s="418"/>
      <c r="ED198" s="418"/>
      <c r="EE198" s="418"/>
      <c r="EF198" s="418"/>
      <c r="EG198" s="418"/>
      <c r="EH198" s="418"/>
      <c r="EI198" s="418"/>
      <c r="EJ198" s="418"/>
      <c r="EK198" s="418"/>
      <c r="EL198" s="418"/>
      <c r="EM198" s="418"/>
      <c r="EN198" s="418"/>
      <c r="EO198" s="418"/>
      <c r="EP198" s="418"/>
      <c r="EQ198" s="418"/>
      <c r="ER198" s="418"/>
      <c r="ES198" s="418"/>
      <c r="ET198" s="418"/>
      <c r="EU198" s="418"/>
      <c r="EV198" s="418"/>
      <c r="EW198" s="418"/>
      <c r="EX198" s="418"/>
      <c r="EY198" s="418"/>
      <c r="EZ198" s="418"/>
      <c r="FA198" s="418"/>
      <c r="FB198" s="418"/>
      <c r="FC198" s="418"/>
      <c r="FD198" s="418"/>
      <c r="FE198" s="418"/>
      <c r="FF198" s="418"/>
      <c r="FG198" s="418"/>
      <c r="FH198" s="418"/>
      <c r="FI198" s="418"/>
      <c r="FJ198" s="418"/>
      <c r="FK198" s="418"/>
      <c r="FL198" s="418"/>
      <c r="FM198" s="418"/>
      <c r="FN198" s="418"/>
      <c r="FO198" s="418"/>
      <c r="FP198" s="418"/>
      <c r="FQ198" s="418"/>
      <c r="FR198" s="418"/>
      <c r="FS198" s="418"/>
      <c r="FT198" s="418"/>
      <c r="FU198" s="418"/>
      <c r="FV198" s="418"/>
      <c r="FW198" s="418"/>
      <c r="FX198" s="418"/>
      <c r="FY198" s="418"/>
      <c r="FZ198" s="418"/>
      <c r="GA198" s="418"/>
      <c r="GB198" s="418"/>
      <c r="GC198" s="418"/>
      <c r="GD198" s="418"/>
      <c r="GE198" s="418"/>
      <c r="GF198" s="418"/>
      <c r="GG198" s="418"/>
      <c r="GH198" s="418"/>
      <c r="GI198" s="418"/>
      <c r="GJ198" s="418"/>
      <c r="GK198" s="418"/>
      <c r="GL198" s="418"/>
      <c r="GM198" s="418"/>
      <c r="GN198" s="418"/>
      <c r="GO198" s="418"/>
      <c r="GP198" s="418"/>
      <c r="GQ198" s="418"/>
      <c r="GR198" s="418"/>
      <c r="GS198" s="418"/>
      <c r="GT198" s="418"/>
      <c r="GU198" s="418"/>
      <c r="GV198" s="418"/>
      <c r="GW198" s="418"/>
      <c r="GX198" s="418"/>
      <c r="GY198" s="418"/>
      <c r="GZ198" s="418"/>
      <c r="HA198" s="418"/>
      <c r="HB198" s="418"/>
      <c r="HC198" s="418"/>
      <c r="HD198" s="418"/>
      <c r="HE198" s="418"/>
      <c r="HF198" s="418"/>
      <c r="HG198" s="418"/>
      <c r="HH198" s="418"/>
      <c r="HI198" s="418"/>
      <c r="HJ198" s="418"/>
      <c r="HK198" s="418"/>
      <c r="HL198" s="418"/>
      <c r="HM198" s="418"/>
      <c r="HN198" s="418"/>
      <c r="HO198" s="418"/>
      <c r="HP198" s="418"/>
      <c r="HQ198" s="418"/>
      <c r="HR198" s="418"/>
      <c r="HS198" s="418"/>
      <c r="HT198" s="418"/>
      <c r="HU198" s="418"/>
      <c r="HV198" s="418"/>
      <c r="HW198" s="418"/>
      <c r="HX198" s="418"/>
      <c r="HY198" s="418"/>
      <c r="HZ198" s="418"/>
      <c r="IA198" s="418"/>
      <c r="IB198" s="418"/>
      <c r="IC198" s="418"/>
      <c r="ID198" s="418"/>
      <c r="IE198" s="418"/>
      <c r="IF198" s="418"/>
      <c r="IG198" s="418"/>
      <c r="IH198" s="418"/>
      <c r="II198" s="418"/>
      <c r="IJ198" s="418"/>
      <c r="IK198" s="418"/>
      <c r="IL198" s="418"/>
      <c r="IM198" s="418"/>
      <c r="IN198" s="418"/>
      <c r="IO198" s="418"/>
      <c r="IP198" s="418"/>
      <c r="IQ198" s="278"/>
      <c r="IR198" s="278"/>
    </row>
    <row r="199" spans="1:252" s="444" customFormat="1" x14ac:dyDescent="0.35">
      <c r="A199" s="707"/>
      <c r="B199" s="418"/>
      <c r="C199" s="489"/>
      <c r="D199" s="421"/>
      <c r="E199" s="708"/>
      <c r="J199" s="1293"/>
      <c r="M199" s="418"/>
      <c r="N199" s="418"/>
      <c r="O199" s="418"/>
      <c r="P199" s="418"/>
      <c r="Q199" s="418"/>
      <c r="R199" s="418"/>
      <c r="S199" s="418"/>
      <c r="T199" s="418"/>
      <c r="U199" s="418"/>
      <c r="V199" s="418"/>
      <c r="W199" s="418"/>
      <c r="X199" s="418"/>
      <c r="Y199" s="418"/>
      <c r="Z199" s="418"/>
      <c r="AA199" s="418"/>
      <c r="AB199" s="418"/>
      <c r="AC199" s="418"/>
      <c r="AD199" s="418"/>
      <c r="AE199" s="418"/>
      <c r="AF199" s="418"/>
      <c r="AG199" s="418"/>
      <c r="AH199" s="418"/>
      <c r="AI199" s="418"/>
      <c r="AJ199" s="418"/>
      <c r="AK199" s="418"/>
      <c r="AL199" s="418"/>
      <c r="AM199" s="418"/>
      <c r="AN199" s="418"/>
      <c r="AO199" s="418"/>
      <c r="AP199" s="418"/>
      <c r="AQ199" s="418"/>
      <c r="AR199" s="418"/>
      <c r="AS199" s="418"/>
      <c r="AT199" s="418"/>
      <c r="AU199" s="418"/>
      <c r="AV199" s="418"/>
      <c r="AW199" s="418"/>
      <c r="AX199" s="418"/>
      <c r="AY199" s="418"/>
      <c r="AZ199" s="418"/>
      <c r="BA199" s="418"/>
      <c r="BB199" s="418"/>
      <c r="BC199" s="418"/>
      <c r="BD199" s="418"/>
      <c r="BE199" s="418"/>
      <c r="BF199" s="418"/>
      <c r="BG199" s="418"/>
      <c r="BH199" s="418"/>
      <c r="BI199" s="418"/>
      <c r="BJ199" s="418"/>
      <c r="BK199" s="418"/>
      <c r="BL199" s="418"/>
      <c r="BM199" s="418"/>
      <c r="BN199" s="418"/>
      <c r="BO199" s="418"/>
      <c r="BP199" s="418"/>
      <c r="BQ199" s="418"/>
      <c r="BR199" s="418"/>
      <c r="BS199" s="418"/>
      <c r="BT199" s="418"/>
      <c r="BU199" s="418"/>
      <c r="BV199" s="418"/>
      <c r="BW199" s="418"/>
      <c r="BX199" s="418"/>
      <c r="BY199" s="418"/>
      <c r="BZ199" s="418"/>
      <c r="CA199" s="418"/>
      <c r="CB199" s="418"/>
      <c r="CC199" s="418"/>
      <c r="CD199" s="418"/>
      <c r="CE199" s="418"/>
      <c r="CF199" s="418"/>
      <c r="CG199" s="418"/>
      <c r="CH199" s="418"/>
      <c r="CI199" s="418"/>
      <c r="CJ199" s="418"/>
      <c r="CK199" s="418"/>
      <c r="CL199" s="418"/>
      <c r="CM199" s="418"/>
      <c r="CN199" s="418"/>
      <c r="CO199" s="418"/>
      <c r="CP199" s="418"/>
      <c r="CQ199" s="418"/>
      <c r="CR199" s="418"/>
      <c r="CS199" s="418"/>
      <c r="CT199" s="418"/>
      <c r="CU199" s="418"/>
      <c r="CV199" s="418"/>
      <c r="CW199" s="418"/>
      <c r="CX199" s="418"/>
      <c r="CY199" s="418"/>
      <c r="CZ199" s="418"/>
      <c r="DA199" s="418"/>
      <c r="DB199" s="418"/>
      <c r="DC199" s="418"/>
      <c r="DD199" s="418"/>
      <c r="DE199" s="418"/>
      <c r="DF199" s="418"/>
      <c r="DG199" s="418"/>
      <c r="DH199" s="418"/>
      <c r="DI199" s="418"/>
      <c r="DJ199" s="418"/>
      <c r="DK199" s="418"/>
      <c r="DL199" s="418"/>
      <c r="DM199" s="418"/>
      <c r="DN199" s="418"/>
      <c r="DO199" s="418"/>
      <c r="DP199" s="418"/>
      <c r="DQ199" s="418"/>
      <c r="DR199" s="418"/>
      <c r="DS199" s="418"/>
      <c r="DT199" s="418"/>
      <c r="DU199" s="418"/>
      <c r="DV199" s="418"/>
      <c r="DW199" s="418"/>
      <c r="DX199" s="418"/>
      <c r="DY199" s="418"/>
      <c r="DZ199" s="418"/>
      <c r="EA199" s="418"/>
      <c r="EB199" s="418"/>
      <c r="EC199" s="418"/>
      <c r="ED199" s="418"/>
      <c r="EE199" s="418"/>
      <c r="EF199" s="418"/>
      <c r="EG199" s="418"/>
      <c r="EH199" s="418"/>
      <c r="EI199" s="418"/>
      <c r="EJ199" s="418"/>
      <c r="EK199" s="418"/>
      <c r="EL199" s="418"/>
      <c r="EM199" s="418"/>
      <c r="EN199" s="418"/>
      <c r="EO199" s="418"/>
      <c r="EP199" s="418"/>
      <c r="EQ199" s="418"/>
      <c r="ER199" s="418"/>
      <c r="ES199" s="418"/>
      <c r="ET199" s="418"/>
      <c r="EU199" s="418"/>
      <c r="EV199" s="418"/>
      <c r="EW199" s="418"/>
      <c r="EX199" s="418"/>
      <c r="EY199" s="418"/>
      <c r="EZ199" s="418"/>
      <c r="FA199" s="418"/>
      <c r="FB199" s="418"/>
      <c r="FC199" s="418"/>
      <c r="FD199" s="418"/>
      <c r="FE199" s="418"/>
      <c r="FF199" s="418"/>
      <c r="FG199" s="418"/>
      <c r="FH199" s="418"/>
      <c r="FI199" s="418"/>
      <c r="FJ199" s="418"/>
      <c r="FK199" s="418"/>
      <c r="FL199" s="418"/>
      <c r="FM199" s="418"/>
      <c r="FN199" s="418"/>
      <c r="FO199" s="418"/>
      <c r="FP199" s="418"/>
      <c r="FQ199" s="418"/>
      <c r="FR199" s="418"/>
      <c r="FS199" s="418"/>
      <c r="FT199" s="418"/>
      <c r="FU199" s="418"/>
      <c r="FV199" s="418"/>
      <c r="FW199" s="418"/>
      <c r="FX199" s="418"/>
      <c r="FY199" s="418"/>
      <c r="FZ199" s="418"/>
      <c r="GA199" s="418"/>
      <c r="GB199" s="418"/>
      <c r="GC199" s="418"/>
      <c r="GD199" s="418"/>
      <c r="GE199" s="418"/>
      <c r="GF199" s="418"/>
      <c r="GG199" s="418"/>
      <c r="GH199" s="418"/>
      <c r="GI199" s="418"/>
      <c r="GJ199" s="418"/>
      <c r="GK199" s="418"/>
      <c r="GL199" s="418"/>
      <c r="GM199" s="418"/>
      <c r="GN199" s="418"/>
      <c r="GO199" s="418"/>
      <c r="GP199" s="418"/>
      <c r="GQ199" s="418"/>
      <c r="GR199" s="418"/>
      <c r="GS199" s="418"/>
      <c r="GT199" s="418"/>
      <c r="GU199" s="418"/>
      <c r="GV199" s="418"/>
      <c r="GW199" s="418"/>
      <c r="GX199" s="418"/>
      <c r="GY199" s="418"/>
      <c r="GZ199" s="418"/>
      <c r="HA199" s="418"/>
      <c r="HB199" s="418"/>
      <c r="HC199" s="418"/>
      <c r="HD199" s="418"/>
      <c r="HE199" s="418"/>
      <c r="HF199" s="418"/>
      <c r="HG199" s="418"/>
      <c r="HH199" s="418"/>
      <c r="HI199" s="418"/>
      <c r="HJ199" s="418"/>
      <c r="HK199" s="418"/>
      <c r="HL199" s="418"/>
      <c r="HM199" s="418"/>
      <c r="HN199" s="418"/>
      <c r="HO199" s="418"/>
      <c r="HP199" s="418"/>
      <c r="HQ199" s="418"/>
      <c r="HR199" s="418"/>
      <c r="HS199" s="418"/>
      <c r="HT199" s="418"/>
      <c r="HU199" s="418"/>
      <c r="HV199" s="418"/>
      <c r="HW199" s="418"/>
      <c r="HX199" s="418"/>
      <c r="HY199" s="418"/>
      <c r="HZ199" s="418"/>
      <c r="IA199" s="418"/>
      <c r="IB199" s="418"/>
      <c r="IC199" s="418"/>
      <c r="ID199" s="418"/>
      <c r="IE199" s="418"/>
      <c r="IF199" s="418"/>
      <c r="IG199" s="418"/>
      <c r="IH199" s="418"/>
      <c r="II199" s="418"/>
      <c r="IJ199" s="418"/>
      <c r="IK199" s="418"/>
      <c r="IL199" s="418"/>
      <c r="IM199" s="418"/>
      <c r="IN199" s="418"/>
      <c r="IO199" s="418"/>
      <c r="IP199" s="418"/>
      <c r="IQ199" s="278"/>
      <c r="IR199" s="278"/>
    </row>
    <row r="200" spans="1:252" s="444" customFormat="1" x14ac:dyDescent="0.35">
      <c r="A200" s="707"/>
      <c r="B200" s="418"/>
      <c r="C200" s="489"/>
      <c r="D200" s="421"/>
      <c r="E200" s="708"/>
      <c r="J200" s="1293"/>
      <c r="M200" s="418"/>
      <c r="N200" s="418"/>
      <c r="O200" s="418"/>
      <c r="P200" s="418"/>
      <c r="Q200" s="418"/>
      <c r="R200" s="418"/>
      <c r="S200" s="418"/>
      <c r="T200" s="418"/>
      <c r="U200" s="418"/>
      <c r="V200" s="418"/>
      <c r="W200" s="418"/>
      <c r="X200" s="418"/>
      <c r="Y200" s="418"/>
      <c r="Z200" s="418"/>
      <c r="AA200" s="418"/>
      <c r="AB200" s="418"/>
      <c r="AC200" s="418"/>
      <c r="AD200" s="418"/>
      <c r="AE200" s="418"/>
      <c r="AF200" s="418"/>
      <c r="AG200" s="418"/>
      <c r="AH200" s="418"/>
      <c r="AI200" s="418"/>
      <c r="AJ200" s="418"/>
      <c r="AK200" s="418"/>
      <c r="AL200" s="418"/>
      <c r="AM200" s="418"/>
      <c r="AN200" s="418"/>
      <c r="AO200" s="418"/>
      <c r="AP200" s="418"/>
      <c r="AQ200" s="418"/>
      <c r="AR200" s="418"/>
      <c r="AS200" s="418"/>
      <c r="AT200" s="418"/>
      <c r="AU200" s="418"/>
      <c r="AV200" s="418"/>
      <c r="AW200" s="418"/>
      <c r="AX200" s="418"/>
      <c r="AY200" s="418"/>
      <c r="AZ200" s="418"/>
      <c r="BA200" s="418"/>
      <c r="BB200" s="418"/>
      <c r="BC200" s="418"/>
      <c r="BD200" s="418"/>
      <c r="BE200" s="418"/>
      <c r="BF200" s="418"/>
      <c r="BG200" s="418"/>
      <c r="BH200" s="418"/>
      <c r="BI200" s="418"/>
      <c r="BJ200" s="418"/>
      <c r="BK200" s="418"/>
      <c r="BL200" s="418"/>
      <c r="BM200" s="418"/>
      <c r="BN200" s="418"/>
      <c r="BO200" s="418"/>
      <c r="BP200" s="418"/>
      <c r="BQ200" s="418"/>
      <c r="BR200" s="418"/>
      <c r="BS200" s="418"/>
      <c r="BT200" s="418"/>
      <c r="BU200" s="418"/>
      <c r="BV200" s="418"/>
      <c r="BW200" s="418"/>
      <c r="BX200" s="418"/>
      <c r="BY200" s="418"/>
      <c r="BZ200" s="418"/>
      <c r="CA200" s="418"/>
      <c r="CB200" s="418"/>
      <c r="CC200" s="418"/>
      <c r="CD200" s="418"/>
      <c r="CE200" s="418"/>
      <c r="CF200" s="418"/>
      <c r="CG200" s="418"/>
      <c r="CH200" s="418"/>
      <c r="CI200" s="418"/>
      <c r="CJ200" s="418"/>
      <c r="CK200" s="418"/>
      <c r="CL200" s="418"/>
      <c r="CM200" s="418"/>
      <c r="CN200" s="418"/>
      <c r="CO200" s="418"/>
      <c r="CP200" s="418"/>
      <c r="CQ200" s="418"/>
      <c r="CR200" s="418"/>
      <c r="CS200" s="418"/>
      <c r="CT200" s="418"/>
      <c r="CU200" s="418"/>
      <c r="CV200" s="418"/>
      <c r="CW200" s="418"/>
      <c r="CX200" s="418"/>
      <c r="CY200" s="418"/>
      <c r="CZ200" s="418"/>
      <c r="DA200" s="418"/>
      <c r="DB200" s="418"/>
      <c r="DC200" s="418"/>
      <c r="DD200" s="418"/>
      <c r="DE200" s="418"/>
      <c r="DF200" s="418"/>
      <c r="DG200" s="418"/>
      <c r="DH200" s="418"/>
      <c r="DI200" s="418"/>
      <c r="DJ200" s="418"/>
      <c r="DK200" s="418"/>
      <c r="DL200" s="418"/>
      <c r="DM200" s="418"/>
      <c r="DN200" s="418"/>
      <c r="DO200" s="418"/>
      <c r="DP200" s="418"/>
      <c r="DQ200" s="418"/>
      <c r="DR200" s="418"/>
      <c r="DS200" s="418"/>
      <c r="DT200" s="418"/>
      <c r="DU200" s="418"/>
      <c r="DV200" s="418"/>
      <c r="DW200" s="418"/>
      <c r="DX200" s="418"/>
      <c r="DY200" s="418"/>
      <c r="DZ200" s="418"/>
      <c r="EA200" s="418"/>
      <c r="EB200" s="418"/>
      <c r="EC200" s="418"/>
      <c r="ED200" s="418"/>
      <c r="EE200" s="418"/>
      <c r="EF200" s="418"/>
      <c r="EG200" s="418"/>
      <c r="EH200" s="418"/>
      <c r="EI200" s="418"/>
      <c r="EJ200" s="418"/>
      <c r="EK200" s="418"/>
      <c r="EL200" s="418"/>
      <c r="EM200" s="418"/>
      <c r="EN200" s="418"/>
      <c r="EO200" s="418"/>
      <c r="EP200" s="418"/>
      <c r="EQ200" s="418"/>
      <c r="ER200" s="418"/>
      <c r="ES200" s="418"/>
      <c r="ET200" s="418"/>
      <c r="EU200" s="418"/>
      <c r="EV200" s="418"/>
      <c r="EW200" s="418"/>
      <c r="EX200" s="418"/>
      <c r="EY200" s="418"/>
      <c r="EZ200" s="418"/>
      <c r="FA200" s="418"/>
      <c r="FB200" s="418"/>
      <c r="FC200" s="418"/>
      <c r="FD200" s="418"/>
      <c r="FE200" s="418"/>
      <c r="FF200" s="418"/>
      <c r="FG200" s="418"/>
      <c r="FH200" s="418"/>
      <c r="FI200" s="418"/>
      <c r="FJ200" s="418"/>
      <c r="FK200" s="418"/>
      <c r="FL200" s="418"/>
      <c r="FM200" s="418"/>
      <c r="FN200" s="418"/>
      <c r="FO200" s="418"/>
      <c r="FP200" s="418"/>
      <c r="FQ200" s="418"/>
      <c r="FR200" s="418"/>
      <c r="FS200" s="418"/>
      <c r="FT200" s="418"/>
      <c r="FU200" s="418"/>
      <c r="FV200" s="418"/>
      <c r="FW200" s="418"/>
      <c r="FX200" s="418"/>
      <c r="FY200" s="418"/>
      <c r="FZ200" s="418"/>
      <c r="GA200" s="418"/>
      <c r="GB200" s="418"/>
      <c r="GC200" s="418"/>
      <c r="GD200" s="418"/>
      <c r="GE200" s="418"/>
      <c r="GF200" s="418"/>
      <c r="GG200" s="418"/>
      <c r="GH200" s="418"/>
      <c r="GI200" s="418"/>
      <c r="GJ200" s="418"/>
      <c r="GK200" s="418"/>
      <c r="GL200" s="418"/>
      <c r="GM200" s="418"/>
      <c r="GN200" s="418"/>
      <c r="GO200" s="418"/>
      <c r="GP200" s="418"/>
      <c r="GQ200" s="418"/>
      <c r="GR200" s="418"/>
      <c r="GS200" s="418"/>
      <c r="GT200" s="418"/>
      <c r="GU200" s="418"/>
      <c r="GV200" s="418"/>
      <c r="GW200" s="418"/>
      <c r="GX200" s="418"/>
      <c r="GY200" s="418"/>
      <c r="GZ200" s="418"/>
      <c r="HA200" s="418"/>
      <c r="HB200" s="418"/>
      <c r="HC200" s="418"/>
      <c r="HD200" s="418"/>
      <c r="HE200" s="418"/>
      <c r="HF200" s="418"/>
      <c r="HG200" s="418"/>
      <c r="HH200" s="418"/>
      <c r="HI200" s="418"/>
      <c r="HJ200" s="418"/>
      <c r="HK200" s="418"/>
      <c r="HL200" s="418"/>
      <c r="HM200" s="418"/>
      <c r="HN200" s="418"/>
      <c r="HO200" s="418"/>
      <c r="HP200" s="418"/>
      <c r="HQ200" s="418"/>
      <c r="HR200" s="418"/>
      <c r="HS200" s="418"/>
      <c r="HT200" s="418"/>
      <c r="HU200" s="418"/>
      <c r="HV200" s="418"/>
      <c r="HW200" s="418"/>
      <c r="HX200" s="418"/>
      <c r="HY200" s="418"/>
      <c r="HZ200" s="418"/>
      <c r="IA200" s="418"/>
      <c r="IB200" s="418"/>
      <c r="IC200" s="418"/>
      <c r="ID200" s="418"/>
      <c r="IE200" s="418"/>
      <c r="IF200" s="418"/>
      <c r="IG200" s="418"/>
      <c r="IH200" s="418"/>
      <c r="II200" s="418"/>
      <c r="IJ200" s="418"/>
      <c r="IK200" s="418"/>
      <c r="IL200" s="418"/>
      <c r="IM200" s="418"/>
      <c r="IN200" s="418"/>
      <c r="IO200" s="418"/>
      <c r="IP200" s="418"/>
      <c r="IQ200" s="278"/>
      <c r="IR200" s="278"/>
    </row>
    <row r="201" spans="1:252" s="444" customFormat="1" x14ac:dyDescent="0.35">
      <c r="A201" s="707"/>
      <c r="B201" s="418"/>
      <c r="C201" s="489"/>
      <c r="D201" s="421"/>
      <c r="E201" s="708"/>
      <c r="J201" s="1293"/>
      <c r="M201" s="418"/>
      <c r="N201" s="418"/>
      <c r="O201" s="418"/>
      <c r="P201" s="418"/>
      <c r="Q201" s="418"/>
      <c r="R201" s="418"/>
      <c r="S201" s="418"/>
      <c r="T201" s="418"/>
      <c r="U201" s="418"/>
      <c r="V201" s="418"/>
      <c r="W201" s="418"/>
      <c r="X201" s="418"/>
      <c r="Y201" s="418"/>
      <c r="Z201" s="418"/>
      <c r="AA201" s="418"/>
      <c r="AB201" s="418"/>
      <c r="AC201" s="418"/>
      <c r="AD201" s="418"/>
      <c r="AE201" s="418"/>
      <c r="AF201" s="418"/>
      <c r="AG201" s="418"/>
      <c r="AH201" s="418"/>
      <c r="AI201" s="418"/>
      <c r="AJ201" s="418"/>
      <c r="AK201" s="418"/>
      <c r="AL201" s="418"/>
      <c r="AM201" s="418"/>
      <c r="AN201" s="418"/>
      <c r="AO201" s="418"/>
      <c r="AP201" s="418"/>
      <c r="AQ201" s="418"/>
      <c r="AR201" s="418"/>
      <c r="AS201" s="418"/>
      <c r="AT201" s="418"/>
      <c r="AU201" s="418"/>
      <c r="AV201" s="418"/>
      <c r="AW201" s="418"/>
      <c r="AX201" s="418"/>
      <c r="AY201" s="418"/>
      <c r="AZ201" s="418"/>
      <c r="BA201" s="418"/>
      <c r="BB201" s="418"/>
      <c r="BC201" s="418"/>
      <c r="BD201" s="418"/>
      <c r="BE201" s="418"/>
      <c r="BF201" s="418"/>
      <c r="BG201" s="418"/>
      <c r="BH201" s="418"/>
      <c r="BI201" s="418"/>
      <c r="BJ201" s="418"/>
      <c r="BK201" s="418"/>
      <c r="BL201" s="418"/>
      <c r="BM201" s="418"/>
      <c r="BN201" s="418"/>
      <c r="BO201" s="418"/>
      <c r="BP201" s="418"/>
      <c r="BQ201" s="418"/>
      <c r="BR201" s="418"/>
      <c r="BS201" s="418"/>
      <c r="BT201" s="418"/>
      <c r="BU201" s="418"/>
      <c r="BV201" s="418"/>
      <c r="BW201" s="418"/>
      <c r="BX201" s="418"/>
      <c r="BY201" s="418"/>
      <c r="BZ201" s="418"/>
      <c r="CA201" s="418"/>
      <c r="CB201" s="418"/>
      <c r="CC201" s="418"/>
      <c r="CD201" s="418"/>
      <c r="CE201" s="418"/>
      <c r="CF201" s="418"/>
      <c r="CG201" s="418"/>
      <c r="CH201" s="418"/>
      <c r="CI201" s="418"/>
      <c r="CJ201" s="418"/>
      <c r="CK201" s="418"/>
      <c r="CL201" s="418"/>
      <c r="CM201" s="418"/>
      <c r="CN201" s="418"/>
      <c r="CO201" s="418"/>
      <c r="CP201" s="418"/>
      <c r="CQ201" s="418"/>
      <c r="CR201" s="418"/>
      <c r="CS201" s="418"/>
      <c r="CT201" s="418"/>
      <c r="CU201" s="418"/>
      <c r="CV201" s="418"/>
      <c r="CW201" s="418"/>
      <c r="CX201" s="418"/>
      <c r="CY201" s="418"/>
      <c r="CZ201" s="418"/>
      <c r="DA201" s="418"/>
      <c r="DB201" s="418"/>
      <c r="DC201" s="418"/>
      <c r="DD201" s="418"/>
      <c r="DE201" s="418"/>
      <c r="DF201" s="418"/>
      <c r="DG201" s="418"/>
      <c r="DH201" s="418"/>
      <c r="DI201" s="418"/>
      <c r="DJ201" s="418"/>
      <c r="DK201" s="418"/>
      <c r="DL201" s="418"/>
      <c r="DM201" s="418"/>
      <c r="DN201" s="418"/>
      <c r="DO201" s="418"/>
      <c r="DP201" s="418"/>
      <c r="DQ201" s="418"/>
      <c r="DR201" s="418"/>
      <c r="DS201" s="418"/>
      <c r="DT201" s="418"/>
      <c r="DU201" s="418"/>
      <c r="DV201" s="418"/>
      <c r="DW201" s="418"/>
      <c r="DX201" s="418"/>
      <c r="DY201" s="418"/>
      <c r="DZ201" s="418"/>
      <c r="EA201" s="418"/>
      <c r="EB201" s="418"/>
      <c r="EC201" s="418"/>
      <c r="ED201" s="418"/>
      <c r="EE201" s="418"/>
      <c r="EF201" s="418"/>
      <c r="EG201" s="418"/>
      <c r="EH201" s="418"/>
      <c r="EI201" s="418"/>
      <c r="EJ201" s="418"/>
      <c r="EK201" s="418"/>
      <c r="EL201" s="418"/>
      <c r="EM201" s="418"/>
      <c r="EN201" s="418"/>
      <c r="EO201" s="418"/>
      <c r="EP201" s="418"/>
      <c r="EQ201" s="418"/>
      <c r="ER201" s="418"/>
      <c r="ES201" s="418"/>
      <c r="ET201" s="418"/>
      <c r="EU201" s="418"/>
      <c r="EV201" s="418"/>
      <c r="EW201" s="418"/>
      <c r="EX201" s="418"/>
      <c r="EY201" s="418"/>
      <c r="EZ201" s="418"/>
      <c r="FA201" s="418"/>
      <c r="FB201" s="418"/>
      <c r="FC201" s="418"/>
      <c r="FD201" s="418"/>
      <c r="FE201" s="418"/>
      <c r="FF201" s="418"/>
      <c r="FG201" s="418"/>
      <c r="FH201" s="418"/>
      <c r="FI201" s="418"/>
      <c r="FJ201" s="418"/>
      <c r="FK201" s="418"/>
      <c r="FL201" s="418"/>
      <c r="FM201" s="418"/>
      <c r="FN201" s="418"/>
      <c r="FO201" s="418"/>
      <c r="FP201" s="418"/>
      <c r="FQ201" s="418"/>
      <c r="FR201" s="418"/>
      <c r="FS201" s="418"/>
      <c r="FT201" s="418"/>
      <c r="FU201" s="418"/>
      <c r="FV201" s="418"/>
      <c r="FW201" s="418"/>
      <c r="FX201" s="418"/>
      <c r="FY201" s="418"/>
      <c r="FZ201" s="418"/>
      <c r="GA201" s="418"/>
      <c r="GB201" s="418"/>
      <c r="GC201" s="418"/>
      <c r="GD201" s="418"/>
      <c r="GE201" s="418"/>
      <c r="GF201" s="418"/>
      <c r="GG201" s="418"/>
      <c r="GH201" s="418"/>
      <c r="GI201" s="418"/>
      <c r="GJ201" s="418"/>
      <c r="GK201" s="418"/>
      <c r="GL201" s="418"/>
      <c r="GM201" s="418"/>
      <c r="GN201" s="418"/>
      <c r="GO201" s="418"/>
      <c r="GP201" s="418"/>
      <c r="GQ201" s="418"/>
      <c r="GR201" s="418"/>
      <c r="GS201" s="418"/>
      <c r="GT201" s="418"/>
      <c r="GU201" s="418"/>
      <c r="GV201" s="418"/>
      <c r="GW201" s="418"/>
      <c r="GX201" s="418"/>
      <c r="GY201" s="418"/>
      <c r="GZ201" s="418"/>
      <c r="HA201" s="418"/>
      <c r="HB201" s="418"/>
      <c r="HC201" s="418"/>
      <c r="HD201" s="418"/>
      <c r="HE201" s="418"/>
      <c r="HF201" s="418"/>
      <c r="HG201" s="418"/>
      <c r="HH201" s="418"/>
      <c r="HI201" s="418"/>
      <c r="HJ201" s="418"/>
      <c r="HK201" s="418"/>
      <c r="HL201" s="418"/>
      <c r="HM201" s="418"/>
      <c r="HN201" s="418"/>
      <c r="HO201" s="418"/>
      <c r="HP201" s="418"/>
      <c r="HQ201" s="418"/>
      <c r="HR201" s="418"/>
      <c r="HS201" s="418"/>
      <c r="HT201" s="418"/>
      <c r="HU201" s="418"/>
      <c r="HV201" s="418"/>
      <c r="HW201" s="418"/>
      <c r="HX201" s="418"/>
      <c r="HY201" s="418"/>
      <c r="HZ201" s="418"/>
      <c r="IA201" s="418"/>
      <c r="IB201" s="418"/>
      <c r="IC201" s="418"/>
      <c r="ID201" s="418"/>
      <c r="IE201" s="418"/>
      <c r="IF201" s="418"/>
      <c r="IG201" s="418"/>
      <c r="IH201" s="418"/>
      <c r="II201" s="418"/>
      <c r="IJ201" s="418"/>
      <c r="IK201" s="418"/>
      <c r="IL201" s="418"/>
      <c r="IM201" s="418"/>
      <c r="IN201" s="418"/>
      <c r="IO201" s="418"/>
      <c r="IP201" s="418"/>
      <c r="IQ201" s="278"/>
      <c r="IR201" s="278"/>
    </row>
    <row r="202" spans="1:252" s="444" customFormat="1" x14ac:dyDescent="0.35">
      <c r="A202" s="707"/>
      <c r="B202" s="418"/>
      <c r="C202" s="489"/>
      <c r="D202" s="421"/>
      <c r="E202" s="708"/>
      <c r="J202" s="1293"/>
      <c r="M202" s="418"/>
      <c r="N202" s="418"/>
      <c r="O202" s="418"/>
      <c r="P202" s="418"/>
      <c r="Q202" s="418"/>
      <c r="R202" s="418"/>
      <c r="S202" s="418"/>
      <c r="T202" s="418"/>
      <c r="U202" s="418"/>
      <c r="V202" s="418"/>
      <c r="W202" s="418"/>
      <c r="X202" s="418"/>
      <c r="Y202" s="418"/>
      <c r="Z202" s="418"/>
      <c r="AA202" s="418"/>
      <c r="AB202" s="418"/>
      <c r="AC202" s="418"/>
      <c r="AD202" s="418"/>
      <c r="AE202" s="418"/>
      <c r="AF202" s="418"/>
      <c r="AG202" s="418"/>
      <c r="AH202" s="418"/>
      <c r="AI202" s="418"/>
      <c r="AJ202" s="418"/>
      <c r="AK202" s="418"/>
      <c r="AL202" s="418"/>
      <c r="AM202" s="418"/>
      <c r="AN202" s="418"/>
      <c r="AO202" s="418"/>
      <c r="AP202" s="418"/>
      <c r="AQ202" s="418"/>
      <c r="AR202" s="418"/>
      <c r="AS202" s="418"/>
      <c r="AT202" s="418"/>
      <c r="AU202" s="418"/>
      <c r="AV202" s="418"/>
      <c r="AW202" s="418"/>
      <c r="AX202" s="418"/>
      <c r="AY202" s="418"/>
      <c r="AZ202" s="418"/>
      <c r="BA202" s="418"/>
      <c r="BB202" s="418"/>
      <c r="BC202" s="418"/>
      <c r="BD202" s="418"/>
      <c r="BE202" s="418"/>
      <c r="BF202" s="418"/>
      <c r="BG202" s="418"/>
      <c r="BH202" s="418"/>
      <c r="BI202" s="418"/>
      <c r="BJ202" s="418"/>
      <c r="BK202" s="418"/>
      <c r="BL202" s="418"/>
      <c r="BM202" s="418"/>
      <c r="BN202" s="418"/>
      <c r="BO202" s="418"/>
      <c r="BP202" s="418"/>
      <c r="BQ202" s="418"/>
      <c r="BR202" s="418"/>
      <c r="BS202" s="418"/>
      <c r="BT202" s="418"/>
      <c r="BU202" s="418"/>
      <c r="BV202" s="418"/>
      <c r="BW202" s="418"/>
      <c r="BX202" s="418"/>
      <c r="BY202" s="418"/>
      <c r="BZ202" s="418"/>
      <c r="CA202" s="418"/>
      <c r="CB202" s="418"/>
      <c r="CC202" s="418"/>
      <c r="CD202" s="418"/>
      <c r="CE202" s="418"/>
      <c r="CF202" s="418"/>
      <c r="CG202" s="418"/>
      <c r="CH202" s="418"/>
      <c r="CI202" s="418"/>
      <c r="CJ202" s="418"/>
      <c r="CK202" s="418"/>
      <c r="CL202" s="418"/>
      <c r="CM202" s="418"/>
      <c r="CN202" s="418"/>
      <c r="CO202" s="418"/>
      <c r="CP202" s="418"/>
      <c r="CQ202" s="418"/>
      <c r="CR202" s="418"/>
      <c r="CS202" s="418"/>
      <c r="CT202" s="418"/>
      <c r="CU202" s="418"/>
      <c r="CV202" s="418"/>
      <c r="CW202" s="418"/>
      <c r="CX202" s="418"/>
      <c r="CY202" s="418"/>
      <c r="CZ202" s="418"/>
      <c r="DA202" s="418"/>
      <c r="DB202" s="418"/>
      <c r="DC202" s="418"/>
      <c r="DD202" s="418"/>
      <c r="DE202" s="418"/>
      <c r="DF202" s="418"/>
      <c r="DG202" s="418"/>
      <c r="DH202" s="418"/>
      <c r="DI202" s="418"/>
      <c r="DJ202" s="418"/>
      <c r="DK202" s="418"/>
      <c r="DL202" s="418"/>
      <c r="DM202" s="418"/>
      <c r="DN202" s="418"/>
      <c r="DO202" s="418"/>
      <c r="DP202" s="418"/>
      <c r="DQ202" s="418"/>
      <c r="DR202" s="418"/>
      <c r="DS202" s="418"/>
      <c r="DT202" s="418"/>
      <c r="DU202" s="418"/>
      <c r="DV202" s="418"/>
      <c r="DW202" s="418"/>
      <c r="DX202" s="418"/>
      <c r="DY202" s="418"/>
      <c r="DZ202" s="418"/>
      <c r="EA202" s="418"/>
      <c r="EB202" s="418"/>
      <c r="EC202" s="418"/>
      <c r="ED202" s="418"/>
      <c r="EE202" s="418"/>
      <c r="EF202" s="418"/>
      <c r="EG202" s="418"/>
      <c r="EH202" s="418"/>
      <c r="EI202" s="418"/>
      <c r="EJ202" s="418"/>
      <c r="EK202" s="418"/>
      <c r="EL202" s="418"/>
      <c r="EM202" s="418"/>
      <c r="EN202" s="418"/>
      <c r="EO202" s="418"/>
      <c r="EP202" s="418"/>
      <c r="EQ202" s="418"/>
      <c r="ER202" s="418"/>
      <c r="ES202" s="418"/>
      <c r="ET202" s="418"/>
      <c r="EU202" s="418"/>
      <c r="EV202" s="418"/>
      <c r="EW202" s="418"/>
      <c r="EX202" s="418"/>
      <c r="EY202" s="418"/>
      <c r="EZ202" s="418"/>
      <c r="FA202" s="418"/>
      <c r="FB202" s="418"/>
      <c r="FC202" s="418"/>
      <c r="FD202" s="418"/>
      <c r="FE202" s="418"/>
      <c r="FF202" s="418"/>
      <c r="FG202" s="418"/>
      <c r="FH202" s="418"/>
      <c r="FI202" s="418"/>
      <c r="FJ202" s="418"/>
      <c r="FK202" s="418"/>
      <c r="FL202" s="418"/>
      <c r="FM202" s="418"/>
      <c r="FN202" s="418"/>
      <c r="FO202" s="418"/>
      <c r="FP202" s="418"/>
      <c r="FQ202" s="418"/>
      <c r="FR202" s="418"/>
      <c r="FS202" s="418"/>
      <c r="FT202" s="418"/>
      <c r="FU202" s="418"/>
      <c r="FV202" s="418"/>
      <c r="FW202" s="418"/>
      <c r="FX202" s="418"/>
      <c r="FY202" s="418"/>
      <c r="FZ202" s="418"/>
      <c r="GA202" s="418"/>
      <c r="GB202" s="418"/>
      <c r="GC202" s="418"/>
      <c r="GD202" s="418"/>
      <c r="GE202" s="418"/>
      <c r="GF202" s="418"/>
      <c r="GG202" s="418"/>
      <c r="GH202" s="418"/>
      <c r="GI202" s="418"/>
      <c r="GJ202" s="418"/>
      <c r="GK202" s="418"/>
      <c r="GL202" s="418"/>
      <c r="GM202" s="418"/>
      <c r="GN202" s="418"/>
      <c r="GO202" s="418"/>
      <c r="GP202" s="418"/>
      <c r="GQ202" s="418"/>
      <c r="GR202" s="418"/>
      <c r="GS202" s="418"/>
      <c r="GT202" s="418"/>
      <c r="GU202" s="418"/>
      <c r="GV202" s="418"/>
      <c r="GW202" s="418"/>
      <c r="GX202" s="418"/>
      <c r="GY202" s="418"/>
      <c r="GZ202" s="418"/>
      <c r="HA202" s="418"/>
      <c r="HB202" s="418"/>
      <c r="HC202" s="418"/>
      <c r="HD202" s="418"/>
      <c r="HE202" s="418"/>
      <c r="HF202" s="418"/>
      <c r="HG202" s="418"/>
      <c r="HH202" s="418"/>
      <c r="HI202" s="418"/>
      <c r="HJ202" s="418"/>
      <c r="HK202" s="418"/>
      <c r="HL202" s="418"/>
      <c r="HM202" s="418"/>
      <c r="HN202" s="418"/>
      <c r="HO202" s="418"/>
      <c r="HP202" s="418"/>
      <c r="HQ202" s="418"/>
      <c r="HR202" s="418"/>
      <c r="HS202" s="418"/>
      <c r="HT202" s="418"/>
      <c r="HU202" s="418"/>
      <c r="HV202" s="418"/>
      <c r="HW202" s="418"/>
      <c r="HX202" s="418"/>
      <c r="HY202" s="418"/>
      <c r="HZ202" s="418"/>
      <c r="IA202" s="418"/>
      <c r="IB202" s="418"/>
      <c r="IC202" s="418"/>
      <c r="ID202" s="418"/>
      <c r="IE202" s="418"/>
      <c r="IF202" s="418"/>
      <c r="IG202" s="418"/>
      <c r="IH202" s="418"/>
      <c r="II202" s="418"/>
      <c r="IJ202" s="418"/>
      <c r="IK202" s="418"/>
      <c r="IL202" s="418"/>
      <c r="IM202" s="418"/>
      <c r="IN202" s="418"/>
      <c r="IO202" s="418"/>
      <c r="IP202" s="418"/>
      <c r="IQ202" s="278"/>
      <c r="IR202" s="278"/>
    </row>
    <row r="203" spans="1:252" s="444" customFormat="1" x14ac:dyDescent="0.35">
      <c r="A203" s="707"/>
      <c r="B203" s="418"/>
      <c r="C203" s="489"/>
      <c r="D203" s="421"/>
      <c r="E203" s="708"/>
      <c r="J203" s="1293"/>
      <c r="M203" s="418"/>
      <c r="N203" s="418"/>
      <c r="O203" s="418"/>
      <c r="P203" s="418"/>
      <c r="Q203" s="418"/>
      <c r="R203" s="418"/>
      <c r="S203" s="418"/>
      <c r="T203" s="418"/>
      <c r="U203" s="418"/>
      <c r="V203" s="418"/>
      <c r="W203" s="418"/>
      <c r="X203" s="418"/>
      <c r="Y203" s="418"/>
      <c r="Z203" s="418"/>
      <c r="AA203" s="418"/>
      <c r="AB203" s="418"/>
      <c r="AC203" s="418"/>
      <c r="AD203" s="418"/>
      <c r="AE203" s="418"/>
      <c r="AF203" s="418"/>
      <c r="AG203" s="418"/>
      <c r="AH203" s="418"/>
      <c r="AI203" s="418"/>
      <c r="AJ203" s="418"/>
      <c r="AK203" s="418"/>
      <c r="AL203" s="418"/>
      <c r="AM203" s="418"/>
      <c r="AN203" s="418"/>
      <c r="AO203" s="418"/>
      <c r="AP203" s="418"/>
      <c r="AQ203" s="418"/>
      <c r="AR203" s="418"/>
      <c r="AS203" s="418"/>
      <c r="AT203" s="418"/>
      <c r="AU203" s="418"/>
      <c r="AV203" s="418"/>
      <c r="AW203" s="418"/>
      <c r="AX203" s="418"/>
      <c r="AY203" s="418"/>
      <c r="AZ203" s="418"/>
      <c r="BA203" s="418"/>
      <c r="BB203" s="418"/>
      <c r="BC203" s="418"/>
      <c r="BD203" s="418"/>
      <c r="BE203" s="418"/>
      <c r="BF203" s="418"/>
      <c r="BG203" s="418"/>
      <c r="BH203" s="418"/>
      <c r="BI203" s="418"/>
      <c r="BJ203" s="418"/>
      <c r="BK203" s="418"/>
      <c r="BL203" s="418"/>
      <c r="BM203" s="418"/>
      <c r="BN203" s="418"/>
      <c r="BO203" s="418"/>
      <c r="BP203" s="418"/>
      <c r="BQ203" s="418"/>
      <c r="BR203" s="418"/>
      <c r="BS203" s="418"/>
      <c r="BT203" s="418"/>
      <c r="BU203" s="418"/>
      <c r="BV203" s="418"/>
      <c r="BW203" s="418"/>
      <c r="BX203" s="418"/>
      <c r="BY203" s="418"/>
      <c r="BZ203" s="418"/>
      <c r="CA203" s="418"/>
      <c r="CB203" s="418"/>
      <c r="CC203" s="418"/>
      <c r="CD203" s="418"/>
      <c r="CE203" s="418"/>
      <c r="CF203" s="418"/>
      <c r="CG203" s="418"/>
      <c r="CH203" s="418"/>
      <c r="CI203" s="418"/>
      <c r="CJ203" s="418"/>
      <c r="CK203" s="418"/>
      <c r="CL203" s="418"/>
      <c r="CM203" s="418"/>
      <c r="CN203" s="418"/>
      <c r="CO203" s="418"/>
      <c r="CP203" s="418"/>
      <c r="CQ203" s="418"/>
      <c r="CR203" s="418"/>
      <c r="CS203" s="418"/>
      <c r="CT203" s="418"/>
      <c r="CU203" s="418"/>
      <c r="CV203" s="418"/>
      <c r="CW203" s="418"/>
      <c r="CX203" s="418"/>
      <c r="CY203" s="418"/>
      <c r="CZ203" s="418"/>
      <c r="DA203" s="418"/>
      <c r="DB203" s="418"/>
      <c r="DC203" s="418"/>
      <c r="DD203" s="418"/>
      <c r="DE203" s="418"/>
      <c r="DF203" s="418"/>
      <c r="DG203" s="418"/>
      <c r="DH203" s="418"/>
      <c r="DI203" s="418"/>
      <c r="DJ203" s="418"/>
      <c r="DK203" s="418"/>
      <c r="DL203" s="418"/>
      <c r="DM203" s="418"/>
      <c r="DN203" s="418"/>
      <c r="DO203" s="418"/>
      <c r="DP203" s="418"/>
      <c r="DQ203" s="418"/>
      <c r="DR203" s="418"/>
      <c r="DS203" s="418"/>
      <c r="DT203" s="418"/>
      <c r="DU203" s="418"/>
      <c r="DV203" s="418"/>
      <c r="DW203" s="418"/>
      <c r="DX203" s="418"/>
      <c r="DY203" s="418"/>
      <c r="DZ203" s="418"/>
      <c r="EA203" s="418"/>
      <c r="EB203" s="418"/>
      <c r="EC203" s="418"/>
      <c r="ED203" s="418"/>
      <c r="EE203" s="418"/>
      <c r="EF203" s="418"/>
      <c r="EG203" s="418"/>
      <c r="EH203" s="418"/>
      <c r="EI203" s="418"/>
      <c r="EJ203" s="418"/>
      <c r="EK203" s="418"/>
      <c r="EL203" s="418"/>
      <c r="EM203" s="418"/>
      <c r="EN203" s="418"/>
      <c r="EO203" s="418"/>
      <c r="EP203" s="418"/>
      <c r="EQ203" s="418"/>
      <c r="ER203" s="418"/>
      <c r="ES203" s="418"/>
      <c r="ET203" s="418"/>
      <c r="EU203" s="418"/>
      <c r="EV203" s="418"/>
      <c r="EW203" s="418"/>
      <c r="EX203" s="418"/>
      <c r="EY203" s="418"/>
      <c r="EZ203" s="418"/>
      <c r="FA203" s="418"/>
      <c r="FB203" s="418"/>
      <c r="FC203" s="418"/>
      <c r="FD203" s="418"/>
      <c r="FE203" s="418"/>
      <c r="FF203" s="418"/>
      <c r="FG203" s="418"/>
      <c r="FH203" s="418"/>
      <c r="FI203" s="418"/>
      <c r="FJ203" s="418"/>
      <c r="FK203" s="418"/>
      <c r="FL203" s="418"/>
      <c r="FM203" s="418"/>
      <c r="FN203" s="418"/>
      <c r="FO203" s="418"/>
      <c r="FP203" s="418"/>
      <c r="FQ203" s="418"/>
      <c r="FR203" s="418"/>
      <c r="FS203" s="418"/>
      <c r="FT203" s="418"/>
      <c r="FU203" s="418"/>
      <c r="FV203" s="418"/>
      <c r="FW203" s="418"/>
      <c r="FX203" s="418"/>
      <c r="FY203" s="418"/>
      <c r="FZ203" s="418"/>
      <c r="GA203" s="418"/>
      <c r="GB203" s="418"/>
      <c r="GC203" s="418"/>
      <c r="GD203" s="418"/>
      <c r="GE203" s="418"/>
      <c r="GF203" s="418"/>
      <c r="GG203" s="418"/>
      <c r="GH203" s="418"/>
      <c r="GI203" s="418"/>
      <c r="GJ203" s="418"/>
      <c r="GK203" s="418"/>
      <c r="GL203" s="418"/>
      <c r="GM203" s="418"/>
      <c r="GN203" s="418"/>
      <c r="GO203" s="418"/>
      <c r="GP203" s="418"/>
      <c r="GQ203" s="418"/>
      <c r="GR203" s="418"/>
      <c r="GS203" s="418"/>
      <c r="GT203" s="418"/>
      <c r="GU203" s="418"/>
      <c r="GV203" s="418"/>
      <c r="GW203" s="418"/>
      <c r="GX203" s="418"/>
      <c r="GY203" s="418"/>
      <c r="GZ203" s="418"/>
      <c r="HA203" s="418"/>
      <c r="HB203" s="418"/>
      <c r="HC203" s="418"/>
      <c r="HD203" s="418"/>
      <c r="HE203" s="418"/>
      <c r="HF203" s="418"/>
      <c r="HG203" s="418"/>
      <c r="HH203" s="418"/>
      <c r="HI203" s="418"/>
      <c r="HJ203" s="418"/>
      <c r="HK203" s="418"/>
      <c r="HL203" s="418"/>
      <c r="HM203" s="418"/>
      <c r="HN203" s="418"/>
      <c r="HO203" s="418"/>
      <c r="HP203" s="418"/>
      <c r="HQ203" s="418"/>
      <c r="HR203" s="418"/>
      <c r="HS203" s="418"/>
      <c r="HT203" s="418"/>
      <c r="HU203" s="418"/>
      <c r="HV203" s="418"/>
      <c r="HW203" s="418"/>
      <c r="HX203" s="418"/>
      <c r="HY203" s="418"/>
      <c r="HZ203" s="418"/>
      <c r="IA203" s="418"/>
      <c r="IB203" s="418"/>
      <c r="IC203" s="418"/>
      <c r="ID203" s="418"/>
      <c r="IE203" s="418"/>
      <c r="IF203" s="418"/>
      <c r="IG203" s="418"/>
      <c r="IH203" s="418"/>
      <c r="II203" s="418"/>
      <c r="IJ203" s="418"/>
      <c r="IK203" s="418"/>
      <c r="IL203" s="418"/>
      <c r="IM203" s="418"/>
      <c r="IN203" s="418"/>
      <c r="IO203" s="418"/>
      <c r="IP203" s="418"/>
      <c r="IQ203" s="278"/>
      <c r="IR203" s="278"/>
    </row>
    <row r="204" spans="1:252" s="444" customFormat="1" x14ac:dyDescent="0.35">
      <c r="A204" s="707"/>
      <c r="B204" s="418"/>
      <c r="C204" s="489"/>
      <c r="D204" s="421"/>
      <c r="E204" s="708"/>
      <c r="J204" s="1293"/>
      <c r="M204" s="418"/>
      <c r="N204" s="418"/>
      <c r="O204" s="418"/>
      <c r="P204" s="418"/>
      <c r="Q204" s="418"/>
      <c r="R204" s="418"/>
      <c r="S204" s="418"/>
      <c r="T204" s="418"/>
      <c r="U204" s="418"/>
      <c r="V204" s="418"/>
      <c r="W204" s="418"/>
      <c r="X204" s="418"/>
      <c r="Y204" s="418"/>
      <c r="Z204" s="418"/>
      <c r="AA204" s="418"/>
      <c r="AB204" s="418"/>
      <c r="AC204" s="418"/>
      <c r="AD204" s="418"/>
      <c r="AE204" s="418"/>
      <c r="AF204" s="418"/>
      <c r="AG204" s="418"/>
      <c r="AH204" s="418"/>
      <c r="AI204" s="418"/>
      <c r="AJ204" s="418"/>
      <c r="AK204" s="418"/>
      <c r="AL204" s="418"/>
      <c r="AM204" s="418"/>
      <c r="AN204" s="418"/>
      <c r="AO204" s="418"/>
      <c r="AP204" s="418"/>
      <c r="AQ204" s="418"/>
      <c r="AR204" s="418"/>
      <c r="AS204" s="418"/>
      <c r="AT204" s="418"/>
      <c r="AU204" s="418"/>
      <c r="AV204" s="418"/>
      <c r="AW204" s="418"/>
      <c r="AX204" s="418"/>
      <c r="AY204" s="418"/>
      <c r="AZ204" s="418"/>
      <c r="BA204" s="418"/>
      <c r="BB204" s="418"/>
      <c r="BC204" s="418"/>
      <c r="BD204" s="418"/>
      <c r="BE204" s="418"/>
      <c r="BF204" s="418"/>
      <c r="BG204" s="418"/>
      <c r="BH204" s="418"/>
      <c r="BI204" s="418"/>
      <c r="BJ204" s="418"/>
      <c r="BK204" s="418"/>
      <c r="BL204" s="418"/>
      <c r="BM204" s="418"/>
      <c r="BN204" s="418"/>
      <c r="BO204" s="418"/>
      <c r="BP204" s="418"/>
      <c r="BQ204" s="418"/>
      <c r="BR204" s="418"/>
      <c r="BS204" s="418"/>
      <c r="BT204" s="418"/>
      <c r="BU204" s="418"/>
      <c r="BV204" s="418"/>
      <c r="BW204" s="418"/>
      <c r="BX204" s="418"/>
      <c r="BY204" s="418"/>
      <c r="BZ204" s="418"/>
      <c r="CA204" s="418"/>
      <c r="CB204" s="418"/>
      <c r="CC204" s="418"/>
      <c r="CD204" s="418"/>
      <c r="CE204" s="418"/>
      <c r="CF204" s="418"/>
      <c r="CG204" s="418"/>
      <c r="CH204" s="418"/>
      <c r="CI204" s="418"/>
      <c r="CJ204" s="418"/>
      <c r="CK204" s="418"/>
      <c r="CL204" s="418"/>
      <c r="CM204" s="418"/>
      <c r="CN204" s="418"/>
      <c r="CO204" s="418"/>
      <c r="CP204" s="418"/>
      <c r="CQ204" s="418"/>
      <c r="CR204" s="418"/>
      <c r="CS204" s="418"/>
      <c r="CT204" s="418"/>
      <c r="CU204" s="418"/>
      <c r="CV204" s="418"/>
      <c r="CW204" s="418"/>
      <c r="CX204" s="418"/>
      <c r="CY204" s="418"/>
      <c r="CZ204" s="418"/>
      <c r="DA204" s="418"/>
      <c r="DB204" s="418"/>
      <c r="DC204" s="418"/>
      <c r="DD204" s="418"/>
      <c r="DE204" s="418"/>
      <c r="DF204" s="418"/>
      <c r="DG204" s="418"/>
      <c r="DH204" s="418"/>
      <c r="DI204" s="418"/>
      <c r="DJ204" s="418"/>
      <c r="DK204" s="418"/>
      <c r="DL204" s="418"/>
      <c r="DM204" s="418"/>
      <c r="DN204" s="418"/>
      <c r="DO204" s="418"/>
      <c r="DP204" s="418"/>
      <c r="DQ204" s="418"/>
      <c r="DR204" s="418"/>
      <c r="DS204" s="418"/>
      <c r="DT204" s="418"/>
      <c r="DU204" s="418"/>
      <c r="DV204" s="418"/>
      <c r="DW204" s="418"/>
      <c r="DX204" s="418"/>
      <c r="DY204" s="418"/>
      <c r="DZ204" s="418"/>
      <c r="EA204" s="418"/>
      <c r="EB204" s="418"/>
      <c r="EC204" s="418"/>
      <c r="ED204" s="418"/>
      <c r="EE204" s="418"/>
      <c r="EF204" s="418"/>
      <c r="EG204" s="418"/>
      <c r="EH204" s="418"/>
      <c r="EI204" s="418"/>
      <c r="EJ204" s="418"/>
      <c r="EK204" s="418"/>
      <c r="EL204" s="418"/>
      <c r="EM204" s="418"/>
      <c r="EN204" s="418"/>
      <c r="EO204" s="418"/>
      <c r="EP204" s="418"/>
      <c r="EQ204" s="418"/>
      <c r="ER204" s="418"/>
      <c r="ES204" s="418"/>
      <c r="ET204" s="418"/>
      <c r="EU204" s="418"/>
      <c r="EV204" s="418"/>
      <c r="EW204" s="418"/>
      <c r="EX204" s="418"/>
      <c r="EY204" s="418"/>
      <c r="EZ204" s="418"/>
      <c r="FA204" s="418"/>
      <c r="FB204" s="418"/>
      <c r="FC204" s="418"/>
      <c r="FD204" s="418"/>
      <c r="FE204" s="418"/>
      <c r="FF204" s="418"/>
      <c r="FG204" s="418"/>
      <c r="FH204" s="418"/>
      <c r="FI204" s="418"/>
      <c r="FJ204" s="418"/>
      <c r="FK204" s="418"/>
      <c r="FL204" s="418"/>
      <c r="FM204" s="418"/>
      <c r="FN204" s="418"/>
      <c r="FO204" s="418"/>
      <c r="FP204" s="418"/>
      <c r="FQ204" s="418"/>
      <c r="FR204" s="418"/>
      <c r="FS204" s="418"/>
      <c r="FT204" s="418"/>
      <c r="FU204" s="418"/>
      <c r="FV204" s="418"/>
      <c r="FW204" s="418"/>
      <c r="FX204" s="418"/>
      <c r="FY204" s="418"/>
      <c r="FZ204" s="418"/>
      <c r="GA204" s="418"/>
      <c r="GB204" s="418"/>
      <c r="GC204" s="418"/>
      <c r="GD204" s="418"/>
      <c r="GE204" s="418"/>
      <c r="GF204" s="418"/>
      <c r="GG204" s="418"/>
      <c r="GH204" s="418"/>
      <c r="GI204" s="418"/>
      <c r="GJ204" s="418"/>
      <c r="GK204" s="418"/>
      <c r="GL204" s="418"/>
      <c r="GM204" s="418"/>
      <c r="GN204" s="418"/>
      <c r="GO204" s="418"/>
      <c r="GP204" s="418"/>
      <c r="GQ204" s="418"/>
      <c r="GR204" s="418"/>
      <c r="GS204" s="418"/>
      <c r="GT204" s="418"/>
      <c r="GU204" s="418"/>
      <c r="GV204" s="418"/>
      <c r="GW204" s="418"/>
      <c r="GX204" s="418"/>
      <c r="GY204" s="418"/>
      <c r="GZ204" s="418"/>
      <c r="HA204" s="418"/>
      <c r="HB204" s="418"/>
      <c r="HC204" s="418"/>
      <c r="HD204" s="418"/>
      <c r="HE204" s="418"/>
      <c r="HF204" s="418"/>
      <c r="HG204" s="418"/>
      <c r="HH204" s="418"/>
      <c r="HI204" s="418"/>
      <c r="HJ204" s="418"/>
      <c r="HK204" s="418"/>
      <c r="HL204" s="418"/>
      <c r="HM204" s="418"/>
      <c r="HN204" s="418"/>
      <c r="HO204" s="418"/>
      <c r="HP204" s="418"/>
      <c r="HQ204" s="418"/>
      <c r="HR204" s="418"/>
      <c r="HS204" s="418"/>
      <c r="HT204" s="418"/>
      <c r="HU204" s="418"/>
      <c r="HV204" s="418"/>
      <c r="HW204" s="418"/>
      <c r="HX204" s="418"/>
      <c r="HY204" s="418"/>
      <c r="HZ204" s="418"/>
      <c r="IA204" s="418"/>
      <c r="IB204" s="418"/>
      <c r="IC204" s="418"/>
      <c r="ID204" s="418"/>
      <c r="IE204" s="418"/>
      <c r="IF204" s="418"/>
      <c r="IG204" s="418"/>
      <c r="IH204" s="418"/>
      <c r="II204" s="418"/>
      <c r="IJ204" s="418"/>
      <c r="IK204" s="418"/>
      <c r="IL204" s="418"/>
      <c r="IM204" s="418"/>
      <c r="IN204" s="418"/>
      <c r="IO204" s="418"/>
      <c r="IP204" s="418"/>
      <c r="IQ204" s="278"/>
      <c r="IR204" s="278"/>
    </row>
    <row r="205" spans="1:252" s="444" customFormat="1" x14ac:dyDescent="0.35">
      <c r="A205" s="707"/>
      <c r="B205" s="418"/>
      <c r="C205" s="489"/>
      <c r="D205" s="421"/>
      <c r="E205" s="708"/>
      <c r="J205" s="1293"/>
      <c r="M205" s="418"/>
      <c r="N205" s="418"/>
      <c r="O205" s="418"/>
      <c r="P205" s="418"/>
      <c r="Q205" s="418"/>
      <c r="R205" s="418"/>
      <c r="S205" s="418"/>
      <c r="T205" s="418"/>
      <c r="U205" s="418"/>
      <c r="V205" s="418"/>
      <c r="W205" s="418"/>
      <c r="X205" s="418"/>
      <c r="Y205" s="418"/>
      <c r="Z205" s="418"/>
      <c r="AA205" s="418"/>
      <c r="AB205" s="418"/>
      <c r="AC205" s="418"/>
      <c r="AD205" s="418"/>
      <c r="AE205" s="418"/>
      <c r="AF205" s="418"/>
      <c r="AG205" s="418"/>
      <c r="AH205" s="418"/>
      <c r="AI205" s="418"/>
      <c r="AJ205" s="418"/>
      <c r="AK205" s="418"/>
      <c r="AL205" s="418"/>
      <c r="AM205" s="418"/>
      <c r="AN205" s="418"/>
      <c r="AO205" s="418"/>
      <c r="AP205" s="418"/>
      <c r="AQ205" s="418"/>
      <c r="AR205" s="418"/>
      <c r="AS205" s="418"/>
      <c r="AT205" s="418"/>
      <c r="AU205" s="418"/>
      <c r="AV205" s="418"/>
      <c r="AW205" s="418"/>
      <c r="AX205" s="418"/>
      <c r="AY205" s="418"/>
      <c r="AZ205" s="418"/>
      <c r="BA205" s="418"/>
      <c r="BB205" s="418"/>
      <c r="BC205" s="418"/>
      <c r="BD205" s="418"/>
      <c r="BE205" s="418"/>
      <c r="BF205" s="418"/>
      <c r="BG205" s="418"/>
      <c r="BH205" s="418"/>
      <c r="BI205" s="418"/>
      <c r="BJ205" s="418"/>
      <c r="BK205" s="418"/>
      <c r="BL205" s="418"/>
      <c r="BM205" s="418"/>
      <c r="BN205" s="418"/>
      <c r="BO205" s="418"/>
      <c r="BP205" s="418"/>
      <c r="BQ205" s="418"/>
      <c r="BR205" s="418"/>
      <c r="BS205" s="418"/>
      <c r="BT205" s="418"/>
      <c r="BU205" s="418"/>
      <c r="BV205" s="418"/>
      <c r="BW205" s="418"/>
      <c r="BX205" s="418"/>
      <c r="BY205" s="418"/>
      <c r="BZ205" s="418"/>
      <c r="CA205" s="418"/>
      <c r="CB205" s="418"/>
      <c r="CC205" s="418"/>
      <c r="CD205" s="418"/>
      <c r="CE205" s="418"/>
      <c r="CF205" s="418"/>
      <c r="CG205" s="418"/>
      <c r="CH205" s="418"/>
      <c r="CI205" s="418"/>
      <c r="CJ205" s="418"/>
      <c r="CK205" s="418"/>
      <c r="CL205" s="418"/>
      <c r="CM205" s="418"/>
      <c r="CN205" s="418"/>
      <c r="CO205" s="418"/>
      <c r="CP205" s="418"/>
      <c r="CQ205" s="418"/>
      <c r="CR205" s="418"/>
      <c r="CS205" s="418"/>
      <c r="CT205" s="418"/>
      <c r="CU205" s="418"/>
      <c r="CV205" s="418"/>
      <c r="CW205" s="418"/>
      <c r="CX205" s="418"/>
      <c r="CY205" s="418"/>
      <c r="CZ205" s="418"/>
      <c r="DA205" s="418"/>
      <c r="DB205" s="418"/>
      <c r="DC205" s="418"/>
      <c r="DD205" s="418"/>
      <c r="DE205" s="418"/>
      <c r="DF205" s="418"/>
      <c r="DG205" s="418"/>
      <c r="DH205" s="418"/>
      <c r="DI205" s="418"/>
      <c r="DJ205" s="418"/>
      <c r="DK205" s="418"/>
      <c r="DL205" s="418"/>
      <c r="DM205" s="418"/>
      <c r="DN205" s="418"/>
      <c r="DO205" s="418"/>
      <c r="DP205" s="418"/>
      <c r="DQ205" s="418"/>
      <c r="DR205" s="418"/>
      <c r="DS205" s="418"/>
      <c r="DT205" s="418"/>
      <c r="DU205" s="418"/>
      <c r="DV205" s="418"/>
      <c r="DW205" s="418"/>
      <c r="DX205" s="418"/>
      <c r="DY205" s="418"/>
      <c r="DZ205" s="418"/>
      <c r="EA205" s="418"/>
      <c r="EB205" s="418"/>
      <c r="EC205" s="418"/>
      <c r="ED205" s="418"/>
      <c r="EE205" s="418"/>
      <c r="EF205" s="418"/>
      <c r="EG205" s="418"/>
      <c r="EH205" s="418"/>
      <c r="EI205" s="418"/>
      <c r="EJ205" s="418"/>
      <c r="EK205" s="418"/>
      <c r="EL205" s="418"/>
      <c r="EM205" s="418"/>
      <c r="EN205" s="418"/>
      <c r="EO205" s="418"/>
      <c r="EP205" s="418"/>
      <c r="EQ205" s="418"/>
      <c r="ER205" s="418"/>
      <c r="ES205" s="418"/>
      <c r="ET205" s="418"/>
      <c r="EU205" s="418"/>
      <c r="EV205" s="418"/>
      <c r="EW205" s="418"/>
      <c r="EX205" s="418"/>
      <c r="EY205" s="418"/>
      <c r="EZ205" s="418"/>
      <c r="FA205" s="418"/>
      <c r="FB205" s="418"/>
      <c r="FC205" s="418"/>
      <c r="FD205" s="418"/>
      <c r="FE205" s="418"/>
      <c r="FF205" s="418"/>
      <c r="FG205" s="418"/>
      <c r="FH205" s="418"/>
      <c r="FI205" s="418"/>
      <c r="FJ205" s="418"/>
      <c r="FK205" s="418"/>
      <c r="FL205" s="418"/>
      <c r="FM205" s="418"/>
      <c r="FN205" s="418"/>
      <c r="FO205" s="418"/>
      <c r="FP205" s="418"/>
      <c r="FQ205" s="418"/>
      <c r="FR205" s="418"/>
      <c r="FS205" s="418"/>
      <c r="FT205" s="418"/>
      <c r="FU205" s="418"/>
      <c r="FV205" s="418"/>
      <c r="FW205" s="418"/>
      <c r="FX205" s="418"/>
      <c r="FY205" s="418"/>
      <c r="FZ205" s="418"/>
      <c r="GA205" s="418"/>
      <c r="GB205" s="418"/>
      <c r="GC205" s="418"/>
      <c r="GD205" s="418"/>
      <c r="GE205" s="418"/>
      <c r="GF205" s="418"/>
      <c r="GG205" s="418"/>
      <c r="GH205" s="418"/>
      <c r="GI205" s="418"/>
      <c r="GJ205" s="418"/>
      <c r="GK205" s="418"/>
      <c r="GL205" s="418"/>
      <c r="GM205" s="418"/>
      <c r="GN205" s="418"/>
      <c r="GO205" s="418"/>
      <c r="GP205" s="418"/>
      <c r="GQ205" s="418"/>
      <c r="GR205" s="418"/>
      <c r="GS205" s="418"/>
      <c r="GT205" s="418"/>
      <c r="GU205" s="418"/>
      <c r="GV205" s="418"/>
      <c r="GW205" s="418"/>
      <c r="GX205" s="418"/>
      <c r="GY205" s="418"/>
      <c r="GZ205" s="418"/>
      <c r="HA205" s="418"/>
      <c r="HB205" s="418"/>
      <c r="HC205" s="418"/>
      <c r="HD205" s="418"/>
      <c r="HE205" s="418"/>
      <c r="HF205" s="418"/>
      <c r="HG205" s="418"/>
      <c r="HH205" s="418"/>
      <c r="HI205" s="418"/>
      <c r="HJ205" s="418"/>
      <c r="HK205" s="418"/>
      <c r="HL205" s="418"/>
      <c r="HM205" s="418"/>
      <c r="HN205" s="418"/>
      <c r="HO205" s="418"/>
      <c r="HP205" s="418"/>
      <c r="HQ205" s="418"/>
      <c r="HR205" s="418"/>
      <c r="HS205" s="418"/>
      <c r="HT205" s="418"/>
      <c r="HU205" s="418"/>
      <c r="HV205" s="418"/>
      <c r="HW205" s="418"/>
      <c r="HX205" s="418"/>
      <c r="HY205" s="418"/>
      <c r="HZ205" s="418"/>
      <c r="IA205" s="418"/>
      <c r="IB205" s="418"/>
      <c r="IC205" s="418"/>
      <c r="ID205" s="418"/>
      <c r="IE205" s="418"/>
      <c r="IF205" s="418"/>
      <c r="IG205" s="418"/>
      <c r="IH205" s="418"/>
      <c r="II205" s="418"/>
      <c r="IJ205" s="418"/>
      <c r="IK205" s="418"/>
      <c r="IL205" s="418"/>
      <c r="IM205" s="418"/>
      <c r="IN205" s="418"/>
      <c r="IO205" s="418"/>
      <c r="IP205" s="418"/>
      <c r="IQ205" s="278"/>
      <c r="IR205" s="278"/>
    </row>
    <row r="206" spans="1:252" s="444" customFormat="1" x14ac:dyDescent="0.35">
      <c r="A206" s="707"/>
      <c r="B206" s="418"/>
      <c r="C206" s="489"/>
      <c r="D206" s="421"/>
      <c r="E206" s="708"/>
      <c r="J206" s="1293"/>
      <c r="M206" s="418"/>
      <c r="N206" s="418"/>
      <c r="O206" s="418"/>
      <c r="P206" s="418"/>
      <c r="Q206" s="418"/>
      <c r="R206" s="418"/>
      <c r="S206" s="418"/>
      <c r="T206" s="418"/>
      <c r="U206" s="418"/>
      <c r="V206" s="418"/>
      <c r="W206" s="418"/>
      <c r="X206" s="418"/>
      <c r="Y206" s="418"/>
      <c r="Z206" s="418"/>
      <c r="AA206" s="418"/>
      <c r="AB206" s="418"/>
      <c r="AC206" s="418"/>
      <c r="AD206" s="418"/>
      <c r="AE206" s="418"/>
      <c r="AF206" s="418"/>
      <c r="AG206" s="418"/>
      <c r="AH206" s="418"/>
      <c r="AI206" s="418"/>
      <c r="AJ206" s="418"/>
      <c r="AK206" s="418"/>
      <c r="AL206" s="418"/>
      <c r="AM206" s="418"/>
      <c r="AN206" s="418"/>
      <c r="AO206" s="418"/>
      <c r="AP206" s="418"/>
      <c r="AQ206" s="418"/>
      <c r="AR206" s="418"/>
      <c r="AS206" s="418"/>
      <c r="AT206" s="418"/>
      <c r="AU206" s="418"/>
      <c r="AV206" s="418"/>
      <c r="AW206" s="418"/>
      <c r="AX206" s="418"/>
      <c r="AY206" s="418"/>
      <c r="AZ206" s="418"/>
      <c r="BA206" s="418"/>
      <c r="BB206" s="418"/>
      <c r="BC206" s="418"/>
      <c r="BD206" s="418"/>
      <c r="BE206" s="418"/>
      <c r="BF206" s="418"/>
      <c r="BG206" s="418"/>
      <c r="BH206" s="418"/>
      <c r="BI206" s="418"/>
      <c r="BJ206" s="418"/>
      <c r="BK206" s="418"/>
      <c r="BL206" s="418"/>
      <c r="BM206" s="418"/>
      <c r="BN206" s="418"/>
      <c r="BO206" s="418"/>
      <c r="BP206" s="418"/>
      <c r="BQ206" s="418"/>
      <c r="BR206" s="418"/>
      <c r="BS206" s="418"/>
      <c r="BT206" s="418"/>
      <c r="BU206" s="418"/>
      <c r="BV206" s="418"/>
      <c r="BW206" s="418"/>
      <c r="BX206" s="418"/>
      <c r="BY206" s="418"/>
      <c r="BZ206" s="418"/>
      <c r="CA206" s="418"/>
      <c r="CB206" s="418"/>
      <c r="CC206" s="418"/>
      <c r="CD206" s="418"/>
      <c r="CE206" s="418"/>
      <c r="CF206" s="418"/>
      <c r="CG206" s="418"/>
      <c r="CH206" s="418"/>
      <c r="CI206" s="418"/>
      <c r="CJ206" s="418"/>
      <c r="CK206" s="418"/>
      <c r="CL206" s="418"/>
      <c r="CM206" s="418"/>
      <c r="CN206" s="418"/>
      <c r="CO206" s="418"/>
      <c r="CP206" s="418"/>
      <c r="CQ206" s="418"/>
      <c r="CR206" s="418"/>
      <c r="CS206" s="418"/>
      <c r="CT206" s="418"/>
      <c r="CU206" s="418"/>
      <c r="CV206" s="418"/>
      <c r="CW206" s="418"/>
      <c r="CX206" s="418"/>
      <c r="CY206" s="418"/>
      <c r="CZ206" s="418"/>
      <c r="DA206" s="418"/>
      <c r="DB206" s="418"/>
      <c r="DC206" s="418"/>
      <c r="DD206" s="418"/>
      <c r="DE206" s="418"/>
      <c r="DF206" s="418"/>
      <c r="DG206" s="418"/>
      <c r="DH206" s="418"/>
      <c r="DI206" s="418"/>
      <c r="DJ206" s="418"/>
      <c r="DK206" s="418"/>
      <c r="DL206" s="418"/>
      <c r="DM206" s="418"/>
      <c r="DN206" s="418"/>
      <c r="DO206" s="418"/>
      <c r="DP206" s="418"/>
      <c r="DQ206" s="418"/>
      <c r="DR206" s="418"/>
      <c r="DS206" s="418"/>
      <c r="DT206" s="418"/>
      <c r="DU206" s="418"/>
      <c r="DV206" s="418"/>
      <c r="DW206" s="418"/>
      <c r="DX206" s="418"/>
      <c r="DY206" s="418"/>
      <c r="DZ206" s="418"/>
      <c r="EA206" s="418"/>
      <c r="EB206" s="418"/>
      <c r="EC206" s="418"/>
      <c r="ED206" s="418"/>
      <c r="EE206" s="418"/>
      <c r="EF206" s="418"/>
      <c r="EG206" s="418"/>
      <c r="EH206" s="418"/>
      <c r="EI206" s="418"/>
      <c r="EJ206" s="418"/>
      <c r="EK206" s="418"/>
      <c r="EL206" s="418"/>
      <c r="EM206" s="418"/>
      <c r="EN206" s="418"/>
      <c r="EO206" s="418"/>
      <c r="EP206" s="418"/>
      <c r="EQ206" s="418"/>
      <c r="ER206" s="418"/>
      <c r="ES206" s="418"/>
      <c r="ET206" s="418"/>
      <c r="EU206" s="418"/>
      <c r="EV206" s="418"/>
      <c r="EW206" s="418"/>
      <c r="EX206" s="418"/>
      <c r="EY206" s="418"/>
      <c r="EZ206" s="418"/>
      <c r="FA206" s="418"/>
      <c r="FB206" s="418"/>
      <c r="FC206" s="418"/>
      <c r="FD206" s="418"/>
      <c r="FE206" s="418"/>
      <c r="FF206" s="418"/>
      <c r="FG206" s="418"/>
      <c r="FH206" s="418"/>
      <c r="FI206" s="418"/>
      <c r="FJ206" s="418"/>
      <c r="FK206" s="418"/>
      <c r="FL206" s="418"/>
      <c r="FM206" s="418"/>
      <c r="FN206" s="418"/>
      <c r="FO206" s="418"/>
      <c r="FP206" s="418"/>
      <c r="FQ206" s="418"/>
      <c r="FR206" s="418"/>
      <c r="FS206" s="418"/>
      <c r="FT206" s="418"/>
      <c r="FU206" s="418"/>
      <c r="FV206" s="418"/>
      <c r="FW206" s="418"/>
      <c r="FX206" s="418"/>
      <c r="FY206" s="418"/>
      <c r="FZ206" s="418"/>
      <c r="GA206" s="418"/>
      <c r="GB206" s="418"/>
      <c r="GC206" s="418"/>
      <c r="GD206" s="418"/>
      <c r="GE206" s="418"/>
      <c r="GF206" s="418"/>
      <c r="GG206" s="418"/>
      <c r="GH206" s="418"/>
      <c r="GI206" s="418"/>
      <c r="GJ206" s="418"/>
      <c r="GK206" s="418"/>
      <c r="GL206" s="418"/>
      <c r="GM206" s="418"/>
      <c r="GN206" s="418"/>
      <c r="GO206" s="418"/>
      <c r="GP206" s="418"/>
      <c r="GQ206" s="418"/>
      <c r="GR206" s="418"/>
      <c r="GS206" s="418"/>
      <c r="GT206" s="418"/>
      <c r="GU206" s="418"/>
      <c r="GV206" s="418"/>
      <c r="GW206" s="418"/>
      <c r="GX206" s="418"/>
      <c r="GY206" s="418"/>
      <c r="GZ206" s="418"/>
      <c r="HA206" s="418"/>
      <c r="HB206" s="418"/>
      <c r="HC206" s="418"/>
      <c r="HD206" s="418"/>
      <c r="HE206" s="418"/>
      <c r="HF206" s="418"/>
      <c r="HG206" s="418"/>
      <c r="HH206" s="418"/>
      <c r="HI206" s="418"/>
      <c r="HJ206" s="418"/>
      <c r="HK206" s="418"/>
      <c r="HL206" s="418"/>
      <c r="HM206" s="418"/>
      <c r="HN206" s="418"/>
      <c r="HO206" s="418"/>
      <c r="HP206" s="418"/>
      <c r="HQ206" s="418"/>
      <c r="HR206" s="418"/>
      <c r="HS206" s="418"/>
      <c r="HT206" s="418"/>
      <c r="HU206" s="418"/>
      <c r="HV206" s="418"/>
      <c r="HW206" s="418"/>
      <c r="HX206" s="418"/>
      <c r="HY206" s="418"/>
      <c r="HZ206" s="418"/>
      <c r="IA206" s="418"/>
      <c r="IB206" s="418"/>
      <c r="IC206" s="418"/>
      <c r="ID206" s="418"/>
      <c r="IE206" s="418"/>
      <c r="IF206" s="418"/>
      <c r="IG206" s="418"/>
      <c r="IH206" s="418"/>
      <c r="II206" s="418"/>
      <c r="IJ206" s="418"/>
      <c r="IK206" s="418"/>
      <c r="IL206" s="418"/>
      <c r="IM206" s="418"/>
      <c r="IN206" s="418"/>
      <c r="IO206" s="418"/>
      <c r="IP206" s="418"/>
      <c r="IQ206" s="278"/>
      <c r="IR206" s="278"/>
    </row>
    <row r="207" spans="1:252" s="444" customFormat="1" x14ac:dyDescent="0.35">
      <c r="A207" s="707"/>
      <c r="B207" s="418"/>
      <c r="C207" s="489"/>
      <c r="D207" s="421"/>
      <c r="E207" s="708"/>
      <c r="J207" s="1293"/>
      <c r="M207" s="418"/>
      <c r="N207" s="418"/>
      <c r="O207" s="418"/>
      <c r="P207" s="418"/>
      <c r="Q207" s="418"/>
      <c r="R207" s="418"/>
      <c r="S207" s="418"/>
      <c r="T207" s="418"/>
      <c r="U207" s="418"/>
      <c r="V207" s="418"/>
      <c r="W207" s="418"/>
      <c r="X207" s="418"/>
      <c r="Y207" s="418"/>
      <c r="Z207" s="418"/>
      <c r="AA207" s="418"/>
      <c r="AB207" s="418"/>
      <c r="AC207" s="418"/>
      <c r="AD207" s="418"/>
      <c r="AE207" s="418"/>
      <c r="AF207" s="418"/>
      <c r="AG207" s="418"/>
      <c r="AH207" s="418"/>
      <c r="AI207" s="418"/>
      <c r="AJ207" s="418"/>
      <c r="AK207" s="418"/>
      <c r="AL207" s="418"/>
      <c r="AM207" s="418"/>
      <c r="AN207" s="418"/>
      <c r="AO207" s="418"/>
      <c r="AP207" s="418"/>
      <c r="AQ207" s="418"/>
      <c r="AR207" s="418"/>
      <c r="AS207" s="418"/>
      <c r="AT207" s="418"/>
      <c r="AU207" s="418"/>
      <c r="AV207" s="418"/>
      <c r="AW207" s="418"/>
      <c r="AX207" s="418"/>
      <c r="AY207" s="418"/>
      <c r="AZ207" s="418"/>
      <c r="BA207" s="418"/>
      <c r="BB207" s="418"/>
      <c r="BC207" s="418"/>
      <c r="BD207" s="418"/>
      <c r="BE207" s="418"/>
      <c r="BF207" s="418"/>
      <c r="BG207" s="418"/>
      <c r="BH207" s="418"/>
      <c r="BI207" s="418"/>
      <c r="BJ207" s="418"/>
      <c r="BK207" s="418"/>
      <c r="BL207" s="418"/>
      <c r="BM207" s="418"/>
      <c r="BN207" s="418"/>
      <c r="BO207" s="418"/>
      <c r="BP207" s="418"/>
      <c r="BQ207" s="418"/>
      <c r="BR207" s="418"/>
      <c r="BS207" s="418"/>
      <c r="BT207" s="418"/>
      <c r="BU207" s="418"/>
      <c r="BV207" s="418"/>
      <c r="BW207" s="418"/>
      <c r="BX207" s="418"/>
      <c r="BY207" s="418"/>
      <c r="BZ207" s="418"/>
      <c r="CA207" s="418"/>
      <c r="CB207" s="418"/>
      <c r="CC207" s="418"/>
      <c r="CD207" s="418"/>
      <c r="CE207" s="418"/>
      <c r="CF207" s="418"/>
      <c r="CG207" s="418"/>
      <c r="CH207" s="418"/>
      <c r="CI207" s="418"/>
      <c r="CJ207" s="418"/>
      <c r="CK207" s="418"/>
      <c r="CL207" s="418"/>
      <c r="CM207" s="418"/>
      <c r="CN207" s="418"/>
      <c r="CO207" s="418"/>
      <c r="CP207" s="418"/>
      <c r="CQ207" s="418"/>
      <c r="CR207" s="418"/>
      <c r="CS207" s="418"/>
      <c r="CT207" s="418"/>
      <c r="CU207" s="418"/>
      <c r="CV207" s="418"/>
      <c r="CW207" s="418"/>
      <c r="CX207" s="418"/>
      <c r="CY207" s="418"/>
      <c r="CZ207" s="418"/>
      <c r="DA207" s="418"/>
      <c r="DB207" s="418"/>
      <c r="DC207" s="418"/>
      <c r="DD207" s="418"/>
      <c r="DE207" s="418"/>
      <c r="DF207" s="418"/>
      <c r="DG207" s="418"/>
      <c r="DH207" s="418"/>
      <c r="DI207" s="418"/>
      <c r="DJ207" s="418"/>
      <c r="DK207" s="418"/>
      <c r="DL207" s="418"/>
      <c r="DM207" s="418"/>
      <c r="DN207" s="418"/>
      <c r="DO207" s="418"/>
      <c r="DP207" s="418"/>
      <c r="DQ207" s="418"/>
      <c r="DR207" s="418"/>
      <c r="DS207" s="418"/>
      <c r="DT207" s="418"/>
      <c r="DU207" s="418"/>
      <c r="DV207" s="418"/>
      <c r="DW207" s="418"/>
      <c r="DX207" s="418"/>
      <c r="DY207" s="418"/>
      <c r="DZ207" s="418"/>
      <c r="EA207" s="418"/>
      <c r="EB207" s="418"/>
      <c r="EC207" s="418"/>
      <c r="ED207" s="418"/>
      <c r="EE207" s="418"/>
      <c r="EF207" s="418"/>
      <c r="EG207" s="418"/>
      <c r="EH207" s="418"/>
      <c r="EI207" s="418"/>
      <c r="EJ207" s="418"/>
      <c r="EK207" s="418"/>
      <c r="EL207" s="418"/>
      <c r="EM207" s="418"/>
      <c r="EN207" s="418"/>
      <c r="EO207" s="418"/>
      <c r="EP207" s="418"/>
      <c r="EQ207" s="418"/>
      <c r="ER207" s="418"/>
      <c r="ES207" s="418"/>
      <c r="ET207" s="418"/>
      <c r="EU207" s="418"/>
      <c r="EV207" s="418"/>
      <c r="EW207" s="418"/>
      <c r="EX207" s="418"/>
      <c r="EY207" s="418"/>
      <c r="EZ207" s="418"/>
      <c r="FA207" s="418"/>
      <c r="FB207" s="418"/>
      <c r="FC207" s="418"/>
      <c r="FD207" s="418"/>
      <c r="FE207" s="418"/>
      <c r="FF207" s="418"/>
      <c r="FG207" s="418"/>
      <c r="FH207" s="418"/>
      <c r="FI207" s="418"/>
      <c r="FJ207" s="418"/>
      <c r="FK207" s="418"/>
      <c r="FL207" s="418"/>
      <c r="FM207" s="418"/>
      <c r="FN207" s="418"/>
      <c r="FO207" s="418"/>
      <c r="FP207" s="418"/>
      <c r="FQ207" s="418"/>
      <c r="FR207" s="418"/>
      <c r="FS207" s="418"/>
      <c r="FT207" s="418"/>
      <c r="FU207" s="418"/>
      <c r="FV207" s="418"/>
      <c r="FW207" s="418"/>
      <c r="FX207" s="418"/>
      <c r="FY207" s="418"/>
      <c r="FZ207" s="418"/>
      <c r="GA207" s="418"/>
      <c r="GB207" s="418"/>
      <c r="GC207" s="418"/>
      <c r="GD207" s="418"/>
      <c r="GE207" s="418"/>
      <c r="GF207" s="418"/>
      <c r="GG207" s="418"/>
      <c r="GH207" s="418"/>
      <c r="GI207" s="418"/>
      <c r="GJ207" s="418"/>
      <c r="GK207" s="418"/>
      <c r="GL207" s="418"/>
      <c r="GM207" s="418"/>
      <c r="GN207" s="418"/>
      <c r="GO207" s="418"/>
      <c r="GP207" s="418"/>
      <c r="GQ207" s="418"/>
      <c r="GR207" s="418"/>
      <c r="GS207" s="418"/>
      <c r="GT207" s="418"/>
      <c r="GU207" s="418"/>
      <c r="GV207" s="418"/>
      <c r="GW207" s="418"/>
      <c r="GX207" s="418"/>
      <c r="GY207" s="418"/>
      <c r="GZ207" s="418"/>
      <c r="HA207" s="418"/>
      <c r="HB207" s="418"/>
      <c r="HC207" s="418"/>
      <c r="HD207" s="418"/>
      <c r="HE207" s="418"/>
      <c r="HF207" s="418"/>
      <c r="HG207" s="418"/>
      <c r="HH207" s="418"/>
      <c r="HI207" s="418"/>
      <c r="HJ207" s="418"/>
      <c r="HK207" s="418"/>
      <c r="HL207" s="418"/>
      <c r="HM207" s="418"/>
      <c r="HN207" s="418"/>
      <c r="HO207" s="418"/>
      <c r="HP207" s="418"/>
      <c r="HQ207" s="418"/>
      <c r="HR207" s="418"/>
      <c r="HS207" s="418"/>
      <c r="HT207" s="418"/>
      <c r="HU207" s="418"/>
      <c r="HV207" s="418"/>
      <c r="HW207" s="418"/>
      <c r="HX207" s="418"/>
      <c r="HY207" s="418"/>
      <c r="HZ207" s="418"/>
      <c r="IA207" s="418"/>
      <c r="IB207" s="418"/>
      <c r="IC207" s="418"/>
      <c r="ID207" s="418"/>
      <c r="IE207" s="418"/>
      <c r="IF207" s="418"/>
      <c r="IG207" s="418"/>
      <c r="IH207" s="418"/>
      <c r="II207" s="418"/>
      <c r="IJ207" s="418"/>
      <c r="IK207" s="418"/>
      <c r="IL207" s="418"/>
      <c r="IM207" s="418"/>
      <c r="IN207" s="418"/>
      <c r="IO207" s="418"/>
      <c r="IP207" s="418"/>
      <c r="IQ207" s="278"/>
      <c r="IR207" s="278"/>
    </row>
    <row r="208" spans="1:252" s="444" customFormat="1" x14ac:dyDescent="0.35">
      <c r="A208" s="707"/>
      <c r="B208" s="418"/>
      <c r="C208" s="489"/>
      <c r="D208" s="421"/>
      <c r="E208" s="708"/>
      <c r="J208" s="1293"/>
      <c r="M208" s="418"/>
      <c r="N208" s="418"/>
      <c r="O208" s="418"/>
      <c r="P208" s="418"/>
      <c r="Q208" s="418"/>
      <c r="R208" s="418"/>
      <c r="S208" s="418"/>
      <c r="T208" s="418"/>
      <c r="U208" s="418"/>
      <c r="V208" s="418"/>
      <c r="W208" s="418"/>
      <c r="X208" s="418"/>
      <c r="Y208" s="418"/>
      <c r="Z208" s="418"/>
      <c r="AA208" s="418"/>
      <c r="AB208" s="418"/>
      <c r="AC208" s="418"/>
      <c r="AD208" s="418"/>
      <c r="AE208" s="418"/>
      <c r="AF208" s="418"/>
      <c r="AG208" s="418"/>
      <c r="AH208" s="418"/>
      <c r="AI208" s="418"/>
      <c r="AJ208" s="418"/>
      <c r="AK208" s="418"/>
      <c r="AL208" s="418"/>
      <c r="AM208" s="418"/>
      <c r="AN208" s="418"/>
      <c r="AO208" s="418"/>
      <c r="AP208" s="418"/>
      <c r="AQ208" s="418"/>
      <c r="AR208" s="418"/>
      <c r="AS208" s="418"/>
      <c r="AT208" s="418"/>
      <c r="AU208" s="418"/>
      <c r="AV208" s="418"/>
      <c r="AW208" s="418"/>
      <c r="AX208" s="418"/>
      <c r="AY208" s="418"/>
      <c r="AZ208" s="418"/>
      <c r="BA208" s="418"/>
      <c r="BB208" s="418"/>
      <c r="BC208" s="418"/>
      <c r="BD208" s="418"/>
      <c r="BE208" s="418"/>
      <c r="BF208" s="418"/>
      <c r="BG208" s="418"/>
      <c r="BH208" s="418"/>
      <c r="BI208" s="418"/>
      <c r="BJ208" s="418"/>
      <c r="BK208" s="418"/>
      <c r="BL208" s="418"/>
      <c r="BM208" s="418"/>
      <c r="BN208" s="418"/>
      <c r="BO208" s="418"/>
      <c r="BP208" s="418"/>
      <c r="BQ208" s="418"/>
      <c r="BR208" s="418"/>
      <c r="BS208" s="418"/>
      <c r="BT208" s="418"/>
      <c r="BU208" s="418"/>
      <c r="BV208" s="418"/>
      <c r="BW208" s="418"/>
      <c r="BX208" s="418"/>
      <c r="BY208" s="418"/>
      <c r="BZ208" s="418"/>
      <c r="CA208" s="418"/>
      <c r="CB208" s="418"/>
      <c r="CC208" s="418"/>
      <c r="CD208" s="418"/>
      <c r="CE208" s="418"/>
      <c r="CF208" s="418"/>
      <c r="CG208" s="418"/>
      <c r="CH208" s="418"/>
      <c r="CI208" s="418"/>
      <c r="CJ208" s="418"/>
      <c r="CK208" s="418"/>
      <c r="CL208" s="418"/>
      <c r="CM208" s="418"/>
      <c r="CN208" s="418"/>
      <c r="CO208" s="418"/>
      <c r="CP208" s="418"/>
      <c r="CQ208" s="418"/>
      <c r="CR208" s="418"/>
      <c r="CS208" s="418"/>
      <c r="CT208" s="418"/>
      <c r="CU208" s="418"/>
      <c r="CV208" s="418"/>
      <c r="CW208" s="418"/>
      <c r="CX208" s="418"/>
      <c r="CY208" s="418"/>
      <c r="CZ208" s="418"/>
      <c r="DA208" s="418"/>
      <c r="DB208" s="418"/>
      <c r="DC208" s="418"/>
      <c r="DD208" s="418"/>
      <c r="DE208" s="418"/>
      <c r="DF208" s="418"/>
      <c r="DG208" s="418"/>
      <c r="DH208" s="418"/>
      <c r="DI208" s="418"/>
      <c r="DJ208" s="418"/>
      <c r="DK208" s="418"/>
      <c r="DL208" s="418"/>
      <c r="DM208" s="418"/>
      <c r="DN208" s="418"/>
      <c r="DO208" s="418"/>
      <c r="DP208" s="418"/>
      <c r="DQ208" s="418"/>
      <c r="DR208" s="418"/>
      <c r="DS208" s="418"/>
      <c r="DT208" s="418"/>
      <c r="DU208" s="418"/>
      <c r="DV208" s="418"/>
      <c r="DW208" s="418"/>
      <c r="DX208" s="418"/>
      <c r="DY208" s="418"/>
      <c r="DZ208" s="418"/>
      <c r="EA208" s="418"/>
      <c r="EB208" s="418"/>
      <c r="EC208" s="418"/>
      <c r="ED208" s="418"/>
      <c r="EE208" s="418"/>
      <c r="EF208" s="418"/>
      <c r="EG208" s="418"/>
      <c r="EH208" s="418"/>
      <c r="EI208" s="418"/>
      <c r="EJ208" s="418"/>
      <c r="EK208" s="418"/>
      <c r="EL208" s="418"/>
      <c r="EM208" s="418"/>
      <c r="EN208" s="418"/>
      <c r="EO208" s="418"/>
      <c r="EP208" s="418"/>
      <c r="EQ208" s="418"/>
      <c r="ER208" s="418"/>
      <c r="ES208" s="418"/>
      <c r="ET208" s="418"/>
      <c r="EU208" s="418"/>
      <c r="EV208" s="418"/>
      <c r="EW208" s="418"/>
      <c r="EX208" s="418"/>
      <c r="EY208" s="418"/>
      <c r="EZ208" s="418"/>
      <c r="FA208" s="418"/>
      <c r="FB208" s="418"/>
      <c r="FC208" s="418"/>
      <c r="FD208" s="418"/>
      <c r="FE208" s="418"/>
      <c r="FF208" s="418"/>
      <c r="FG208" s="418"/>
      <c r="FH208" s="418"/>
      <c r="FI208" s="418"/>
      <c r="FJ208" s="418"/>
      <c r="FK208" s="418"/>
      <c r="FL208" s="418"/>
      <c r="FM208" s="418"/>
      <c r="FN208" s="418"/>
      <c r="FO208" s="418"/>
      <c r="FP208" s="418"/>
      <c r="FQ208" s="418"/>
      <c r="FR208" s="418"/>
      <c r="FS208" s="418"/>
      <c r="FT208" s="418"/>
      <c r="FU208" s="418"/>
      <c r="FV208" s="418"/>
      <c r="FW208" s="418"/>
      <c r="FX208" s="418"/>
      <c r="FY208" s="418"/>
      <c r="FZ208" s="418"/>
      <c r="GA208" s="418"/>
      <c r="GB208" s="418"/>
      <c r="GC208" s="418"/>
      <c r="GD208" s="418"/>
      <c r="GE208" s="418"/>
      <c r="GF208" s="418"/>
      <c r="GG208" s="418"/>
      <c r="GH208" s="418"/>
      <c r="GI208" s="418"/>
      <c r="GJ208" s="418"/>
      <c r="GK208" s="418"/>
      <c r="GL208" s="418"/>
      <c r="GM208" s="418"/>
      <c r="GN208" s="418"/>
      <c r="GO208" s="418"/>
      <c r="GP208" s="418"/>
      <c r="GQ208" s="418"/>
      <c r="GR208" s="418"/>
      <c r="GS208" s="418"/>
      <c r="GT208" s="418"/>
      <c r="GU208" s="418"/>
      <c r="GV208" s="418"/>
      <c r="GW208" s="418"/>
      <c r="GX208" s="418"/>
      <c r="GY208" s="418"/>
      <c r="GZ208" s="418"/>
      <c r="HA208" s="418"/>
      <c r="HB208" s="418"/>
      <c r="HC208" s="418"/>
      <c r="HD208" s="418"/>
      <c r="HE208" s="418"/>
      <c r="HF208" s="418"/>
      <c r="HG208" s="418"/>
      <c r="HH208" s="418"/>
      <c r="HI208" s="418"/>
      <c r="HJ208" s="418"/>
      <c r="HK208" s="418"/>
      <c r="HL208" s="418"/>
      <c r="HM208" s="418"/>
      <c r="HN208" s="418"/>
      <c r="HO208" s="418"/>
      <c r="HP208" s="418"/>
      <c r="HQ208" s="418"/>
      <c r="HR208" s="418"/>
      <c r="HS208" s="418"/>
      <c r="HT208" s="418"/>
      <c r="HU208" s="418"/>
      <c r="HV208" s="418"/>
      <c r="HW208" s="418"/>
      <c r="HX208" s="418"/>
      <c r="HY208" s="418"/>
      <c r="HZ208" s="418"/>
      <c r="IA208" s="418"/>
      <c r="IB208" s="418"/>
      <c r="IC208" s="418"/>
      <c r="ID208" s="418"/>
      <c r="IE208" s="418"/>
      <c r="IF208" s="418"/>
      <c r="IG208" s="418"/>
      <c r="IH208" s="418"/>
      <c r="II208" s="418"/>
      <c r="IJ208" s="418"/>
      <c r="IK208" s="418"/>
      <c r="IL208" s="418"/>
      <c r="IM208" s="418"/>
      <c r="IN208" s="418"/>
      <c r="IO208" s="418"/>
      <c r="IP208" s="418"/>
      <c r="IQ208" s="278"/>
      <c r="IR208" s="278"/>
    </row>
    <row r="209" spans="1:252" s="444" customFormat="1" x14ac:dyDescent="0.35">
      <c r="A209" s="707"/>
      <c r="B209" s="418"/>
      <c r="C209" s="489"/>
      <c r="D209" s="421"/>
      <c r="E209" s="708"/>
      <c r="J209" s="1293"/>
      <c r="M209" s="418"/>
      <c r="N209" s="418"/>
      <c r="O209" s="418"/>
      <c r="P209" s="418"/>
      <c r="Q209" s="418"/>
      <c r="R209" s="418"/>
      <c r="S209" s="418"/>
      <c r="T209" s="418"/>
      <c r="U209" s="418"/>
      <c r="V209" s="418"/>
      <c r="W209" s="418"/>
      <c r="X209" s="418"/>
      <c r="Y209" s="418"/>
      <c r="Z209" s="418"/>
      <c r="AA209" s="418"/>
      <c r="AB209" s="418"/>
      <c r="AC209" s="418"/>
      <c r="AD209" s="418"/>
      <c r="AE209" s="418"/>
      <c r="AF209" s="418"/>
      <c r="AG209" s="418"/>
      <c r="AH209" s="418"/>
      <c r="AI209" s="418"/>
      <c r="AJ209" s="418"/>
      <c r="AK209" s="418"/>
      <c r="AL209" s="418"/>
      <c r="AM209" s="418"/>
      <c r="AN209" s="418"/>
      <c r="AO209" s="418"/>
      <c r="AP209" s="418"/>
      <c r="AQ209" s="418"/>
      <c r="AR209" s="418"/>
      <c r="AS209" s="418"/>
      <c r="AT209" s="418"/>
      <c r="AU209" s="418"/>
      <c r="AV209" s="418"/>
      <c r="AW209" s="418"/>
      <c r="AX209" s="418"/>
      <c r="AY209" s="418"/>
      <c r="AZ209" s="418"/>
      <c r="BA209" s="418"/>
      <c r="BB209" s="418"/>
      <c r="BC209" s="418"/>
      <c r="BD209" s="418"/>
      <c r="BE209" s="418"/>
      <c r="BF209" s="418"/>
      <c r="BG209" s="418"/>
      <c r="BH209" s="418"/>
      <c r="BI209" s="418"/>
      <c r="BJ209" s="418"/>
      <c r="BK209" s="418"/>
      <c r="BL209" s="418"/>
      <c r="BM209" s="418"/>
      <c r="BN209" s="418"/>
      <c r="BO209" s="418"/>
      <c r="BP209" s="418"/>
      <c r="BQ209" s="418"/>
      <c r="BR209" s="418"/>
      <c r="BS209" s="418"/>
      <c r="BT209" s="418"/>
      <c r="BU209" s="418"/>
      <c r="BV209" s="418"/>
      <c r="BW209" s="418"/>
      <c r="BX209" s="418"/>
      <c r="BY209" s="418"/>
      <c r="BZ209" s="418"/>
      <c r="CA209" s="418"/>
      <c r="CB209" s="418"/>
      <c r="CC209" s="418"/>
      <c r="CD209" s="418"/>
      <c r="CE209" s="418"/>
      <c r="CF209" s="418"/>
      <c r="CG209" s="418"/>
      <c r="CH209" s="418"/>
      <c r="CI209" s="418"/>
      <c r="CJ209" s="418"/>
      <c r="CK209" s="418"/>
      <c r="CL209" s="418"/>
      <c r="CM209" s="418"/>
      <c r="CN209" s="418"/>
      <c r="CO209" s="418"/>
      <c r="CP209" s="418"/>
      <c r="CQ209" s="418"/>
      <c r="CR209" s="418"/>
      <c r="CS209" s="418"/>
      <c r="CT209" s="418"/>
      <c r="CU209" s="418"/>
      <c r="CV209" s="418"/>
      <c r="CW209" s="418"/>
      <c r="CX209" s="418"/>
      <c r="CY209" s="418"/>
      <c r="CZ209" s="418"/>
      <c r="DA209" s="418"/>
      <c r="DB209" s="418"/>
      <c r="DC209" s="418"/>
      <c r="DD209" s="418"/>
      <c r="DE209" s="418"/>
      <c r="DF209" s="418"/>
      <c r="DG209" s="418"/>
      <c r="DH209" s="418"/>
      <c r="DI209" s="418"/>
      <c r="DJ209" s="418"/>
      <c r="DK209" s="418"/>
      <c r="DL209" s="418"/>
      <c r="DM209" s="418"/>
      <c r="DN209" s="418"/>
      <c r="DO209" s="418"/>
      <c r="DP209" s="418"/>
      <c r="DQ209" s="418"/>
      <c r="DR209" s="418"/>
      <c r="DS209" s="418"/>
      <c r="DT209" s="418"/>
      <c r="DU209" s="418"/>
      <c r="DV209" s="418"/>
      <c r="DW209" s="418"/>
      <c r="DX209" s="418"/>
      <c r="DY209" s="418"/>
      <c r="DZ209" s="418"/>
      <c r="EA209" s="418"/>
      <c r="EB209" s="418"/>
      <c r="EC209" s="418"/>
      <c r="ED209" s="418"/>
      <c r="EE209" s="418"/>
      <c r="EF209" s="418"/>
      <c r="EG209" s="418"/>
      <c r="EH209" s="418"/>
      <c r="EI209" s="418"/>
      <c r="EJ209" s="418"/>
      <c r="EK209" s="418"/>
      <c r="EL209" s="418"/>
      <c r="EM209" s="418"/>
      <c r="EN209" s="418"/>
      <c r="EO209" s="418"/>
      <c r="EP209" s="418"/>
      <c r="EQ209" s="418"/>
      <c r="ER209" s="418"/>
      <c r="ES209" s="418"/>
      <c r="ET209" s="418"/>
      <c r="EU209" s="418"/>
      <c r="EV209" s="418"/>
      <c r="EW209" s="418"/>
      <c r="EX209" s="418"/>
      <c r="EY209" s="418"/>
      <c r="EZ209" s="418"/>
      <c r="FA209" s="418"/>
      <c r="FB209" s="418"/>
      <c r="FC209" s="418"/>
      <c r="FD209" s="418"/>
      <c r="FE209" s="418"/>
      <c r="FF209" s="418"/>
      <c r="FG209" s="418"/>
      <c r="FH209" s="418"/>
      <c r="FI209" s="418"/>
      <c r="FJ209" s="418"/>
      <c r="FK209" s="418"/>
      <c r="FL209" s="418"/>
      <c r="FM209" s="418"/>
      <c r="FN209" s="418"/>
      <c r="FO209" s="418"/>
      <c r="FP209" s="418"/>
      <c r="FQ209" s="418"/>
      <c r="FR209" s="418"/>
      <c r="FS209" s="418"/>
      <c r="FT209" s="418"/>
      <c r="FU209" s="418"/>
      <c r="FV209" s="418"/>
      <c r="FW209" s="418"/>
      <c r="FX209" s="418"/>
      <c r="FY209" s="418"/>
      <c r="FZ209" s="418"/>
      <c r="GA209" s="418"/>
      <c r="GB209" s="418"/>
      <c r="GC209" s="418"/>
      <c r="GD209" s="418"/>
      <c r="GE209" s="418"/>
      <c r="GF209" s="418"/>
      <c r="GG209" s="418"/>
      <c r="GH209" s="418"/>
      <c r="GI209" s="418"/>
      <c r="GJ209" s="418"/>
      <c r="GK209" s="418"/>
      <c r="GL209" s="418"/>
      <c r="GM209" s="418"/>
      <c r="GN209" s="418"/>
      <c r="GO209" s="418"/>
      <c r="GP209" s="418"/>
      <c r="GQ209" s="418"/>
      <c r="GR209" s="418"/>
      <c r="GS209" s="418"/>
      <c r="GT209" s="418"/>
      <c r="GU209" s="418"/>
      <c r="GV209" s="418"/>
      <c r="GW209" s="418"/>
      <c r="GX209" s="418"/>
      <c r="GY209" s="418"/>
      <c r="GZ209" s="418"/>
      <c r="HA209" s="418"/>
      <c r="HB209" s="418"/>
      <c r="HC209" s="418"/>
      <c r="HD209" s="418"/>
      <c r="HE209" s="418"/>
      <c r="HF209" s="418"/>
      <c r="HG209" s="418"/>
      <c r="HH209" s="418"/>
      <c r="HI209" s="418"/>
      <c r="HJ209" s="418"/>
      <c r="HK209" s="418"/>
      <c r="HL209" s="418"/>
      <c r="HM209" s="418"/>
      <c r="HN209" s="418"/>
      <c r="HO209" s="418"/>
      <c r="HP209" s="418"/>
      <c r="HQ209" s="418"/>
      <c r="HR209" s="418"/>
      <c r="HS209" s="418"/>
      <c r="HT209" s="418"/>
      <c r="HU209" s="418"/>
      <c r="HV209" s="418"/>
      <c r="HW209" s="418"/>
      <c r="HX209" s="418"/>
      <c r="HY209" s="418"/>
      <c r="HZ209" s="418"/>
      <c r="IA209" s="418"/>
      <c r="IB209" s="418"/>
      <c r="IC209" s="418"/>
      <c r="ID209" s="418"/>
      <c r="IE209" s="418"/>
      <c r="IF209" s="418"/>
      <c r="IG209" s="418"/>
      <c r="IH209" s="418"/>
      <c r="II209" s="418"/>
      <c r="IJ209" s="418"/>
      <c r="IK209" s="418"/>
      <c r="IL209" s="418"/>
      <c r="IM209" s="418"/>
      <c r="IN209" s="418"/>
      <c r="IO209" s="418"/>
      <c r="IP209" s="418"/>
      <c r="IQ209" s="278"/>
      <c r="IR209" s="278"/>
    </row>
    <row r="210" spans="1:252" s="444" customFormat="1" x14ac:dyDescent="0.35">
      <c r="A210" s="707"/>
      <c r="B210" s="418"/>
      <c r="C210" s="489"/>
      <c r="D210" s="421"/>
      <c r="E210" s="708"/>
      <c r="J210" s="1293"/>
      <c r="M210" s="418"/>
      <c r="N210" s="418"/>
      <c r="O210" s="418"/>
      <c r="P210" s="418"/>
      <c r="Q210" s="418"/>
      <c r="R210" s="418"/>
      <c r="S210" s="418"/>
      <c r="T210" s="418"/>
      <c r="U210" s="418"/>
      <c r="V210" s="418"/>
      <c r="W210" s="418"/>
      <c r="X210" s="418"/>
      <c r="Y210" s="418"/>
      <c r="Z210" s="418"/>
      <c r="AA210" s="418"/>
      <c r="AB210" s="418"/>
      <c r="AC210" s="418"/>
      <c r="AD210" s="418"/>
      <c r="AE210" s="418"/>
      <c r="AF210" s="418"/>
      <c r="AG210" s="418"/>
      <c r="AH210" s="418"/>
      <c r="AI210" s="418"/>
      <c r="AJ210" s="418"/>
      <c r="AK210" s="418"/>
      <c r="AL210" s="418"/>
      <c r="AM210" s="418"/>
      <c r="AN210" s="418"/>
      <c r="AO210" s="418"/>
      <c r="AP210" s="418"/>
      <c r="AQ210" s="418"/>
      <c r="AR210" s="418"/>
      <c r="AS210" s="418"/>
      <c r="AT210" s="418"/>
      <c r="AU210" s="418"/>
      <c r="AV210" s="418"/>
      <c r="AW210" s="418"/>
      <c r="AX210" s="418"/>
      <c r="AY210" s="418"/>
      <c r="AZ210" s="418"/>
      <c r="BA210" s="418"/>
      <c r="BB210" s="418"/>
      <c r="BC210" s="418"/>
      <c r="BD210" s="418"/>
      <c r="BE210" s="418"/>
      <c r="BF210" s="418"/>
      <c r="BG210" s="418"/>
      <c r="BH210" s="418"/>
      <c r="BI210" s="418"/>
      <c r="BJ210" s="418"/>
      <c r="BK210" s="418"/>
      <c r="BL210" s="418"/>
      <c r="BM210" s="418"/>
      <c r="BN210" s="418"/>
      <c r="BO210" s="418"/>
      <c r="BP210" s="418"/>
      <c r="BQ210" s="418"/>
      <c r="BR210" s="418"/>
      <c r="BS210" s="418"/>
      <c r="BT210" s="418"/>
      <c r="BU210" s="418"/>
      <c r="BV210" s="418"/>
      <c r="BW210" s="418"/>
      <c r="BX210" s="418"/>
      <c r="BY210" s="418"/>
      <c r="BZ210" s="418"/>
      <c r="CA210" s="418"/>
      <c r="CB210" s="418"/>
      <c r="CC210" s="418"/>
      <c r="CD210" s="418"/>
      <c r="CE210" s="418"/>
      <c r="CF210" s="418"/>
      <c r="CG210" s="418"/>
      <c r="CH210" s="418"/>
      <c r="CI210" s="418"/>
      <c r="CJ210" s="418"/>
      <c r="CK210" s="418"/>
      <c r="CL210" s="418"/>
      <c r="CM210" s="418"/>
      <c r="CN210" s="418"/>
      <c r="CO210" s="418"/>
      <c r="CP210" s="418"/>
      <c r="CQ210" s="418"/>
      <c r="CR210" s="418"/>
      <c r="CS210" s="418"/>
      <c r="CT210" s="418"/>
      <c r="CU210" s="418"/>
      <c r="CV210" s="418"/>
      <c r="CW210" s="418"/>
      <c r="CX210" s="418"/>
      <c r="CY210" s="418"/>
      <c r="CZ210" s="418"/>
      <c r="DA210" s="418"/>
      <c r="DB210" s="418"/>
      <c r="DC210" s="418"/>
      <c r="DD210" s="418"/>
      <c r="DE210" s="418"/>
      <c r="DF210" s="418"/>
      <c r="DG210" s="418"/>
      <c r="DH210" s="418"/>
      <c r="DI210" s="418"/>
      <c r="DJ210" s="418"/>
      <c r="DK210" s="418"/>
      <c r="DL210" s="418"/>
      <c r="DM210" s="418"/>
      <c r="DN210" s="418"/>
      <c r="DO210" s="418"/>
      <c r="DP210" s="418"/>
      <c r="DQ210" s="418"/>
      <c r="DR210" s="418"/>
      <c r="DS210" s="418"/>
      <c r="DT210" s="418"/>
      <c r="DU210" s="418"/>
      <c r="DV210" s="418"/>
      <c r="DW210" s="418"/>
      <c r="DX210" s="418"/>
      <c r="DY210" s="418"/>
      <c r="DZ210" s="418"/>
      <c r="EA210" s="418"/>
      <c r="EB210" s="418"/>
      <c r="EC210" s="418"/>
      <c r="ED210" s="418"/>
      <c r="EE210" s="418"/>
      <c r="EF210" s="418"/>
      <c r="EG210" s="418"/>
      <c r="EH210" s="418"/>
      <c r="EI210" s="418"/>
      <c r="EJ210" s="418"/>
      <c r="EK210" s="418"/>
      <c r="EL210" s="418"/>
      <c r="EM210" s="418"/>
      <c r="EN210" s="418"/>
      <c r="EO210" s="418"/>
      <c r="EP210" s="418"/>
      <c r="EQ210" s="418"/>
      <c r="ER210" s="418"/>
      <c r="ES210" s="418"/>
      <c r="ET210" s="418"/>
      <c r="EU210" s="418"/>
      <c r="EV210" s="418"/>
      <c r="EW210" s="418"/>
      <c r="EX210" s="418"/>
      <c r="EY210" s="418"/>
      <c r="EZ210" s="418"/>
      <c r="FA210" s="418"/>
      <c r="FB210" s="418"/>
      <c r="FC210" s="418"/>
      <c r="FD210" s="418"/>
      <c r="FE210" s="418"/>
      <c r="FF210" s="418"/>
      <c r="FG210" s="418"/>
      <c r="FH210" s="418"/>
      <c r="FI210" s="418"/>
      <c r="FJ210" s="418"/>
      <c r="FK210" s="418"/>
      <c r="FL210" s="418"/>
      <c r="FM210" s="418"/>
      <c r="FN210" s="418"/>
      <c r="FO210" s="418"/>
      <c r="FP210" s="418"/>
      <c r="FQ210" s="418"/>
      <c r="FR210" s="418"/>
      <c r="FS210" s="418"/>
      <c r="FT210" s="418"/>
      <c r="FU210" s="418"/>
      <c r="FV210" s="418"/>
      <c r="FW210" s="418"/>
      <c r="FX210" s="418"/>
      <c r="FY210" s="418"/>
      <c r="FZ210" s="418"/>
      <c r="GA210" s="418"/>
      <c r="GB210" s="418"/>
      <c r="GC210" s="418"/>
      <c r="GD210" s="418"/>
      <c r="GE210" s="418"/>
      <c r="GF210" s="418"/>
      <c r="GG210" s="418"/>
      <c r="GH210" s="418"/>
      <c r="GI210" s="418"/>
      <c r="GJ210" s="418"/>
      <c r="GK210" s="418"/>
      <c r="GL210" s="418"/>
      <c r="GM210" s="418"/>
      <c r="GN210" s="418"/>
      <c r="GO210" s="418"/>
      <c r="GP210" s="418"/>
      <c r="GQ210" s="418"/>
      <c r="GR210" s="418"/>
      <c r="GS210" s="418"/>
      <c r="GT210" s="418"/>
      <c r="GU210" s="418"/>
      <c r="GV210" s="418"/>
      <c r="GW210" s="418"/>
      <c r="GX210" s="418"/>
      <c r="GY210" s="418"/>
      <c r="GZ210" s="418"/>
      <c r="HA210" s="418"/>
      <c r="HB210" s="418"/>
      <c r="HC210" s="418"/>
      <c r="HD210" s="418"/>
      <c r="HE210" s="418"/>
      <c r="HF210" s="418"/>
      <c r="HG210" s="418"/>
      <c r="HH210" s="418"/>
      <c r="HI210" s="418"/>
      <c r="HJ210" s="418"/>
      <c r="HK210" s="418"/>
      <c r="HL210" s="418"/>
      <c r="HM210" s="418"/>
      <c r="HN210" s="418"/>
      <c r="HO210" s="418"/>
      <c r="HP210" s="418"/>
      <c r="HQ210" s="418"/>
      <c r="HR210" s="418"/>
      <c r="HS210" s="418"/>
      <c r="HT210" s="418"/>
      <c r="HU210" s="418"/>
      <c r="HV210" s="418"/>
      <c r="HW210" s="418"/>
      <c r="HX210" s="418"/>
      <c r="HY210" s="418"/>
      <c r="HZ210" s="418"/>
      <c r="IA210" s="418"/>
      <c r="IB210" s="418"/>
      <c r="IC210" s="418"/>
      <c r="ID210" s="418"/>
      <c r="IE210" s="418"/>
      <c r="IF210" s="418"/>
      <c r="IG210" s="418"/>
      <c r="IH210" s="418"/>
      <c r="II210" s="418"/>
      <c r="IJ210" s="418"/>
      <c r="IK210" s="418"/>
      <c r="IL210" s="418"/>
      <c r="IM210" s="418"/>
      <c r="IN210" s="418"/>
      <c r="IO210" s="418"/>
      <c r="IP210" s="418"/>
      <c r="IQ210" s="278"/>
      <c r="IR210" s="278"/>
    </row>
    <row r="211" spans="1:252" s="444" customFormat="1" x14ac:dyDescent="0.35">
      <c r="A211" s="707"/>
      <c r="B211" s="418"/>
      <c r="C211" s="489"/>
      <c r="D211" s="421"/>
      <c r="E211" s="708"/>
      <c r="J211" s="1293"/>
      <c r="M211" s="418"/>
      <c r="N211" s="418"/>
      <c r="O211" s="418"/>
      <c r="P211" s="418"/>
      <c r="Q211" s="418"/>
      <c r="R211" s="418"/>
      <c r="S211" s="418"/>
      <c r="T211" s="418"/>
      <c r="U211" s="418"/>
      <c r="V211" s="418"/>
      <c r="W211" s="418"/>
      <c r="X211" s="418"/>
      <c r="Y211" s="418"/>
      <c r="Z211" s="418"/>
      <c r="AA211" s="418"/>
      <c r="AB211" s="418"/>
      <c r="AC211" s="418"/>
      <c r="AD211" s="418"/>
      <c r="AE211" s="418"/>
      <c r="AF211" s="418"/>
      <c r="AG211" s="418"/>
      <c r="AH211" s="418"/>
      <c r="AI211" s="418"/>
      <c r="AJ211" s="418"/>
      <c r="AK211" s="418"/>
      <c r="AL211" s="418"/>
      <c r="AM211" s="418"/>
      <c r="AN211" s="418"/>
      <c r="AO211" s="418"/>
      <c r="AP211" s="418"/>
      <c r="AQ211" s="418"/>
      <c r="AR211" s="418"/>
      <c r="AS211" s="418"/>
      <c r="AT211" s="418"/>
      <c r="AU211" s="418"/>
      <c r="AV211" s="418"/>
      <c r="AW211" s="418"/>
      <c r="AX211" s="418"/>
      <c r="AY211" s="418"/>
      <c r="AZ211" s="418"/>
      <c r="BA211" s="418"/>
      <c r="BB211" s="418"/>
      <c r="BC211" s="418"/>
      <c r="BD211" s="418"/>
      <c r="BE211" s="418"/>
      <c r="BF211" s="418"/>
      <c r="BG211" s="418"/>
      <c r="BH211" s="418"/>
      <c r="BI211" s="418"/>
      <c r="BJ211" s="418"/>
      <c r="BK211" s="418"/>
      <c r="BL211" s="418"/>
      <c r="BM211" s="418"/>
      <c r="BN211" s="418"/>
      <c r="BO211" s="418"/>
      <c r="BP211" s="418"/>
      <c r="BQ211" s="418"/>
      <c r="BR211" s="418"/>
      <c r="BS211" s="418"/>
      <c r="BT211" s="418"/>
      <c r="BU211" s="418"/>
      <c r="BV211" s="418"/>
      <c r="BW211" s="418"/>
      <c r="BX211" s="418"/>
      <c r="BY211" s="418"/>
      <c r="BZ211" s="418"/>
      <c r="CA211" s="418"/>
      <c r="CB211" s="418"/>
      <c r="CC211" s="418"/>
      <c r="CD211" s="418"/>
      <c r="CE211" s="418"/>
      <c r="CF211" s="418"/>
      <c r="CG211" s="418"/>
      <c r="CH211" s="418"/>
      <c r="CI211" s="418"/>
      <c r="CJ211" s="418"/>
      <c r="CK211" s="418"/>
      <c r="CL211" s="418"/>
      <c r="CM211" s="418"/>
      <c r="CN211" s="418"/>
      <c r="CO211" s="418"/>
      <c r="CP211" s="418"/>
      <c r="CQ211" s="418"/>
      <c r="CR211" s="418"/>
      <c r="CS211" s="418"/>
      <c r="CT211" s="418"/>
      <c r="CU211" s="418"/>
      <c r="CV211" s="418"/>
      <c r="CW211" s="418"/>
      <c r="CX211" s="418"/>
      <c r="CY211" s="418"/>
      <c r="CZ211" s="418"/>
      <c r="DA211" s="418"/>
      <c r="DB211" s="418"/>
      <c r="DC211" s="418"/>
      <c r="DD211" s="418"/>
      <c r="DE211" s="418"/>
      <c r="DF211" s="418"/>
      <c r="DG211" s="418"/>
      <c r="DH211" s="418"/>
      <c r="DI211" s="418"/>
      <c r="DJ211" s="418"/>
      <c r="DK211" s="418"/>
      <c r="DL211" s="418"/>
      <c r="DM211" s="418"/>
      <c r="DN211" s="418"/>
      <c r="DO211" s="418"/>
      <c r="DP211" s="418"/>
      <c r="DQ211" s="418"/>
      <c r="DR211" s="418"/>
      <c r="DS211" s="418"/>
      <c r="DT211" s="418"/>
      <c r="DU211" s="418"/>
      <c r="DV211" s="418"/>
      <c r="DW211" s="418"/>
      <c r="DX211" s="418"/>
      <c r="DY211" s="418"/>
      <c r="DZ211" s="418"/>
      <c r="EA211" s="418"/>
      <c r="EB211" s="418"/>
      <c r="EC211" s="418"/>
      <c r="ED211" s="418"/>
      <c r="EE211" s="418"/>
      <c r="EF211" s="418"/>
      <c r="EG211" s="418"/>
      <c r="EH211" s="418"/>
      <c r="EI211" s="418"/>
      <c r="EJ211" s="418"/>
      <c r="EK211" s="418"/>
      <c r="EL211" s="418"/>
      <c r="EM211" s="418"/>
      <c r="EN211" s="418"/>
      <c r="EO211" s="418"/>
      <c r="EP211" s="418"/>
      <c r="EQ211" s="418"/>
      <c r="ER211" s="418"/>
      <c r="ES211" s="418"/>
      <c r="ET211" s="418"/>
      <c r="EU211" s="418"/>
      <c r="EV211" s="418"/>
      <c r="EW211" s="418"/>
      <c r="EX211" s="418"/>
      <c r="EY211" s="418"/>
      <c r="EZ211" s="418"/>
      <c r="FA211" s="418"/>
      <c r="FB211" s="418"/>
      <c r="FC211" s="418"/>
      <c r="FD211" s="418"/>
      <c r="FE211" s="418"/>
      <c r="FF211" s="418"/>
      <c r="FG211" s="418"/>
      <c r="FH211" s="418"/>
      <c r="FI211" s="418"/>
      <c r="FJ211" s="418"/>
      <c r="FK211" s="418"/>
      <c r="FL211" s="418"/>
      <c r="FM211" s="418"/>
      <c r="FN211" s="418"/>
      <c r="FO211" s="418"/>
      <c r="FP211" s="418"/>
      <c r="FQ211" s="418"/>
      <c r="FR211" s="418"/>
      <c r="FS211" s="418"/>
      <c r="FT211" s="418"/>
      <c r="FU211" s="418"/>
      <c r="FV211" s="418"/>
      <c r="FW211" s="418"/>
      <c r="FX211" s="418"/>
      <c r="FY211" s="418"/>
      <c r="FZ211" s="418"/>
      <c r="GA211" s="418"/>
      <c r="GB211" s="418"/>
      <c r="GC211" s="418"/>
      <c r="GD211" s="418"/>
      <c r="GE211" s="418"/>
      <c r="GF211" s="418"/>
      <c r="GG211" s="418"/>
      <c r="GH211" s="418"/>
      <c r="GI211" s="418"/>
      <c r="GJ211" s="418"/>
      <c r="GK211" s="418"/>
      <c r="GL211" s="418"/>
      <c r="GM211" s="418"/>
      <c r="GN211" s="418"/>
      <c r="GO211" s="418"/>
      <c r="GP211" s="418"/>
      <c r="GQ211" s="418"/>
      <c r="GR211" s="418"/>
      <c r="GS211" s="418"/>
      <c r="GT211" s="418"/>
      <c r="GU211" s="418"/>
      <c r="GV211" s="418"/>
      <c r="GW211" s="418"/>
      <c r="GX211" s="418"/>
      <c r="GY211" s="418"/>
      <c r="GZ211" s="418"/>
      <c r="HA211" s="418"/>
      <c r="HB211" s="418"/>
      <c r="HC211" s="418"/>
      <c r="HD211" s="418"/>
      <c r="HE211" s="418"/>
      <c r="HF211" s="418"/>
      <c r="HG211" s="418"/>
      <c r="HH211" s="418"/>
      <c r="HI211" s="418"/>
      <c r="HJ211" s="418"/>
      <c r="HK211" s="418"/>
      <c r="HL211" s="418"/>
      <c r="HM211" s="418"/>
      <c r="HN211" s="418"/>
      <c r="HO211" s="418"/>
      <c r="HP211" s="418"/>
      <c r="HQ211" s="418"/>
      <c r="HR211" s="418"/>
      <c r="HS211" s="418"/>
      <c r="HT211" s="418"/>
      <c r="HU211" s="418"/>
      <c r="HV211" s="418"/>
      <c r="HW211" s="418"/>
      <c r="HX211" s="418"/>
      <c r="HY211" s="418"/>
      <c r="HZ211" s="418"/>
      <c r="IA211" s="418"/>
      <c r="IB211" s="418"/>
      <c r="IC211" s="418"/>
      <c r="ID211" s="418"/>
      <c r="IE211" s="418"/>
      <c r="IF211" s="418"/>
      <c r="IG211" s="418"/>
      <c r="IH211" s="418"/>
      <c r="II211" s="418"/>
      <c r="IJ211" s="418"/>
      <c r="IK211" s="418"/>
      <c r="IL211" s="418"/>
      <c r="IM211" s="418"/>
      <c r="IN211" s="418"/>
      <c r="IO211" s="418"/>
      <c r="IP211" s="418"/>
      <c r="IQ211" s="278"/>
      <c r="IR211" s="278"/>
    </row>
    <row r="212" spans="1:252" s="444" customFormat="1" x14ac:dyDescent="0.35">
      <c r="A212" s="707"/>
      <c r="B212" s="418"/>
      <c r="C212" s="489"/>
      <c r="D212" s="421"/>
      <c r="E212" s="708"/>
      <c r="J212" s="1293"/>
      <c r="M212" s="418"/>
      <c r="N212" s="418"/>
      <c r="O212" s="418"/>
      <c r="P212" s="418"/>
      <c r="Q212" s="418"/>
      <c r="R212" s="418"/>
      <c r="S212" s="418"/>
      <c r="T212" s="418"/>
      <c r="U212" s="418"/>
      <c r="V212" s="418"/>
      <c r="W212" s="418"/>
      <c r="X212" s="418"/>
      <c r="Y212" s="418"/>
      <c r="Z212" s="418"/>
      <c r="AA212" s="418"/>
      <c r="AB212" s="418"/>
      <c r="AC212" s="418"/>
      <c r="AD212" s="418"/>
      <c r="AE212" s="418"/>
      <c r="AF212" s="418"/>
      <c r="AG212" s="418"/>
      <c r="AH212" s="418"/>
      <c r="AI212" s="418"/>
      <c r="AJ212" s="418"/>
      <c r="AK212" s="418"/>
      <c r="AL212" s="418"/>
      <c r="AM212" s="418"/>
      <c r="AN212" s="418"/>
      <c r="AO212" s="418"/>
      <c r="AP212" s="418"/>
      <c r="AQ212" s="418"/>
      <c r="AR212" s="418"/>
      <c r="AS212" s="418"/>
      <c r="AT212" s="418"/>
      <c r="AU212" s="418"/>
      <c r="AV212" s="418"/>
      <c r="AW212" s="418"/>
      <c r="AX212" s="418"/>
      <c r="AY212" s="418"/>
      <c r="AZ212" s="418"/>
      <c r="BA212" s="418"/>
      <c r="BB212" s="418"/>
      <c r="BC212" s="418"/>
      <c r="BD212" s="418"/>
      <c r="BE212" s="418"/>
      <c r="BF212" s="418"/>
      <c r="BG212" s="418"/>
      <c r="BH212" s="418"/>
      <c r="BI212" s="418"/>
      <c r="BJ212" s="418"/>
      <c r="BK212" s="418"/>
      <c r="BL212" s="418"/>
      <c r="BM212" s="418"/>
      <c r="BN212" s="418"/>
      <c r="BO212" s="418"/>
      <c r="BP212" s="418"/>
      <c r="BQ212" s="418"/>
      <c r="BR212" s="418"/>
      <c r="BS212" s="418"/>
      <c r="BT212" s="418"/>
      <c r="BU212" s="418"/>
      <c r="BV212" s="418"/>
      <c r="BW212" s="418"/>
      <c r="BX212" s="418"/>
      <c r="BY212" s="418"/>
      <c r="BZ212" s="418"/>
      <c r="CA212" s="418"/>
      <c r="CB212" s="418"/>
      <c r="CC212" s="418"/>
      <c r="CD212" s="418"/>
      <c r="CE212" s="418"/>
      <c r="CF212" s="418"/>
      <c r="CG212" s="418"/>
      <c r="CH212" s="418"/>
      <c r="CI212" s="418"/>
      <c r="CJ212" s="418"/>
      <c r="CK212" s="418"/>
      <c r="CL212" s="418"/>
      <c r="CM212" s="418"/>
      <c r="CN212" s="418"/>
      <c r="CO212" s="418"/>
      <c r="CP212" s="418"/>
      <c r="CQ212" s="418"/>
      <c r="CR212" s="418"/>
      <c r="CS212" s="418"/>
      <c r="CT212" s="418"/>
      <c r="CU212" s="418"/>
      <c r="CV212" s="418"/>
      <c r="CW212" s="418"/>
      <c r="CX212" s="418"/>
      <c r="CY212" s="418"/>
      <c r="CZ212" s="418"/>
      <c r="DA212" s="418"/>
      <c r="DB212" s="418"/>
      <c r="DC212" s="418"/>
      <c r="DD212" s="418"/>
      <c r="DE212" s="418"/>
      <c r="DF212" s="418"/>
      <c r="DG212" s="418"/>
      <c r="DH212" s="418"/>
      <c r="DI212" s="418"/>
      <c r="DJ212" s="418"/>
      <c r="DK212" s="418"/>
      <c r="DL212" s="418"/>
      <c r="DM212" s="418"/>
      <c r="DN212" s="418"/>
      <c r="DO212" s="418"/>
      <c r="DP212" s="418"/>
      <c r="DQ212" s="418"/>
      <c r="DR212" s="418"/>
      <c r="DS212" s="418"/>
      <c r="DT212" s="418"/>
      <c r="DU212" s="418"/>
      <c r="DV212" s="418"/>
      <c r="DW212" s="418"/>
      <c r="DX212" s="418"/>
      <c r="DY212" s="418"/>
      <c r="DZ212" s="418"/>
      <c r="EA212" s="418"/>
      <c r="EB212" s="418"/>
      <c r="EC212" s="418"/>
      <c r="ED212" s="418"/>
      <c r="EE212" s="418"/>
      <c r="EF212" s="418"/>
      <c r="EG212" s="418"/>
      <c r="EH212" s="418"/>
      <c r="EI212" s="418"/>
      <c r="EJ212" s="418"/>
      <c r="EK212" s="418"/>
      <c r="EL212" s="418"/>
      <c r="EM212" s="418"/>
      <c r="EN212" s="418"/>
      <c r="EO212" s="418"/>
      <c r="EP212" s="418"/>
      <c r="EQ212" s="418"/>
      <c r="ER212" s="418"/>
      <c r="ES212" s="418"/>
      <c r="ET212" s="418"/>
      <c r="EU212" s="418"/>
      <c r="EV212" s="418"/>
      <c r="EW212" s="418"/>
      <c r="EX212" s="418"/>
      <c r="EY212" s="418"/>
      <c r="EZ212" s="418"/>
      <c r="FA212" s="418"/>
      <c r="FB212" s="418"/>
      <c r="FC212" s="418"/>
      <c r="FD212" s="418"/>
      <c r="FE212" s="418"/>
      <c r="FF212" s="418"/>
      <c r="FG212" s="418"/>
      <c r="FH212" s="418"/>
      <c r="FI212" s="418"/>
      <c r="FJ212" s="418"/>
      <c r="FK212" s="418"/>
      <c r="FL212" s="418"/>
      <c r="FM212" s="418"/>
      <c r="FN212" s="418"/>
      <c r="FO212" s="418"/>
      <c r="FP212" s="418"/>
      <c r="FQ212" s="418"/>
      <c r="FR212" s="418"/>
      <c r="FS212" s="418"/>
      <c r="FT212" s="418"/>
      <c r="FU212" s="418"/>
      <c r="FV212" s="418"/>
      <c r="FW212" s="418"/>
      <c r="FX212" s="418"/>
      <c r="FY212" s="418"/>
      <c r="FZ212" s="418"/>
      <c r="GA212" s="418"/>
      <c r="GB212" s="418"/>
      <c r="GC212" s="418"/>
      <c r="GD212" s="418"/>
      <c r="GE212" s="418"/>
      <c r="GF212" s="418"/>
      <c r="GG212" s="418"/>
      <c r="GH212" s="418"/>
      <c r="GI212" s="418"/>
      <c r="GJ212" s="418"/>
      <c r="GK212" s="418"/>
      <c r="GL212" s="418"/>
      <c r="GM212" s="418"/>
      <c r="GN212" s="418"/>
      <c r="GO212" s="418"/>
      <c r="GP212" s="418"/>
      <c r="GQ212" s="418"/>
      <c r="GR212" s="418"/>
      <c r="GS212" s="418"/>
      <c r="GT212" s="418"/>
      <c r="GU212" s="418"/>
      <c r="GV212" s="418"/>
      <c r="GW212" s="418"/>
      <c r="GX212" s="418"/>
      <c r="GY212" s="418"/>
      <c r="GZ212" s="418"/>
      <c r="HA212" s="418"/>
      <c r="HB212" s="418"/>
      <c r="HC212" s="418"/>
      <c r="HD212" s="418"/>
      <c r="HE212" s="418"/>
      <c r="HF212" s="418"/>
      <c r="HG212" s="418"/>
      <c r="HH212" s="418"/>
      <c r="HI212" s="418"/>
      <c r="HJ212" s="418"/>
      <c r="HK212" s="418"/>
      <c r="HL212" s="418"/>
      <c r="HM212" s="418"/>
      <c r="HN212" s="418"/>
      <c r="HO212" s="418"/>
      <c r="HP212" s="418"/>
      <c r="HQ212" s="418"/>
      <c r="HR212" s="418"/>
      <c r="HS212" s="418"/>
      <c r="HT212" s="418"/>
      <c r="HU212" s="418"/>
      <c r="HV212" s="418"/>
      <c r="HW212" s="418"/>
      <c r="HX212" s="418"/>
      <c r="HY212" s="418"/>
      <c r="HZ212" s="418"/>
      <c r="IA212" s="418"/>
      <c r="IB212" s="418"/>
      <c r="IC212" s="418"/>
      <c r="ID212" s="418"/>
      <c r="IE212" s="418"/>
      <c r="IF212" s="418"/>
      <c r="IG212" s="418"/>
      <c r="IH212" s="418"/>
      <c r="II212" s="418"/>
      <c r="IJ212" s="418"/>
      <c r="IK212" s="418"/>
      <c r="IL212" s="418"/>
      <c r="IM212" s="418"/>
      <c r="IN212" s="418"/>
      <c r="IO212" s="418"/>
      <c r="IP212" s="418"/>
      <c r="IQ212" s="278"/>
      <c r="IR212" s="278"/>
    </row>
    <row r="213" spans="1:252" s="444" customFormat="1" x14ac:dyDescent="0.35">
      <c r="A213" s="707"/>
      <c r="B213" s="418"/>
      <c r="C213" s="489"/>
      <c r="D213" s="421"/>
      <c r="E213" s="708"/>
      <c r="J213" s="1293"/>
      <c r="M213" s="418"/>
      <c r="N213" s="418"/>
      <c r="O213" s="418"/>
      <c r="P213" s="418"/>
      <c r="Q213" s="418"/>
      <c r="R213" s="418"/>
      <c r="S213" s="418"/>
      <c r="T213" s="418"/>
      <c r="U213" s="418"/>
      <c r="V213" s="418"/>
      <c r="W213" s="418"/>
      <c r="X213" s="418"/>
      <c r="Y213" s="418"/>
      <c r="Z213" s="418"/>
      <c r="AA213" s="418"/>
      <c r="AB213" s="418"/>
      <c r="AC213" s="418"/>
      <c r="AD213" s="418"/>
      <c r="AE213" s="418"/>
      <c r="AF213" s="418"/>
      <c r="AG213" s="418"/>
      <c r="AH213" s="418"/>
      <c r="AI213" s="418"/>
      <c r="AJ213" s="418"/>
      <c r="AK213" s="418"/>
      <c r="AL213" s="418"/>
      <c r="AM213" s="418"/>
      <c r="AN213" s="418"/>
      <c r="AO213" s="418"/>
      <c r="AP213" s="418"/>
      <c r="AQ213" s="418"/>
      <c r="AR213" s="418"/>
      <c r="AS213" s="418"/>
      <c r="AT213" s="418"/>
      <c r="AU213" s="418"/>
      <c r="AV213" s="418"/>
      <c r="AW213" s="418"/>
      <c r="AX213" s="418"/>
      <c r="AY213" s="418"/>
      <c r="AZ213" s="418"/>
      <c r="BA213" s="418"/>
      <c r="BB213" s="418"/>
      <c r="BC213" s="418"/>
      <c r="BD213" s="418"/>
      <c r="BE213" s="418"/>
      <c r="BF213" s="418"/>
      <c r="BG213" s="418"/>
      <c r="BH213" s="418"/>
      <c r="BI213" s="418"/>
      <c r="BJ213" s="418"/>
      <c r="BK213" s="418"/>
      <c r="BL213" s="418"/>
      <c r="BM213" s="418"/>
      <c r="BN213" s="418"/>
      <c r="BO213" s="418"/>
      <c r="BP213" s="418"/>
      <c r="BQ213" s="418"/>
      <c r="BR213" s="418"/>
      <c r="BS213" s="418"/>
      <c r="BT213" s="418"/>
      <c r="BU213" s="418"/>
      <c r="BV213" s="418"/>
      <c r="BW213" s="418"/>
      <c r="BX213" s="418"/>
      <c r="BY213" s="418"/>
      <c r="BZ213" s="418"/>
      <c r="CA213" s="418"/>
      <c r="CB213" s="418"/>
      <c r="CC213" s="418"/>
      <c r="CD213" s="418"/>
      <c r="CE213" s="418"/>
      <c r="CF213" s="418"/>
      <c r="CG213" s="418"/>
      <c r="CH213" s="418"/>
      <c r="CI213" s="418"/>
      <c r="CJ213" s="418"/>
      <c r="CK213" s="418"/>
      <c r="CL213" s="418"/>
      <c r="CM213" s="418"/>
      <c r="CN213" s="418"/>
      <c r="CO213" s="418"/>
      <c r="CP213" s="418"/>
      <c r="CQ213" s="418"/>
      <c r="CR213" s="418"/>
      <c r="CS213" s="418"/>
      <c r="CT213" s="418"/>
      <c r="CU213" s="418"/>
      <c r="CV213" s="418"/>
      <c r="CW213" s="418"/>
      <c r="CX213" s="418"/>
      <c r="CY213" s="418"/>
      <c r="CZ213" s="418"/>
      <c r="DA213" s="418"/>
      <c r="DB213" s="418"/>
      <c r="DC213" s="418"/>
      <c r="DD213" s="418"/>
      <c r="DE213" s="418"/>
      <c r="DF213" s="418"/>
      <c r="DG213" s="418"/>
      <c r="DH213" s="418"/>
      <c r="DI213" s="418"/>
      <c r="DJ213" s="418"/>
      <c r="DK213" s="418"/>
      <c r="DL213" s="418"/>
      <c r="DM213" s="418"/>
      <c r="DN213" s="418"/>
      <c r="DO213" s="418"/>
      <c r="DP213" s="418"/>
      <c r="DQ213" s="418"/>
      <c r="DR213" s="418"/>
      <c r="DS213" s="418"/>
      <c r="DT213" s="418"/>
      <c r="DU213" s="418"/>
      <c r="DV213" s="418"/>
      <c r="DW213" s="418"/>
      <c r="DX213" s="418"/>
      <c r="DY213" s="418"/>
      <c r="DZ213" s="418"/>
      <c r="EA213" s="418"/>
      <c r="EB213" s="418"/>
      <c r="EC213" s="418"/>
      <c r="ED213" s="418"/>
      <c r="EE213" s="418"/>
      <c r="EF213" s="418"/>
      <c r="EG213" s="418"/>
      <c r="EH213" s="418"/>
      <c r="EI213" s="418"/>
      <c r="EJ213" s="418"/>
      <c r="EK213" s="418"/>
      <c r="EL213" s="418"/>
      <c r="EM213" s="418"/>
      <c r="EN213" s="418"/>
      <c r="EO213" s="418"/>
      <c r="EP213" s="418"/>
      <c r="EQ213" s="418"/>
      <c r="ER213" s="418"/>
      <c r="ES213" s="418"/>
      <c r="ET213" s="418"/>
      <c r="EU213" s="418"/>
      <c r="EV213" s="418"/>
      <c r="EW213" s="418"/>
      <c r="EX213" s="418"/>
      <c r="EY213" s="418"/>
      <c r="EZ213" s="418"/>
      <c r="FA213" s="418"/>
      <c r="FB213" s="418"/>
      <c r="FC213" s="418"/>
      <c r="FD213" s="418"/>
      <c r="FE213" s="418"/>
      <c r="FF213" s="418"/>
      <c r="FG213" s="418"/>
      <c r="FH213" s="418"/>
      <c r="FI213" s="418"/>
      <c r="FJ213" s="418"/>
      <c r="FK213" s="418"/>
      <c r="FL213" s="418"/>
      <c r="FM213" s="418"/>
      <c r="FN213" s="418"/>
      <c r="FO213" s="418"/>
      <c r="FP213" s="418"/>
      <c r="FQ213" s="418"/>
      <c r="FR213" s="418"/>
      <c r="FS213" s="418"/>
      <c r="FT213" s="418"/>
      <c r="FU213" s="418"/>
      <c r="FV213" s="418"/>
      <c r="FW213" s="418"/>
      <c r="FX213" s="418"/>
      <c r="FY213" s="418"/>
      <c r="FZ213" s="418"/>
      <c r="GA213" s="418"/>
      <c r="GB213" s="418"/>
      <c r="GC213" s="418"/>
      <c r="GD213" s="418"/>
      <c r="GE213" s="418"/>
      <c r="GF213" s="418"/>
      <c r="GG213" s="418"/>
      <c r="GH213" s="418"/>
      <c r="GI213" s="418"/>
      <c r="GJ213" s="418"/>
      <c r="GK213" s="418"/>
      <c r="GL213" s="418"/>
      <c r="GM213" s="418"/>
      <c r="GN213" s="418"/>
      <c r="GO213" s="418"/>
      <c r="GP213" s="418"/>
      <c r="GQ213" s="418"/>
      <c r="GR213" s="418"/>
      <c r="GS213" s="418"/>
      <c r="GT213" s="418"/>
      <c r="GU213" s="418"/>
      <c r="GV213" s="418"/>
      <c r="GW213" s="418"/>
      <c r="GX213" s="418"/>
      <c r="GY213" s="418"/>
      <c r="GZ213" s="418"/>
      <c r="HA213" s="418"/>
      <c r="HB213" s="418"/>
      <c r="HC213" s="418"/>
      <c r="HD213" s="418"/>
      <c r="HE213" s="418"/>
      <c r="HF213" s="418"/>
      <c r="HG213" s="418"/>
      <c r="HH213" s="418"/>
      <c r="HI213" s="418"/>
      <c r="HJ213" s="418"/>
      <c r="HK213" s="418"/>
      <c r="HL213" s="418"/>
      <c r="HM213" s="418"/>
      <c r="HN213" s="418"/>
      <c r="HO213" s="418"/>
      <c r="HP213" s="418"/>
      <c r="HQ213" s="418"/>
      <c r="HR213" s="418"/>
      <c r="HS213" s="418"/>
      <c r="HT213" s="418"/>
      <c r="HU213" s="418"/>
      <c r="HV213" s="418"/>
      <c r="HW213" s="418"/>
      <c r="HX213" s="418"/>
      <c r="HY213" s="418"/>
      <c r="HZ213" s="418"/>
      <c r="IA213" s="418"/>
      <c r="IB213" s="418"/>
      <c r="IC213" s="418"/>
      <c r="ID213" s="418"/>
      <c r="IE213" s="418"/>
      <c r="IF213" s="418"/>
      <c r="IG213" s="418"/>
      <c r="IH213" s="418"/>
      <c r="II213" s="418"/>
      <c r="IJ213" s="418"/>
      <c r="IK213" s="418"/>
      <c r="IL213" s="418"/>
      <c r="IM213" s="418"/>
      <c r="IN213" s="418"/>
      <c r="IO213" s="418"/>
      <c r="IP213" s="418"/>
      <c r="IQ213" s="278"/>
      <c r="IR213" s="278"/>
    </row>
    <row r="214" spans="1:252" s="444" customFormat="1" x14ac:dyDescent="0.35">
      <c r="A214" s="707"/>
      <c r="B214" s="418"/>
      <c r="C214" s="489"/>
      <c r="D214" s="421"/>
      <c r="E214" s="708"/>
      <c r="J214" s="1293"/>
      <c r="M214" s="418"/>
      <c r="N214" s="418"/>
      <c r="O214" s="418"/>
      <c r="P214" s="418"/>
      <c r="Q214" s="418"/>
      <c r="R214" s="418"/>
      <c r="S214" s="418"/>
      <c r="T214" s="418"/>
      <c r="U214" s="418"/>
      <c r="V214" s="418"/>
      <c r="W214" s="418"/>
      <c r="X214" s="418"/>
      <c r="Y214" s="418"/>
      <c r="Z214" s="418"/>
      <c r="AA214" s="418"/>
      <c r="AB214" s="418"/>
      <c r="AC214" s="418"/>
      <c r="AD214" s="418"/>
      <c r="AE214" s="418"/>
      <c r="AF214" s="418"/>
      <c r="AG214" s="418"/>
      <c r="AH214" s="418"/>
      <c r="AI214" s="418"/>
      <c r="AJ214" s="418"/>
      <c r="AK214" s="418"/>
      <c r="AL214" s="418"/>
      <c r="AM214" s="418"/>
      <c r="AN214" s="418"/>
      <c r="AO214" s="418"/>
      <c r="AP214" s="418"/>
      <c r="AQ214" s="418"/>
      <c r="AR214" s="418"/>
      <c r="AS214" s="418"/>
      <c r="AT214" s="418"/>
      <c r="AU214" s="418"/>
      <c r="AV214" s="418"/>
      <c r="AW214" s="418"/>
      <c r="AX214" s="418"/>
      <c r="AY214" s="418"/>
      <c r="AZ214" s="418"/>
      <c r="BA214" s="418"/>
      <c r="BB214" s="418"/>
      <c r="BC214" s="418"/>
      <c r="BD214" s="418"/>
      <c r="BE214" s="418"/>
      <c r="BF214" s="418"/>
      <c r="BG214" s="418"/>
      <c r="BH214" s="418"/>
      <c r="BI214" s="418"/>
      <c r="BJ214" s="418"/>
      <c r="BK214" s="418"/>
      <c r="BL214" s="418"/>
      <c r="BM214" s="418"/>
      <c r="BN214" s="418"/>
      <c r="BO214" s="418"/>
      <c r="BP214" s="418"/>
      <c r="BQ214" s="418"/>
      <c r="BR214" s="418"/>
      <c r="BS214" s="418"/>
      <c r="BT214" s="418"/>
      <c r="BU214" s="418"/>
      <c r="BV214" s="418"/>
      <c r="BW214" s="418"/>
      <c r="BX214" s="418"/>
      <c r="BY214" s="418"/>
      <c r="BZ214" s="418"/>
      <c r="CA214" s="418"/>
      <c r="CB214" s="418"/>
      <c r="CC214" s="418"/>
      <c r="CD214" s="418"/>
      <c r="CE214" s="418"/>
      <c r="CF214" s="418"/>
      <c r="CG214" s="418"/>
      <c r="CH214" s="418"/>
      <c r="CI214" s="418"/>
      <c r="CJ214" s="418"/>
      <c r="CK214" s="418"/>
      <c r="CL214" s="418"/>
      <c r="CM214" s="418"/>
      <c r="CN214" s="418"/>
      <c r="CO214" s="418"/>
      <c r="CP214" s="418"/>
      <c r="CQ214" s="418"/>
      <c r="CR214" s="418"/>
      <c r="CS214" s="418"/>
      <c r="CT214" s="418"/>
      <c r="CU214" s="418"/>
      <c r="CV214" s="418"/>
      <c r="CW214" s="418"/>
      <c r="CX214" s="418"/>
      <c r="CY214" s="418"/>
      <c r="CZ214" s="418"/>
      <c r="DA214" s="418"/>
      <c r="DB214" s="418"/>
      <c r="DC214" s="418"/>
      <c r="DD214" s="418"/>
      <c r="DE214" s="418"/>
      <c r="DF214" s="418"/>
      <c r="DG214" s="418"/>
      <c r="DH214" s="418"/>
      <c r="DI214" s="418"/>
      <c r="DJ214" s="418"/>
      <c r="DK214" s="418"/>
      <c r="DL214" s="418"/>
      <c r="DM214" s="418"/>
      <c r="DN214" s="418"/>
      <c r="DO214" s="418"/>
      <c r="DP214" s="418"/>
      <c r="DQ214" s="418"/>
      <c r="DR214" s="418"/>
      <c r="DS214" s="418"/>
      <c r="DT214" s="418"/>
      <c r="DU214" s="418"/>
      <c r="DV214" s="418"/>
      <c r="DW214" s="418"/>
      <c r="DX214" s="418"/>
      <c r="DY214" s="418"/>
      <c r="DZ214" s="418"/>
      <c r="EA214" s="418"/>
      <c r="EB214" s="418"/>
      <c r="EC214" s="418"/>
      <c r="ED214" s="418"/>
      <c r="EE214" s="418"/>
      <c r="EF214" s="418"/>
      <c r="EG214" s="418"/>
      <c r="EH214" s="418"/>
      <c r="EI214" s="418"/>
      <c r="EJ214" s="418"/>
      <c r="EK214" s="418"/>
      <c r="EL214" s="418"/>
      <c r="EM214" s="418"/>
      <c r="EN214" s="418"/>
      <c r="EO214" s="418"/>
      <c r="EP214" s="418"/>
      <c r="EQ214" s="418"/>
      <c r="ER214" s="418"/>
      <c r="ES214" s="418"/>
      <c r="ET214" s="418"/>
      <c r="EU214" s="418"/>
      <c r="EV214" s="418"/>
      <c r="EW214" s="418"/>
      <c r="EX214" s="418"/>
      <c r="EY214" s="418"/>
      <c r="EZ214" s="418"/>
      <c r="FA214" s="418"/>
      <c r="FB214" s="418"/>
      <c r="FC214" s="418"/>
      <c r="FD214" s="418"/>
      <c r="FE214" s="418"/>
      <c r="FF214" s="418"/>
      <c r="FG214" s="418"/>
      <c r="FH214" s="418"/>
      <c r="FI214" s="418"/>
      <c r="FJ214" s="418"/>
      <c r="FK214" s="418"/>
      <c r="FL214" s="418"/>
      <c r="FM214" s="418"/>
      <c r="FN214" s="418"/>
      <c r="FO214" s="418"/>
      <c r="FP214" s="418"/>
      <c r="FQ214" s="418"/>
      <c r="FR214" s="418"/>
      <c r="FS214" s="418"/>
      <c r="FT214" s="418"/>
      <c r="FU214" s="418"/>
      <c r="FV214" s="418"/>
      <c r="FW214" s="418"/>
      <c r="FX214" s="418"/>
      <c r="FY214" s="418"/>
      <c r="FZ214" s="418"/>
      <c r="GA214" s="418"/>
      <c r="GB214" s="418"/>
      <c r="GC214" s="418"/>
      <c r="GD214" s="418"/>
      <c r="GE214" s="418"/>
      <c r="GF214" s="418"/>
      <c r="GG214" s="418"/>
      <c r="GH214" s="418"/>
      <c r="GI214" s="418"/>
      <c r="GJ214" s="418"/>
      <c r="GK214" s="418"/>
      <c r="GL214" s="418"/>
      <c r="GM214" s="418"/>
      <c r="GN214" s="418"/>
      <c r="GO214" s="418"/>
      <c r="GP214" s="418"/>
      <c r="GQ214" s="418"/>
      <c r="GR214" s="418"/>
      <c r="GS214" s="418"/>
      <c r="GT214" s="418"/>
      <c r="GU214" s="418"/>
      <c r="GV214" s="418"/>
      <c r="GW214" s="418"/>
      <c r="GX214" s="418"/>
      <c r="GY214" s="418"/>
      <c r="GZ214" s="418"/>
      <c r="HA214" s="418"/>
      <c r="HB214" s="418"/>
      <c r="HC214" s="418"/>
      <c r="HD214" s="418"/>
      <c r="HE214" s="418"/>
      <c r="HF214" s="418"/>
      <c r="HG214" s="418"/>
      <c r="HH214" s="418"/>
      <c r="HI214" s="418"/>
      <c r="HJ214" s="418"/>
      <c r="HK214" s="418"/>
      <c r="HL214" s="418"/>
      <c r="HM214" s="418"/>
      <c r="HN214" s="418"/>
      <c r="HO214" s="418"/>
      <c r="HP214" s="418"/>
      <c r="HQ214" s="418"/>
      <c r="HR214" s="418"/>
      <c r="HS214" s="418"/>
      <c r="HT214" s="418"/>
      <c r="HU214" s="418"/>
      <c r="HV214" s="418"/>
      <c r="HW214" s="418"/>
      <c r="HX214" s="418"/>
      <c r="HY214" s="418"/>
      <c r="HZ214" s="418"/>
      <c r="IA214" s="418"/>
      <c r="IB214" s="418"/>
      <c r="IC214" s="418"/>
      <c r="ID214" s="418"/>
      <c r="IE214" s="418"/>
      <c r="IF214" s="418"/>
      <c r="IG214" s="418"/>
      <c r="IH214" s="418"/>
      <c r="II214" s="418"/>
      <c r="IJ214" s="418"/>
      <c r="IK214" s="418"/>
      <c r="IL214" s="418"/>
      <c r="IM214" s="418"/>
      <c r="IN214" s="418"/>
      <c r="IO214" s="418"/>
      <c r="IP214" s="418"/>
      <c r="IQ214" s="278"/>
      <c r="IR214" s="278"/>
    </row>
    <row r="215" spans="1:252" s="444" customFormat="1" x14ac:dyDescent="0.35">
      <c r="A215" s="707"/>
      <c r="B215" s="418"/>
      <c r="C215" s="489"/>
      <c r="D215" s="421"/>
      <c r="E215" s="708"/>
      <c r="J215" s="1293"/>
      <c r="M215" s="418"/>
      <c r="N215" s="418"/>
      <c r="O215" s="418"/>
      <c r="P215" s="418"/>
      <c r="Q215" s="418"/>
      <c r="R215" s="418"/>
      <c r="S215" s="418"/>
      <c r="T215" s="418"/>
      <c r="U215" s="418"/>
      <c r="V215" s="418"/>
      <c r="W215" s="418"/>
      <c r="X215" s="418"/>
      <c r="Y215" s="418"/>
      <c r="Z215" s="418"/>
      <c r="AA215" s="418"/>
      <c r="AB215" s="418"/>
      <c r="AC215" s="418"/>
      <c r="AD215" s="418"/>
      <c r="AE215" s="418"/>
      <c r="AF215" s="418"/>
      <c r="AG215" s="418"/>
      <c r="AH215" s="418"/>
      <c r="AI215" s="418"/>
      <c r="AJ215" s="418"/>
      <c r="AK215" s="418"/>
      <c r="AL215" s="418"/>
      <c r="AM215" s="418"/>
      <c r="AN215" s="418"/>
      <c r="AO215" s="418"/>
      <c r="AP215" s="418"/>
      <c r="AQ215" s="418"/>
      <c r="AR215" s="418"/>
      <c r="AS215" s="418"/>
      <c r="AT215" s="418"/>
      <c r="AU215" s="418"/>
      <c r="AV215" s="418"/>
      <c r="AW215" s="418"/>
      <c r="AX215" s="418"/>
      <c r="AY215" s="418"/>
      <c r="AZ215" s="418"/>
      <c r="BA215" s="418"/>
      <c r="BB215" s="418"/>
      <c r="BC215" s="418"/>
      <c r="BD215" s="418"/>
      <c r="BE215" s="418"/>
      <c r="BF215" s="418"/>
      <c r="BG215" s="418"/>
      <c r="BH215" s="418"/>
      <c r="BI215" s="418"/>
      <c r="BJ215" s="418"/>
      <c r="BK215" s="418"/>
      <c r="BL215" s="418"/>
      <c r="BM215" s="418"/>
      <c r="BN215" s="418"/>
      <c r="BO215" s="418"/>
      <c r="BP215" s="418"/>
      <c r="BQ215" s="418"/>
      <c r="BR215" s="418"/>
      <c r="BS215" s="418"/>
      <c r="BT215" s="418"/>
      <c r="BU215" s="418"/>
      <c r="BV215" s="418"/>
      <c r="BW215" s="418"/>
      <c r="BX215" s="418"/>
      <c r="BY215" s="418"/>
      <c r="BZ215" s="418"/>
      <c r="CA215" s="418"/>
      <c r="CB215" s="418"/>
      <c r="CC215" s="418"/>
      <c r="CD215" s="418"/>
      <c r="CE215" s="418"/>
      <c r="CF215" s="418"/>
      <c r="CG215" s="418"/>
      <c r="CH215" s="418"/>
      <c r="CI215" s="418"/>
      <c r="CJ215" s="418"/>
      <c r="CK215" s="418"/>
      <c r="CL215" s="418"/>
      <c r="CM215" s="418"/>
      <c r="CN215" s="418"/>
      <c r="CO215" s="418"/>
      <c r="CP215" s="418"/>
      <c r="CQ215" s="418"/>
      <c r="CR215" s="418"/>
      <c r="CS215" s="418"/>
      <c r="CT215" s="418"/>
      <c r="CU215" s="418"/>
      <c r="CV215" s="418"/>
      <c r="CW215" s="418"/>
      <c r="CX215" s="418"/>
      <c r="CY215" s="418"/>
      <c r="CZ215" s="418"/>
      <c r="DA215" s="418"/>
      <c r="DB215" s="418"/>
      <c r="DC215" s="418"/>
      <c r="DD215" s="418"/>
      <c r="DE215" s="418"/>
      <c r="DF215" s="418"/>
      <c r="DG215" s="418"/>
      <c r="DH215" s="418"/>
      <c r="DI215" s="418"/>
      <c r="DJ215" s="418"/>
      <c r="DK215" s="418"/>
      <c r="DL215" s="418"/>
      <c r="DM215" s="418"/>
      <c r="DN215" s="418"/>
      <c r="DO215" s="418"/>
      <c r="DP215" s="418"/>
      <c r="DQ215" s="418"/>
      <c r="DR215" s="418"/>
      <c r="DS215" s="418"/>
      <c r="DT215" s="418"/>
      <c r="DU215" s="418"/>
      <c r="DV215" s="418"/>
      <c r="DW215" s="418"/>
      <c r="DX215" s="418"/>
      <c r="DY215" s="418"/>
      <c r="DZ215" s="418"/>
      <c r="EA215" s="418"/>
      <c r="EB215" s="418"/>
      <c r="EC215" s="418"/>
      <c r="ED215" s="418"/>
      <c r="EE215" s="418"/>
      <c r="EF215" s="418"/>
      <c r="EG215" s="418"/>
      <c r="EH215" s="418"/>
      <c r="EI215" s="418"/>
      <c r="EJ215" s="418"/>
      <c r="EK215" s="418"/>
      <c r="EL215" s="418"/>
      <c r="EM215" s="418"/>
      <c r="EN215" s="418"/>
      <c r="EO215" s="418"/>
      <c r="EP215" s="418"/>
      <c r="EQ215" s="418"/>
      <c r="ER215" s="418"/>
      <c r="ES215" s="418"/>
      <c r="ET215" s="418"/>
      <c r="EU215" s="418"/>
      <c r="EV215" s="418"/>
      <c r="EW215" s="418"/>
      <c r="EX215" s="418"/>
      <c r="EY215" s="418"/>
      <c r="EZ215" s="418"/>
      <c r="FA215" s="418"/>
      <c r="FB215" s="418"/>
      <c r="FC215" s="418"/>
      <c r="FD215" s="418"/>
      <c r="FE215" s="418"/>
      <c r="FF215" s="418"/>
      <c r="FG215" s="418"/>
      <c r="FH215" s="418"/>
      <c r="FI215" s="418"/>
      <c r="FJ215" s="418"/>
      <c r="FK215" s="418"/>
      <c r="FL215" s="418"/>
      <c r="FM215" s="418"/>
      <c r="FN215" s="418"/>
      <c r="FO215" s="418"/>
      <c r="FP215" s="418"/>
      <c r="FQ215" s="418"/>
      <c r="FR215" s="418"/>
      <c r="FS215" s="418"/>
      <c r="FT215" s="418"/>
      <c r="FU215" s="418"/>
      <c r="FV215" s="418"/>
      <c r="FW215" s="418"/>
      <c r="FX215" s="418"/>
      <c r="FY215" s="418"/>
      <c r="FZ215" s="418"/>
      <c r="GA215" s="418"/>
      <c r="GB215" s="418"/>
      <c r="GC215" s="418"/>
      <c r="GD215" s="418"/>
      <c r="GE215" s="418"/>
      <c r="GF215" s="418"/>
      <c r="GG215" s="418"/>
      <c r="GH215" s="418"/>
      <c r="GI215" s="418"/>
      <c r="GJ215" s="418"/>
      <c r="GK215" s="418"/>
      <c r="GL215" s="418"/>
      <c r="GM215" s="418"/>
      <c r="GN215" s="418"/>
      <c r="GO215" s="418"/>
      <c r="GP215" s="418"/>
      <c r="GQ215" s="418"/>
      <c r="GR215" s="418"/>
      <c r="GS215" s="418"/>
      <c r="GT215" s="418"/>
      <c r="GU215" s="418"/>
      <c r="GV215" s="418"/>
      <c r="GW215" s="418"/>
      <c r="GX215" s="418"/>
      <c r="GY215" s="418"/>
      <c r="GZ215" s="418"/>
      <c r="HA215" s="418"/>
      <c r="HB215" s="418"/>
      <c r="HC215" s="418"/>
      <c r="HD215" s="418"/>
      <c r="HE215" s="418"/>
      <c r="HF215" s="418"/>
      <c r="HG215" s="418"/>
      <c r="HH215" s="418"/>
      <c r="HI215" s="418"/>
      <c r="HJ215" s="418"/>
      <c r="HK215" s="418"/>
      <c r="HL215" s="418"/>
      <c r="HM215" s="418"/>
      <c r="HN215" s="418"/>
      <c r="HO215" s="418"/>
      <c r="HP215" s="418"/>
      <c r="HQ215" s="418"/>
      <c r="HR215" s="418"/>
      <c r="HS215" s="418"/>
      <c r="HT215" s="418"/>
      <c r="HU215" s="418"/>
      <c r="HV215" s="418"/>
      <c r="HW215" s="418"/>
      <c r="HX215" s="418"/>
      <c r="HY215" s="418"/>
      <c r="HZ215" s="418"/>
      <c r="IA215" s="418"/>
      <c r="IB215" s="418"/>
      <c r="IC215" s="418"/>
      <c r="ID215" s="418"/>
      <c r="IE215" s="418"/>
      <c r="IF215" s="418"/>
      <c r="IG215" s="418"/>
      <c r="IH215" s="418"/>
      <c r="II215" s="418"/>
      <c r="IJ215" s="418"/>
      <c r="IK215" s="418"/>
      <c r="IL215" s="418"/>
      <c r="IM215" s="418"/>
      <c r="IN215" s="418"/>
      <c r="IO215" s="418"/>
      <c r="IP215" s="418"/>
      <c r="IQ215" s="278"/>
      <c r="IR215" s="278"/>
    </row>
    <row r="216" spans="1:252" s="444" customFormat="1" x14ac:dyDescent="0.35">
      <c r="A216" s="707"/>
      <c r="B216" s="418"/>
      <c r="C216" s="489"/>
      <c r="D216" s="421"/>
      <c r="E216" s="708"/>
      <c r="J216" s="1293"/>
      <c r="M216" s="418"/>
      <c r="N216" s="418"/>
      <c r="O216" s="418"/>
      <c r="P216" s="418"/>
      <c r="Q216" s="418"/>
      <c r="R216" s="418"/>
      <c r="S216" s="418"/>
      <c r="T216" s="418"/>
      <c r="U216" s="418"/>
      <c r="V216" s="418"/>
      <c r="W216" s="418"/>
      <c r="X216" s="418"/>
      <c r="Y216" s="418"/>
      <c r="Z216" s="418"/>
      <c r="AA216" s="418"/>
      <c r="AB216" s="418"/>
      <c r="AC216" s="418"/>
      <c r="AD216" s="418"/>
      <c r="AE216" s="418"/>
      <c r="AF216" s="418"/>
      <c r="AG216" s="418"/>
      <c r="AH216" s="418"/>
      <c r="AI216" s="418"/>
      <c r="AJ216" s="418"/>
      <c r="AK216" s="418"/>
      <c r="AL216" s="418"/>
      <c r="AM216" s="418"/>
      <c r="AN216" s="418"/>
      <c r="AO216" s="418"/>
      <c r="AP216" s="418"/>
      <c r="AQ216" s="418"/>
      <c r="AR216" s="418"/>
      <c r="AS216" s="418"/>
      <c r="AT216" s="418"/>
      <c r="AU216" s="418"/>
      <c r="AV216" s="418"/>
      <c r="AW216" s="418"/>
      <c r="AX216" s="418"/>
      <c r="AY216" s="418"/>
      <c r="AZ216" s="418"/>
      <c r="BA216" s="418"/>
      <c r="BB216" s="418"/>
      <c r="BC216" s="418"/>
      <c r="BD216" s="418"/>
      <c r="BE216" s="418"/>
      <c r="BF216" s="418"/>
      <c r="BG216" s="418"/>
      <c r="BH216" s="418"/>
      <c r="BI216" s="418"/>
      <c r="BJ216" s="418"/>
      <c r="BK216" s="418"/>
      <c r="BL216" s="418"/>
      <c r="BM216" s="418"/>
      <c r="BN216" s="418"/>
      <c r="BO216" s="418"/>
      <c r="BP216" s="418"/>
      <c r="BQ216" s="418"/>
      <c r="BR216" s="418"/>
      <c r="BS216" s="418"/>
      <c r="BT216" s="418"/>
      <c r="BU216" s="418"/>
      <c r="BV216" s="418"/>
      <c r="BW216" s="418"/>
      <c r="BX216" s="418"/>
      <c r="BY216" s="418"/>
      <c r="BZ216" s="418"/>
      <c r="CA216" s="418"/>
      <c r="CB216" s="418"/>
      <c r="CC216" s="418"/>
      <c r="CD216" s="418"/>
      <c r="CE216" s="418"/>
      <c r="CF216" s="418"/>
      <c r="CG216" s="418"/>
      <c r="CH216" s="418"/>
      <c r="CI216" s="418"/>
      <c r="CJ216" s="418"/>
      <c r="CK216" s="418"/>
      <c r="CL216" s="418"/>
      <c r="CM216" s="418"/>
      <c r="CN216" s="418"/>
      <c r="CO216" s="418"/>
      <c r="CP216" s="418"/>
      <c r="CQ216" s="418"/>
      <c r="CR216" s="418"/>
      <c r="CS216" s="418"/>
      <c r="CT216" s="418"/>
      <c r="CU216" s="418"/>
      <c r="CV216" s="418"/>
      <c r="CW216" s="418"/>
      <c r="CX216" s="418"/>
      <c r="CY216" s="418"/>
      <c r="CZ216" s="418"/>
      <c r="DA216" s="418"/>
      <c r="DB216" s="418"/>
      <c r="DC216" s="418"/>
      <c r="DD216" s="418"/>
      <c r="DE216" s="418"/>
      <c r="DF216" s="418"/>
      <c r="DG216" s="418"/>
      <c r="DH216" s="418"/>
      <c r="DI216" s="418"/>
      <c r="DJ216" s="418"/>
      <c r="DK216" s="418"/>
      <c r="DL216" s="418"/>
      <c r="DM216" s="418"/>
      <c r="DN216" s="418"/>
      <c r="DO216" s="418"/>
      <c r="DP216" s="418"/>
      <c r="DQ216" s="418"/>
      <c r="DR216" s="418"/>
      <c r="DS216" s="418"/>
      <c r="DT216" s="418"/>
      <c r="DU216" s="418"/>
      <c r="DV216" s="418"/>
      <c r="DW216" s="418"/>
      <c r="DX216" s="418"/>
      <c r="DY216" s="418"/>
      <c r="DZ216" s="418"/>
      <c r="EA216" s="418"/>
      <c r="EB216" s="418"/>
      <c r="EC216" s="418"/>
      <c r="ED216" s="418"/>
      <c r="EE216" s="418"/>
      <c r="EF216" s="418"/>
      <c r="EG216" s="418"/>
      <c r="EH216" s="418"/>
      <c r="EI216" s="418"/>
      <c r="EJ216" s="418"/>
      <c r="EK216" s="418"/>
      <c r="EL216" s="418"/>
      <c r="EM216" s="418"/>
      <c r="EN216" s="418"/>
      <c r="EO216" s="418"/>
      <c r="EP216" s="418"/>
      <c r="EQ216" s="418"/>
      <c r="ER216" s="418"/>
      <c r="ES216" s="418"/>
      <c r="ET216" s="418"/>
      <c r="EU216" s="418"/>
      <c r="EV216" s="418"/>
      <c r="EW216" s="418"/>
      <c r="EX216" s="418"/>
      <c r="EY216" s="418"/>
      <c r="EZ216" s="418"/>
      <c r="FA216" s="418"/>
      <c r="FB216" s="418"/>
      <c r="FC216" s="418"/>
      <c r="FD216" s="418"/>
      <c r="FE216" s="418"/>
      <c r="FF216" s="418"/>
      <c r="FG216" s="418"/>
      <c r="FH216" s="418"/>
      <c r="FI216" s="418"/>
      <c r="FJ216" s="418"/>
      <c r="FK216" s="418"/>
      <c r="FL216" s="418"/>
      <c r="FM216" s="418"/>
      <c r="FN216" s="418"/>
      <c r="FO216" s="418"/>
      <c r="FP216" s="418"/>
      <c r="FQ216" s="418"/>
      <c r="FR216" s="418"/>
      <c r="FS216" s="418"/>
      <c r="FT216" s="418"/>
      <c r="FU216" s="418"/>
      <c r="FV216" s="418"/>
      <c r="FW216" s="418"/>
      <c r="FX216" s="418"/>
      <c r="FY216" s="418"/>
      <c r="FZ216" s="418"/>
      <c r="GA216" s="418"/>
      <c r="GB216" s="418"/>
      <c r="GC216" s="418"/>
      <c r="GD216" s="418"/>
      <c r="GE216" s="418"/>
      <c r="GF216" s="418"/>
      <c r="GG216" s="418"/>
      <c r="GH216" s="418"/>
      <c r="GI216" s="418"/>
      <c r="GJ216" s="418"/>
      <c r="GK216" s="418"/>
      <c r="GL216" s="418"/>
      <c r="GM216" s="418"/>
      <c r="GN216" s="418"/>
      <c r="GO216" s="418"/>
      <c r="GP216" s="418"/>
      <c r="GQ216" s="418"/>
      <c r="GR216" s="418"/>
      <c r="GS216" s="418"/>
      <c r="GT216" s="418"/>
      <c r="GU216" s="418"/>
      <c r="GV216" s="418"/>
      <c r="GW216" s="418"/>
      <c r="GX216" s="418"/>
      <c r="GY216" s="418"/>
      <c r="GZ216" s="418"/>
      <c r="HA216" s="418"/>
      <c r="HB216" s="418"/>
      <c r="HC216" s="418"/>
      <c r="HD216" s="418"/>
      <c r="HE216" s="418"/>
      <c r="HF216" s="418"/>
      <c r="HG216" s="418"/>
      <c r="HH216" s="418"/>
      <c r="HI216" s="418"/>
      <c r="HJ216" s="418"/>
      <c r="HK216" s="418"/>
      <c r="HL216" s="418"/>
      <c r="HM216" s="418"/>
      <c r="HN216" s="418"/>
      <c r="HO216" s="418"/>
      <c r="HP216" s="418"/>
      <c r="HQ216" s="418"/>
      <c r="HR216" s="418"/>
      <c r="HS216" s="418"/>
      <c r="HT216" s="418"/>
      <c r="HU216" s="418"/>
      <c r="HV216" s="418"/>
      <c r="HW216" s="418"/>
      <c r="HX216" s="418"/>
      <c r="HY216" s="418"/>
      <c r="HZ216" s="418"/>
      <c r="IA216" s="418"/>
      <c r="IB216" s="418"/>
      <c r="IC216" s="418"/>
      <c r="ID216" s="418"/>
      <c r="IE216" s="418"/>
      <c r="IF216" s="418"/>
      <c r="IG216" s="418"/>
      <c r="IH216" s="418"/>
      <c r="II216" s="418"/>
      <c r="IJ216" s="418"/>
      <c r="IK216" s="418"/>
      <c r="IL216" s="418"/>
      <c r="IM216" s="418"/>
      <c r="IN216" s="418"/>
      <c r="IO216" s="418"/>
      <c r="IP216" s="418"/>
      <c r="IQ216" s="278"/>
      <c r="IR216" s="278"/>
    </row>
    <row r="217" spans="1:252" s="444" customFormat="1" x14ac:dyDescent="0.35">
      <c r="A217" s="707"/>
      <c r="B217" s="418"/>
      <c r="C217" s="489"/>
      <c r="D217" s="421"/>
      <c r="E217" s="708"/>
      <c r="J217" s="1293"/>
      <c r="M217" s="418"/>
      <c r="N217" s="418"/>
      <c r="O217" s="418"/>
      <c r="P217" s="418"/>
      <c r="Q217" s="418"/>
      <c r="R217" s="418"/>
      <c r="S217" s="418"/>
      <c r="T217" s="418"/>
      <c r="U217" s="418"/>
      <c r="V217" s="418"/>
      <c r="W217" s="418"/>
      <c r="X217" s="418"/>
      <c r="Y217" s="418"/>
      <c r="Z217" s="418"/>
      <c r="AA217" s="418"/>
      <c r="AB217" s="418"/>
      <c r="AC217" s="418"/>
      <c r="AD217" s="418"/>
      <c r="AE217" s="418"/>
      <c r="AF217" s="418"/>
      <c r="AG217" s="418"/>
      <c r="AH217" s="418"/>
      <c r="AI217" s="418"/>
      <c r="AJ217" s="418"/>
      <c r="AK217" s="418"/>
      <c r="AL217" s="418"/>
      <c r="AM217" s="418"/>
      <c r="AN217" s="418"/>
      <c r="AO217" s="418"/>
      <c r="AP217" s="418"/>
      <c r="AQ217" s="418"/>
      <c r="AR217" s="418"/>
      <c r="AS217" s="418"/>
      <c r="AT217" s="418"/>
      <c r="AU217" s="418"/>
      <c r="AV217" s="418"/>
      <c r="AW217" s="418"/>
      <c r="AX217" s="418"/>
      <c r="AY217" s="418"/>
      <c r="AZ217" s="418"/>
      <c r="BA217" s="418"/>
      <c r="BB217" s="418"/>
      <c r="BC217" s="418"/>
      <c r="BD217" s="418"/>
      <c r="BE217" s="418"/>
      <c r="BF217" s="418"/>
      <c r="BG217" s="418"/>
      <c r="BH217" s="418"/>
      <c r="BI217" s="418"/>
      <c r="BJ217" s="418"/>
      <c r="BK217" s="418"/>
      <c r="BL217" s="418"/>
      <c r="BM217" s="418"/>
      <c r="BN217" s="418"/>
      <c r="BO217" s="418"/>
      <c r="BP217" s="418"/>
      <c r="BQ217" s="418"/>
      <c r="BR217" s="418"/>
      <c r="BS217" s="418"/>
      <c r="BT217" s="418"/>
      <c r="BU217" s="418"/>
      <c r="BV217" s="418"/>
      <c r="BW217" s="418"/>
      <c r="BX217" s="418"/>
      <c r="BY217" s="418"/>
      <c r="BZ217" s="418"/>
      <c r="CA217" s="418"/>
      <c r="CB217" s="418"/>
      <c r="CC217" s="418"/>
      <c r="CD217" s="418"/>
      <c r="CE217" s="418"/>
      <c r="CF217" s="418"/>
      <c r="CG217" s="418"/>
      <c r="CH217" s="418"/>
      <c r="CI217" s="418"/>
      <c r="CJ217" s="418"/>
      <c r="CK217" s="418"/>
      <c r="CL217" s="418"/>
      <c r="CM217" s="418"/>
      <c r="CN217" s="418"/>
      <c r="CO217" s="418"/>
      <c r="CP217" s="418"/>
      <c r="CQ217" s="418"/>
      <c r="CR217" s="418"/>
      <c r="CS217" s="418"/>
      <c r="CT217" s="418"/>
      <c r="CU217" s="418"/>
      <c r="CV217" s="418"/>
      <c r="CW217" s="418"/>
      <c r="CX217" s="418"/>
      <c r="CY217" s="418"/>
      <c r="CZ217" s="418"/>
      <c r="DA217" s="418"/>
      <c r="DB217" s="418"/>
      <c r="DC217" s="418"/>
      <c r="DD217" s="418"/>
      <c r="DE217" s="418"/>
      <c r="DF217" s="418"/>
      <c r="DG217" s="418"/>
      <c r="DH217" s="418"/>
      <c r="DI217" s="418"/>
      <c r="DJ217" s="418"/>
      <c r="DK217" s="418"/>
      <c r="DL217" s="418"/>
      <c r="DM217" s="418"/>
      <c r="DN217" s="418"/>
      <c r="DO217" s="418"/>
      <c r="DP217" s="418"/>
      <c r="DQ217" s="418"/>
      <c r="DR217" s="418"/>
      <c r="DS217" s="418"/>
      <c r="DT217" s="418"/>
      <c r="DU217" s="418"/>
      <c r="DV217" s="418"/>
      <c r="DW217" s="418"/>
      <c r="DX217" s="418"/>
      <c r="DY217" s="418"/>
      <c r="DZ217" s="418"/>
      <c r="EA217" s="418"/>
      <c r="EB217" s="418"/>
      <c r="EC217" s="418"/>
      <c r="ED217" s="418"/>
      <c r="EE217" s="418"/>
      <c r="EF217" s="418"/>
      <c r="EG217" s="418"/>
      <c r="EH217" s="418"/>
      <c r="EI217" s="418"/>
      <c r="EJ217" s="418"/>
      <c r="EK217" s="418"/>
      <c r="EL217" s="418"/>
      <c r="EM217" s="418"/>
      <c r="EN217" s="418"/>
      <c r="EO217" s="418"/>
      <c r="EP217" s="418"/>
      <c r="EQ217" s="418"/>
      <c r="ER217" s="418"/>
      <c r="ES217" s="418"/>
      <c r="ET217" s="418"/>
      <c r="EU217" s="418"/>
      <c r="EV217" s="418"/>
      <c r="EW217" s="418"/>
      <c r="EX217" s="418"/>
      <c r="EY217" s="418"/>
      <c r="EZ217" s="418"/>
      <c r="FA217" s="418"/>
      <c r="FB217" s="418"/>
      <c r="FC217" s="418"/>
      <c r="FD217" s="418"/>
      <c r="FE217" s="418"/>
      <c r="FF217" s="418"/>
      <c r="FG217" s="418"/>
      <c r="FH217" s="418"/>
      <c r="FI217" s="418"/>
      <c r="FJ217" s="418"/>
      <c r="FK217" s="418"/>
      <c r="FL217" s="418"/>
      <c r="FM217" s="418"/>
      <c r="FN217" s="418"/>
      <c r="FO217" s="418"/>
      <c r="FP217" s="418"/>
      <c r="FQ217" s="418"/>
      <c r="FR217" s="418"/>
      <c r="FS217" s="418"/>
      <c r="FT217" s="418"/>
      <c r="FU217" s="418"/>
      <c r="FV217" s="418"/>
      <c r="FW217" s="418"/>
      <c r="FX217" s="418"/>
      <c r="FY217" s="418"/>
      <c r="FZ217" s="418"/>
      <c r="GA217" s="418"/>
      <c r="GB217" s="418"/>
      <c r="GC217" s="418"/>
      <c r="GD217" s="418"/>
      <c r="GE217" s="418"/>
      <c r="GF217" s="418"/>
      <c r="GG217" s="418"/>
      <c r="GH217" s="418"/>
      <c r="GI217" s="418"/>
      <c r="GJ217" s="418"/>
      <c r="GK217" s="418"/>
      <c r="GL217" s="418"/>
      <c r="GM217" s="418"/>
      <c r="GN217" s="418"/>
      <c r="GO217" s="418"/>
      <c r="GP217" s="418"/>
      <c r="GQ217" s="418"/>
      <c r="GR217" s="418"/>
      <c r="GS217" s="418"/>
      <c r="GT217" s="418"/>
      <c r="GU217" s="418"/>
      <c r="GV217" s="418"/>
      <c r="GW217" s="418"/>
      <c r="GX217" s="418"/>
      <c r="GY217" s="418"/>
      <c r="GZ217" s="418"/>
      <c r="HA217" s="418"/>
      <c r="HB217" s="418"/>
      <c r="HC217" s="418"/>
      <c r="HD217" s="418"/>
      <c r="HE217" s="418"/>
      <c r="HF217" s="418"/>
      <c r="HG217" s="418"/>
      <c r="HH217" s="418"/>
      <c r="HI217" s="418"/>
      <c r="HJ217" s="418"/>
      <c r="HK217" s="418"/>
      <c r="HL217" s="418"/>
      <c r="HM217" s="418"/>
      <c r="HN217" s="418"/>
      <c r="HO217" s="418"/>
      <c r="HP217" s="418"/>
      <c r="HQ217" s="418"/>
      <c r="HR217" s="418"/>
      <c r="HS217" s="418"/>
      <c r="HT217" s="418"/>
      <c r="HU217" s="418"/>
      <c r="HV217" s="418"/>
      <c r="HW217" s="418"/>
      <c r="HX217" s="418"/>
      <c r="HY217" s="418"/>
      <c r="HZ217" s="418"/>
      <c r="IA217" s="418"/>
      <c r="IB217" s="418"/>
      <c r="IC217" s="418"/>
      <c r="ID217" s="418"/>
      <c r="IE217" s="418"/>
      <c r="IF217" s="418"/>
      <c r="IG217" s="418"/>
      <c r="IH217" s="418"/>
      <c r="II217" s="418"/>
      <c r="IJ217" s="418"/>
      <c r="IK217" s="418"/>
      <c r="IL217" s="418"/>
      <c r="IM217" s="418"/>
      <c r="IN217" s="418"/>
      <c r="IO217" s="418"/>
      <c r="IP217" s="418"/>
      <c r="IQ217" s="278"/>
      <c r="IR217" s="278"/>
    </row>
    <row r="218" spans="1:252" s="444" customFormat="1" x14ac:dyDescent="0.35">
      <c r="A218" s="707"/>
      <c r="B218" s="418"/>
      <c r="C218" s="489"/>
      <c r="D218" s="421"/>
      <c r="E218" s="708"/>
      <c r="J218" s="1293"/>
      <c r="M218" s="418"/>
      <c r="N218" s="418"/>
      <c r="O218" s="418"/>
      <c r="P218" s="418"/>
      <c r="Q218" s="418"/>
      <c r="R218" s="418"/>
      <c r="S218" s="418"/>
      <c r="T218" s="418"/>
      <c r="U218" s="418"/>
      <c r="V218" s="418"/>
      <c r="W218" s="418"/>
      <c r="X218" s="418"/>
      <c r="Y218" s="418"/>
      <c r="Z218" s="418"/>
      <c r="AA218" s="418"/>
      <c r="AB218" s="418"/>
      <c r="AC218" s="418"/>
      <c r="AD218" s="418"/>
      <c r="AE218" s="418"/>
      <c r="AF218" s="418"/>
      <c r="AG218" s="418"/>
      <c r="AH218" s="418"/>
      <c r="AI218" s="418"/>
      <c r="AJ218" s="418"/>
      <c r="AK218" s="418"/>
      <c r="AL218" s="418"/>
      <c r="AM218" s="418"/>
      <c r="AN218" s="418"/>
      <c r="AO218" s="418"/>
      <c r="AP218" s="418"/>
      <c r="AQ218" s="418"/>
      <c r="AR218" s="418"/>
      <c r="AS218" s="418"/>
      <c r="AT218" s="418"/>
      <c r="AU218" s="418"/>
      <c r="AV218" s="418"/>
      <c r="AW218" s="418"/>
      <c r="AX218" s="418"/>
      <c r="AY218" s="418"/>
      <c r="AZ218" s="418"/>
      <c r="BA218" s="418"/>
      <c r="BB218" s="418"/>
      <c r="BC218" s="418"/>
      <c r="BD218" s="418"/>
      <c r="BE218" s="418"/>
      <c r="BF218" s="418"/>
      <c r="BG218" s="418"/>
      <c r="BH218" s="418"/>
      <c r="BI218" s="418"/>
      <c r="BJ218" s="418"/>
      <c r="BK218" s="418"/>
      <c r="BL218" s="418"/>
      <c r="BM218" s="418"/>
      <c r="BN218" s="418"/>
      <c r="BO218" s="418"/>
      <c r="BP218" s="418"/>
      <c r="BQ218" s="418"/>
      <c r="BR218" s="418"/>
      <c r="BS218" s="418"/>
      <c r="BT218" s="418"/>
      <c r="BU218" s="418"/>
      <c r="BV218" s="418"/>
      <c r="BW218" s="418"/>
      <c r="BX218" s="418"/>
      <c r="BY218" s="418"/>
      <c r="BZ218" s="418"/>
      <c r="CA218" s="418"/>
      <c r="CB218" s="418"/>
      <c r="CC218" s="418"/>
      <c r="CD218" s="418"/>
      <c r="CE218" s="418"/>
      <c r="CF218" s="418"/>
      <c r="CG218" s="418"/>
      <c r="CH218" s="418"/>
      <c r="CI218" s="418"/>
      <c r="CJ218" s="418"/>
      <c r="CK218" s="418"/>
      <c r="CL218" s="418"/>
      <c r="CM218" s="418"/>
      <c r="CN218" s="418"/>
      <c r="CO218" s="418"/>
      <c r="CP218" s="418"/>
      <c r="CQ218" s="418"/>
      <c r="CR218" s="418"/>
      <c r="CS218" s="418"/>
      <c r="CT218" s="418"/>
      <c r="CU218" s="418"/>
      <c r="CV218" s="418"/>
      <c r="CW218" s="418"/>
      <c r="CX218" s="418"/>
      <c r="CY218" s="418"/>
      <c r="CZ218" s="418"/>
      <c r="DA218" s="418"/>
      <c r="DB218" s="418"/>
      <c r="DC218" s="418"/>
      <c r="DD218" s="418"/>
      <c r="DE218" s="418"/>
      <c r="DF218" s="418"/>
      <c r="DG218" s="418"/>
      <c r="DH218" s="418"/>
      <c r="DI218" s="418"/>
      <c r="DJ218" s="418"/>
      <c r="DK218" s="418"/>
      <c r="DL218" s="418"/>
      <c r="DM218" s="418"/>
      <c r="DN218" s="418"/>
      <c r="DO218" s="418"/>
      <c r="DP218" s="418"/>
      <c r="DQ218" s="418"/>
      <c r="DR218" s="418"/>
      <c r="DS218" s="418"/>
      <c r="DT218" s="418"/>
      <c r="DU218" s="418"/>
      <c r="DV218" s="418"/>
      <c r="DW218" s="418"/>
      <c r="DX218" s="418"/>
      <c r="DY218" s="418"/>
      <c r="DZ218" s="418"/>
      <c r="EA218" s="418"/>
      <c r="EB218" s="418"/>
      <c r="EC218" s="418"/>
      <c r="ED218" s="418"/>
      <c r="EE218" s="418"/>
      <c r="EF218" s="418"/>
      <c r="EG218" s="418"/>
      <c r="EH218" s="418"/>
      <c r="EI218" s="418"/>
      <c r="EJ218" s="418"/>
      <c r="EK218" s="418"/>
      <c r="EL218" s="418"/>
      <c r="EM218" s="418"/>
      <c r="EN218" s="418"/>
      <c r="EO218" s="418"/>
      <c r="EP218" s="418"/>
      <c r="EQ218" s="418"/>
      <c r="ER218" s="418"/>
      <c r="ES218" s="418"/>
      <c r="ET218" s="418"/>
      <c r="EU218" s="418"/>
      <c r="EV218" s="418"/>
      <c r="EW218" s="418"/>
      <c r="EX218" s="418"/>
      <c r="EY218" s="418"/>
      <c r="EZ218" s="418"/>
      <c r="FA218" s="418"/>
      <c r="FB218" s="418"/>
      <c r="FC218" s="418"/>
      <c r="FD218" s="418"/>
      <c r="FE218" s="418"/>
      <c r="FF218" s="418"/>
      <c r="FG218" s="418"/>
      <c r="FH218" s="418"/>
      <c r="FI218" s="418"/>
      <c r="FJ218" s="418"/>
      <c r="FK218" s="418"/>
      <c r="FL218" s="418"/>
      <c r="FM218" s="418"/>
      <c r="FN218" s="418"/>
      <c r="FO218" s="418"/>
      <c r="FP218" s="418"/>
      <c r="FQ218" s="418"/>
      <c r="FR218" s="418"/>
      <c r="FS218" s="418"/>
      <c r="FT218" s="418"/>
      <c r="FU218" s="418"/>
      <c r="FV218" s="418"/>
      <c r="FW218" s="418"/>
      <c r="FX218" s="418"/>
      <c r="FY218" s="418"/>
      <c r="FZ218" s="418"/>
      <c r="GA218" s="418"/>
      <c r="GB218" s="418"/>
      <c r="GC218" s="418"/>
      <c r="GD218" s="418"/>
      <c r="GE218" s="418"/>
      <c r="GF218" s="418"/>
      <c r="GG218" s="418"/>
      <c r="GH218" s="418"/>
      <c r="GI218" s="418"/>
      <c r="GJ218" s="418"/>
      <c r="GK218" s="418"/>
      <c r="GL218" s="418"/>
      <c r="GM218" s="418"/>
      <c r="GN218" s="418"/>
      <c r="GO218" s="418"/>
      <c r="GP218" s="418"/>
      <c r="GQ218" s="418"/>
      <c r="GR218" s="418"/>
      <c r="GS218" s="418"/>
      <c r="GT218" s="418"/>
      <c r="GU218" s="418"/>
      <c r="GV218" s="418"/>
      <c r="GW218" s="418"/>
      <c r="GX218" s="418"/>
      <c r="GY218" s="418"/>
      <c r="GZ218" s="418"/>
      <c r="HA218" s="418"/>
      <c r="HB218" s="418"/>
      <c r="HC218" s="418"/>
      <c r="HD218" s="418"/>
      <c r="HE218" s="418"/>
      <c r="HF218" s="418"/>
      <c r="HG218" s="418"/>
      <c r="HH218" s="418"/>
      <c r="HI218" s="418"/>
      <c r="HJ218" s="418"/>
      <c r="HK218" s="418"/>
      <c r="HL218" s="418"/>
      <c r="HM218" s="418"/>
      <c r="HN218" s="418"/>
      <c r="HO218" s="418"/>
      <c r="HP218" s="418"/>
      <c r="HQ218" s="418"/>
      <c r="HR218" s="418"/>
      <c r="HS218" s="418"/>
      <c r="HT218" s="418"/>
      <c r="HU218" s="418"/>
      <c r="HV218" s="418"/>
      <c r="HW218" s="418"/>
      <c r="HX218" s="418"/>
      <c r="HY218" s="418"/>
      <c r="HZ218" s="418"/>
      <c r="IA218" s="418"/>
      <c r="IB218" s="418"/>
      <c r="IC218" s="418"/>
      <c r="ID218" s="418"/>
      <c r="IE218" s="418"/>
      <c r="IF218" s="418"/>
      <c r="IG218" s="418"/>
      <c r="IH218" s="418"/>
      <c r="II218" s="418"/>
      <c r="IJ218" s="418"/>
      <c r="IK218" s="418"/>
      <c r="IL218" s="418"/>
      <c r="IM218" s="418"/>
      <c r="IN218" s="418"/>
      <c r="IO218" s="418"/>
      <c r="IP218" s="418"/>
      <c r="IQ218" s="278"/>
      <c r="IR218" s="278"/>
    </row>
    <row r="219" spans="1:252" s="444" customFormat="1" x14ac:dyDescent="0.35">
      <c r="A219" s="707"/>
      <c r="B219" s="418"/>
      <c r="C219" s="489"/>
      <c r="D219" s="421"/>
      <c r="E219" s="708"/>
      <c r="J219" s="1293"/>
      <c r="M219" s="418"/>
      <c r="N219" s="418"/>
      <c r="O219" s="418"/>
      <c r="P219" s="418"/>
      <c r="Q219" s="418"/>
      <c r="R219" s="418"/>
      <c r="S219" s="418"/>
      <c r="T219" s="418"/>
      <c r="U219" s="418"/>
      <c r="V219" s="418"/>
      <c r="W219" s="418"/>
      <c r="X219" s="418"/>
      <c r="Y219" s="418"/>
      <c r="Z219" s="418"/>
      <c r="AA219" s="418"/>
      <c r="AB219" s="418"/>
      <c r="AC219" s="418"/>
      <c r="AD219" s="418"/>
      <c r="AE219" s="418"/>
      <c r="AF219" s="418"/>
      <c r="AG219" s="418"/>
      <c r="AH219" s="418"/>
      <c r="AI219" s="418"/>
      <c r="AJ219" s="418"/>
      <c r="AK219" s="418"/>
      <c r="AL219" s="418"/>
      <c r="AM219" s="418"/>
      <c r="AN219" s="418"/>
      <c r="AO219" s="418"/>
      <c r="AP219" s="418"/>
      <c r="AQ219" s="418"/>
      <c r="AR219" s="418"/>
      <c r="AS219" s="418"/>
      <c r="AT219" s="418"/>
      <c r="AU219" s="418"/>
      <c r="AV219" s="418"/>
      <c r="AW219" s="418"/>
      <c r="AX219" s="418"/>
      <c r="AY219" s="418"/>
      <c r="AZ219" s="418"/>
      <c r="BA219" s="418"/>
      <c r="BB219" s="418"/>
      <c r="BC219" s="418"/>
      <c r="BD219" s="418"/>
      <c r="BE219" s="418"/>
      <c r="BF219" s="418"/>
      <c r="BG219" s="418"/>
      <c r="BH219" s="418"/>
      <c r="BI219" s="418"/>
      <c r="BJ219" s="418"/>
      <c r="BK219" s="418"/>
      <c r="BL219" s="418"/>
      <c r="BM219" s="418"/>
      <c r="BN219" s="418"/>
      <c r="BO219" s="418"/>
      <c r="BP219" s="418"/>
      <c r="BQ219" s="418"/>
      <c r="BR219" s="418"/>
      <c r="BS219" s="418"/>
      <c r="BT219" s="418"/>
      <c r="BU219" s="418"/>
      <c r="BV219" s="418"/>
      <c r="BW219" s="418"/>
      <c r="BX219" s="418"/>
      <c r="BY219" s="418"/>
      <c r="BZ219" s="418"/>
      <c r="CA219" s="418"/>
      <c r="CB219" s="418"/>
      <c r="CC219" s="418"/>
      <c r="CD219" s="418"/>
      <c r="CE219" s="418"/>
      <c r="CF219" s="418"/>
      <c r="CG219" s="418"/>
      <c r="CH219" s="418"/>
      <c r="CI219" s="418"/>
      <c r="CJ219" s="418"/>
      <c r="CK219" s="418"/>
      <c r="CL219" s="418"/>
      <c r="CM219" s="418"/>
      <c r="CN219" s="418"/>
      <c r="CO219" s="418"/>
      <c r="CP219" s="418"/>
      <c r="CQ219" s="418"/>
      <c r="CR219" s="418"/>
      <c r="CS219" s="418"/>
      <c r="CT219" s="418"/>
      <c r="CU219" s="418"/>
      <c r="CV219" s="418"/>
      <c r="CW219" s="418"/>
      <c r="CX219" s="418"/>
      <c r="CY219" s="418"/>
      <c r="CZ219" s="418"/>
      <c r="DA219" s="418"/>
      <c r="DB219" s="418"/>
      <c r="DC219" s="418"/>
      <c r="DD219" s="418"/>
      <c r="DE219" s="418"/>
      <c r="DF219" s="418"/>
      <c r="DG219" s="418"/>
      <c r="DH219" s="418"/>
      <c r="DI219" s="418"/>
      <c r="DJ219" s="418"/>
      <c r="DK219" s="418"/>
      <c r="DL219" s="418"/>
      <c r="DM219" s="418"/>
      <c r="DN219" s="418"/>
      <c r="DO219" s="418"/>
      <c r="DP219" s="418"/>
      <c r="DQ219" s="418"/>
      <c r="DR219" s="418"/>
      <c r="DS219" s="418"/>
      <c r="DT219" s="418"/>
      <c r="DU219" s="418"/>
      <c r="DV219" s="418"/>
      <c r="DW219" s="418"/>
      <c r="DX219" s="418"/>
      <c r="DY219" s="418"/>
      <c r="DZ219" s="418"/>
      <c r="EA219" s="418"/>
      <c r="EB219" s="418"/>
      <c r="EC219" s="418"/>
      <c r="ED219" s="418"/>
      <c r="EE219" s="418"/>
      <c r="EF219" s="418"/>
      <c r="EG219" s="418"/>
      <c r="EH219" s="418"/>
      <c r="EI219" s="418"/>
      <c r="EJ219" s="418"/>
      <c r="EK219" s="418"/>
      <c r="EL219" s="418"/>
      <c r="EM219" s="418"/>
      <c r="EN219" s="418"/>
      <c r="EO219" s="418"/>
      <c r="EP219" s="418"/>
      <c r="EQ219" s="418"/>
      <c r="ER219" s="418"/>
      <c r="ES219" s="418"/>
      <c r="ET219" s="418"/>
      <c r="EU219" s="418"/>
      <c r="EV219" s="418"/>
      <c r="EW219" s="418"/>
      <c r="EX219" s="418"/>
      <c r="EY219" s="418"/>
      <c r="EZ219" s="418"/>
      <c r="FA219" s="418"/>
      <c r="FB219" s="418"/>
      <c r="FC219" s="418"/>
      <c r="FD219" s="418"/>
      <c r="FE219" s="418"/>
      <c r="FF219" s="418"/>
      <c r="FG219" s="418"/>
      <c r="FH219" s="418"/>
      <c r="FI219" s="418"/>
      <c r="FJ219" s="418"/>
      <c r="FK219" s="418"/>
      <c r="FL219" s="418"/>
      <c r="FM219" s="418"/>
      <c r="FN219" s="418"/>
      <c r="FO219" s="418"/>
      <c r="FP219" s="418"/>
      <c r="FQ219" s="418"/>
      <c r="FR219" s="418"/>
      <c r="FS219" s="418"/>
      <c r="FT219" s="418"/>
      <c r="FU219" s="418"/>
      <c r="FV219" s="418"/>
      <c r="FW219" s="418"/>
      <c r="FX219" s="418"/>
      <c r="FY219" s="418"/>
      <c r="FZ219" s="418"/>
      <c r="GA219" s="418"/>
      <c r="GB219" s="418"/>
      <c r="GC219" s="418"/>
      <c r="GD219" s="418"/>
      <c r="GE219" s="418"/>
      <c r="GF219" s="418"/>
      <c r="GG219" s="418"/>
      <c r="GH219" s="418"/>
      <c r="GI219" s="418"/>
      <c r="GJ219" s="418"/>
      <c r="GK219" s="418"/>
      <c r="GL219" s="418"/>
      <c r="GM219" s="418"/>
      <c r="GN219" s="418"/>
      <c r="GO219" s="418"/>
      <c r="GP219" s="418"/>
      <c r="GQ219" s="418"/>
      <c r="GR219" s="418"/>
      <c r="GS219" s="418"/>
      <c r="GT219" s="418"/>
      <c r="GU219" s="418"/>
      <c r="GV219" s="418"/>
      <c r="GW219" s="418"/>
      <c r="GX219" s="418"/>
      <c r="GY219" s="418"/>
      <c r="GZ219" s="418"/>
      <c r="HA219" s="418"/>
      <c r="HB219" s="418"/>
      <c r="HC219" s="418"/>
      <c r="HD219" s="418"/>
      <c r="HE219" s="418"/>
      <c r="HF219" s="418"/>
      <c r="HG219" s="418"/>
      <c r="HH219" s="418"/>
      <c r="HI219" s="418"/>
      <c r="HJ219" s="418"/>
      <c r="HK219" s="418"/>
      <c r="HL219" s="418"/>
      <c r="HM219" s="418"/>
      <c r="HN219" s="418"/>
      <c r="HO219" s="418"/>
      <c r="HP219" s="418"/>
      <c r="HQ219" s="418"/>
      <c r="HR219" s="418"/>
      <c r="HS219" s="418"/>
      <c r="HT219" s="418"/>
      <c r="HU219" s="418"/>
      <c r="HV219" s="418"/>
      <c r="HW219" s="418"/>
      <c r="HX219" s="418"/>
      <c r="HY219" s="418"/>
      <c r="HZ219" s="418"/>
      <c r="IA219" s="418"/>
      <c r="IB219" s="418"/>
      <c r="IC219" s="418"/>
      <c r="ID219" s="418"/>
      <c r="IE219" s="418"/>
      <c r="IF219" s="418"/>
      <c r="IG219" s="418"/>
      <c r="IH219" s="418"/>
      <c r="II219" s="418"/>
      <c r="IJ219" s="418"/>
      <c r="IK219" s="418"/>
      <c r="IL219" s="418"/>
      <c r="IM219" s="418"/>
      <c r="IN219" s="418"/>
      <c r="IO219" s="418"/>
      <c r="IP219" s="418"/>
      <c r="IQ219" s="278"/>
      <c r="IR219" s="278"/>
    </row>
    <row r="220" spans="1:252" s="444" customFormat="1" x14ac:dyDescent="0.35">
      <c r="A220" s="707"/>
      <c r="B220" s="418"/>
      <c r="C220" s="489"/>
      <c r="D220" s="421"/>
      <c r="E220" s="708"/>
      <c r="J220" s="1293"/>
      <c r="M220" s="418"/>
      <c r="N220" s="418"/>
      <c r="O220" s="418"/>
      <c r="P220" s="418"/>
      <c r="Q220" s="418"/>
      <c r="R220" s="418"/>
      <c r="S220" s="418"/>
      <c r="T220" s="418"/>
      <c r="U220" s="418"/>
      <c r="V220" s="418"/>
      <c r="W220" s="418"/>
      <c r="X220" s="418"/>
      <c r="Y220" s="418"/>
      <c r="Z220" s="418"/>
      <c r="AA220" s="418"/>
      <c r="AB220" s="418"/>
      <c r="AC220" s="418"/>
      <c r="AD220" s="418"/>
      <c r="AE220" s="418"/>
      <c r="AF220" s="418"/>
      <c r="AG220" s="418"/>
      <c r="AH220" s="418"/>
      <c r="AI220" s="418"/>
      <c r="AJ220" s="418"/>
      <c r="AK220" s="418"/>
      <c r="AL220" s="418"/>
      <c r="AM220" s="418"/>
      <c r="AN220" s="418"/>
      <c r="AO220" s="418"/>
      <c r="AP220" s="418"/>
      <c r="AQ220" s="418"/>
      <c r="AR220" s="418"/>
      <c r="AS220" s="418"/>
      <c r="AT220" s="418"/>
      <c r="AU220" s="418"/>
      <c r="AV220" s="418"/>
      <c r="AW220" s="418"/>
      <c r="AX220" s="418"/>
      <c r="AY220" s="418"/>
      <c r="AZ220" s="418"/>
      <c r="BA220" s="418"/>
      <c r="BB220" s="418"/>
      <c r="BC220" s="418"/>
      <c r="BD220" s="418"/>
      <c r="BE220" s="418"/>
      <c r="BF220" s="418"/>
      <c r="BG220" s="418"/>
      <c r="BH220" s="418"/>
      <c r="BI220" s="418"/>
      <c r="BJ220" s="418"/>
      <c r="BK220" s="418"/>
      <c r="BL220" s="418"/>
      <c r="BM220" s="418"/>
      <c r="BN220" s="418"/>
      <c r="BO220" s="418"/>
      <c r="BP220" s="418"/>
      <c r="BQ220" s="418"/>
      <c r="BR220" s="418"/>
      <c r="BS220" s="418"/>
      <c r="BT220" s="418"/>
      <c r="BU220" s="418"/>
      <c r="BV220" s="418"/>
      <c r="BW220" s="418"/>
      <c r="BX220" s="418"/>
      <c r="BY220" s="418"/>
      <c r="BZ220" s="418"/>
      <c r="CA220" s="418"/>
      <c r="CB220" s="418"/>
      <c r="CC220" s="418"/>
      <c r="CD220" s="418"/>
      <c r="CE220" s="418"/>
      <c r="CF220" s="418"/>
      <c r="CG220" s="418"/>
      <c r="CH220" s="418"/>
      <c r="CI220" s="418"/>
      <c r="CJ220" s="418"/>
      <c r="CK220" s="418"/>
      <c r="CL220" s="418"/>
      <c r="CM220" s="418"/>
      <c r="CN220" s="418"/>
      <c r="CO220" s="418"/>
      <c r="CP220" s="418"/>
      <c r="CQ220" s="418"/>
      <c r="CR220" s="418"/>
      <c r="CS220" s="418"/>
      <c r="CT220" s="418"/>
      <c r="CU220" s="418"/>
      <c r="CV220" s="418"/>
      <c r="CW220" s="418"/>
      <c r="CX220" s="418"/>
      <c r="CY220" s="418"/>
      <c r="CZ220" s="418"/>
      <c r="DA220" s="418"/>
      <c r="DB220" s="418"/>
      <c r="DC220" s="418"/>
      <c r="DD220" s="418"/>
      <c r="DE220" s="418"/>
      <c r="DF220" s="418"/>
      <c r="DG220" s="418"/>
      <c r="DH220" s="418"/>
      <c r="DI220" s="418"/>
      <c r="DJ220" s="418"/>
      <c r="DK220" s="418"/>
      <c r="DL220" s="418"/>
      <c r="DM220" s="418"/>
      <c r="DN220" s="418"/>
      <c r="DO220" s="418"/>
      <c r="DP220" s="418"/>
      <c r="DQ220" s="418"/>
      <c r="DR220" s="418"/>
      <c r="DS220" s="418"/>
      <c r="DT220" s="418"/>
      <c r="DU220" s="418"/>
      <c r="DV220" s="418"/>
      <c r="DW220" s="418"/>
      <c r="DX220" s="418"/>
      <c r="DY220" s="418"/>
      <c r="DZ220" s="418"/>
      <c r="EA220" s="418"/>
      <c r="EB220" s="418"/>
      <c r="EC220" s="418"/>
      <c r="ED220" s="418"/>
      <c r="EE220" s="418"/>
      <c r="EF220" s="418"/>
      <c r="EG220" s="418"/>
      <c r="EH220" s="418"/>
      <c r="EI220" s="418"/>
      <c r="EJ220" s="418"/>
      <c r="EK220" s="418"/>
      <c r="EL220" s="418"/>
      <c r="EM220" s="418"/>
      <c r="EN220" s="418"/>
      <c r="EO220" s="418"/>
      <c r="EP220" s="418"/>
      <c r="EQ220" s="418"/>
      <c r="ER220" s="418"/>
      <c r="ES220" s="418"/>
      <c r="ET220" s="418"/>
      <c r="EU220" s="418"/>
      <c r="EV220" s="418"/>
      <c r="EW220" s="418"/>
      <c r="EX220" s="418"/>
      <c r="EY220" s="418"/>
      <c r="EZ220" s="418"/>
      <c r="FA220" s="418"/>
      <c r="FB220" s="418"/>
      <c r="FC220" s="418"/>
      <c r="FD220" s="418"/>
      <c r="FE220" s="418"/>
      <c r="FF220" s="418"/>
      <c r="FG220" s="418"/>
      <c r="FH220" s="418"/>
      <c r="FI220" s="418"/>
      <c r="FJ220" s="418"/>
      <c r="FK220" s="418"/>
      <c r="FL220" s="418"/>
      <c r="FM220" s="418"/>
      <c r="FN220" s="418"/>
      <c r="FO220" s="418"/>
      <c r="FP220" s="418"/>
      <c r="FQ220" s="418"/>
      <c r="FR220" s="418"/>
      <c r="FS220" s="418"/>
      <c r="FT220" s="418"/>
      <c r="FU220" s="418"/>
      <c r="FV220" s="418"/>
      <c r="FW220" s="418"/>
      <c r="FX220" s="418"/>
      <c r="FY220" s="418"/>
      <c r="FZ220" s="418"/>
      <c r="GA220" s="418"/>
      <c r="GB220" s="418"/>
      <c r="GC220" s="418"/>
      <c r="GD220" s="418"/>
      <c r="GE220" s="418"/>
      <c r="GF220" s="418"/>
      <c r="GG220" s="418"/>
      <c r="GH220" s="418"/>
      <c r="GI220" s="418"/>
      <c r="GJ220" s="418"/>
      <c r="GK220" s="418"/>
      <c r="GL220" s="418"/>
      <c r="GM220" s="418"/>
      <c r="GN220" s="418"/>
      <c r="GO220" s="418"/>
      <c r="GP220" s="418"/>
      <c r="GQ220" s="418"/>
      <c r="GR220" s="418"/>
      <c r="GS220" s="418"/>
      <c r="GT220" s="418"/>
      <c r="GU220" s="418"/>
      <c r="GV220" s="418"/>
      <c r="GW220" s="418"/>
      <c r="GX220" s="418"/>
      <c r="GY220" s="418"/>
      <c r="GZ220" s="418"/>
      <c r="HA220" s="418"/>
      <c r="HB220" s="418"/>
      <c r="HC220" s="418"/>
      <c r="HD220" s="418"/>
      <c r="HE220" s="418"/>
      <c r="HF220" s="418"/>
      <c r="HG220" s="418"/>
      <c r="HH220" s="418"/>
      <c r="HI220" s="418"/>
      <c r="HJ220" s="418"/>
      <c r="HK220" s="418"/>
      <c r="HL220" s="418"/>
      <c r="HM220" s="418"/>
      <c r="HN220" s="418"/>
      <c r="HO220" s="418"/>
      <c r="HP220" s="418"/>
      <c r="HQ220" s="418"/>
      <c r="HR220" s="418"/>
      <c r="HS220" s="418"/>
      <c r="HT220" s="418"/>
      <c r="HU220" s="418"/>
      <c r="HV220" s="418"/>
      <c r="HW220" s="418"/>
      <c r="HX220" s="418"/>
      <c r="HY220" s="418"/>
      <c r="HZ220" s="418"/>
      <c r="IA220" s="418"/>
      <c r="IB220" s="418"/>
      <c r="IC220" s="418"/>
      <c r="ID220" s="418"/>
      <c r="IE220" s="418"/>
      <c r="IF220" s="418"/>
      <c r="IG220" s="418"/>
      <c r="IH220" s="418"/>
      <c r="II220" s="418"/>
      <c r="IJ220" s="418"/>
      <c r="IK220" s="418"/>
      <c r="IL220" s="418"/>
      <c r="IM220" s="418"/>
      <c r="IN220" s="418"/>
      <c r="IO220" s="418"/>
      <c r="IP220" s="418"/>
      <c r="IQ220" s="278"/>
      <c r="IR220" s="278"/>
    </row>
    <row r="221" spans="1:252" s="444" customFormat="1" x14ac:dyDescent="0.35">
      <c r="A221" s="707"/>
      <c r="B221" s="418"/>
      <c r="C221" s="489"/>
      <c r="D221" s="421"/>
      <c r="E221" s="708"/>
      <c r="J221" s="1293"/>
      <c r="M221" s="418"/>
      <c r="N221" s="418"/>
      <c r="O221" s="418"/>
      <c r="P221" s="418"/>
      <c r="Q221" s="418"/>
      <c r="R221" s="418"/>
      <c r="S221" s="418"/>
      <c r="T221" s="418"/>
      <c r="U221" s="418"/>
      <c r="V221" s="418"/>
      <c r="W221" s="418"/>
      <c r="X221" s="418"/>
      <c r="Y221" s="418"/>
      <c r="Z221" s="418"/>
      <c r="AA221" s="418"/>
      <c r="AB221" s="418"/>
      <c r="AC221" s="418"/>
      <c r="AD221" s="418"/>
      <c r="AE221" s="418"/>
      <c r="AF221" s="418"/>
      <c r="AG221" s="418"/>
      <c r="AH221" s="418"/>
      <c r="AI221" s="418"/>
      <c r="AJ221" s="418"/>
      <c r="AK221" s="418"/>
      <c r="AL221" s="418"/>
      <c r="AM221" s="418"/>
      <c r="AN221" s="418"/>
      <c r="AO221" s="418"/>
      <c r="AP221" s="418"/>
      <c r="AQ221" s="418"/>
      <c r="AR221" s="418"/>
      <c r="AS221" s="418"/>
      <c r="AT221" s="418"/>
      <c r="AU221" s="418"/>
      <c r="AV221" s="418"/>
      <c r="AW221" s="418"/>
      <c r="AX221" s="418"/>
      <c r="AY221" s="418"/>
      <c r="AZ221" s="418"/>
      <c r="BA221" s="418"/>
      <c r="BB221" s="418"/>
      <c r="BC221" s="418"/>
      <c r="BD221" s="418"/>
      <c r="BE221" s="418"/>
      <c r="BF221" s="418"/>
      <c r="BG221" s="418"/>
      <c r="BH221" s="418"/>
      <c r="BI221" s="418"/>
      <c r="BJ221" s="418"/>
      <c r="BK221" s="418"/>
      <c r="BL221" s="418"/>
      <c r="BM221" s="418"/>
      <c r="BN221" s="418"/>
      <c r="BO221" s="418"/>
      <c r="BP221" s="418"/>
      <c r="BQ221" s="418"/>
      <c r="BR221" s="418"/>
      <c r="BS221" s="418"/>
      <c r="BT221" s="418"/>
      <c r="BU221" s="418"/>
      <c r="BV221" s="418"/>
      <c r="BW221" s="418"/>
      <c r="BX221" s="418"/>
      <c r="BY221" s="418"/>
      <c r="BZ221" s="418"/>
      <c r="CA221" s="418"/>
      <c r="CB221" s="418"/>
      <c r="CC221" s="418"/>
      <c r="CD221" s="418"/>
      <c r="CE221" s="418"/>
      <c r="CF221" s="418"/>
      <c r="CG221" s="418"/>
      <c r="CH221" s="418"/>
      <c r="CI221" s="418"/>
      <c r="CJ221" s="418"/>
      <c r="CK221" s="418"/>
      <c r="CL221" s="418"/>
      <c r="CM221" s="418"/>
      <c r="CN221" s="418"/>
      <c r="CO221" s="418"/>
      <c r="CP221" s="418"/>
      <c r="CQ221" s="418"/>
      <c r="CR221" s="418"/>
      <c r="CS221" s="418"/>
      <c r="CT221" s="418"/>
      <c r="CU221" s="418"/>
      <c r="CV221" s="418"/>
      <c r="CW221" s="418"/>
      <c r="CX221" s="418"/>
      <c r="CY221" s="418"/>
      <c r="CZ221" s="418"/>
      <c r="DA221" s="418"/>
      <c r="DB221" s="418"/>
      <c r="DC221" s="418"/>
      <c r="DD221" s="418"/>
      <c r="DE221" s="418"/>
      <c r="DF221" s="418"/>
      <c r="DG221" s="418"/>
      <c r="DH221" s="418"/>
      <c r="DI221" s="418"/>
      <c r="DJ221" s="418"/>
      <c r="DK221" s="418"/>
      <c r="DL221" s="418"/>
      <c r="DM221" s="418"/>
      <c r="DN221" s="418"/>
      <c r="DO221" s="418"/>
      <c r="DP221" s="418"/>
      <c r="DQ221" s="418"/>
      <c r="DR221" s="418"/>
      <c r="DS221" s="418"/>
      <c r="DT221" s="418"/>
      <c r="DU221" s="418"/>
      <c r="DV221" s="418"/>
      <c r="DW221" s="418"/>
      <c r="DX221" s="418"/>
      <c r="DY221" s="418"/>
      <c r="DZ221" s="418"/>
      <c r="EA221" s="418"/>
      <c r="EB221" s="418"/>
      <c r="EC221" s="418"/>
      <c r="ED221" s="418"/>
      <c r="EE221" s="418"/>
      <c r="EF221" s="418"/>
      <c r="EG221" s="418"/>
      <c r="EH221" s="418"/>
      <c r="EI221" s="418"/>
      <c r="EJ221" s="418"/>
      <c r="EK221" s="418"/>
      <c r="EL221" s="418"/>
      <c r="EM221" s="418"/>
      <c r="EN221" s="418"/>
      <c r="EO221" s="418"/>
      <c r="EP221" s="418"/>
      <c r="EQ221" s="418"/>
      <c r="ER221" s="418"/>
      <c r="ES221" s="418"/>
      <c r="ET221" s="418"/>
      <c r="EU221" s="418"/>
      <c r="EV221" s="418"/>
      <c r="EW221" s="418"/>
      <c r="EX221" s="418"/>
      <c r="EY221" s="418"/>
      <c r="EZ221" s="418"/>
      <c r="FA221" s="418"/>
      <c r="FB221" s="418"/>
      <c r="FC221" s="418"/>
      <c r="FD221" s="418"/>
      <c r="FE221" s="418"/>
      <c r="FF221" s="418"/>
      <c r="FG221" s="418"/>
      <c r="FH221" s="418"/>
      <c r="FI221" s="418"/>
      <c r="FJ221" s="418"/>
      <c r="FK221" s="418"/>
      <c r="FL221" s="418"/>
      <c r="FM221" s="418"/>
      <c r="FN221" s="418"/>
      <c r="FO221" s="418"/>
      <c r="FP221" s="418"/>
      <c r="FQ221" s="418"/>
      <c r="FR221" s="418"/>
      <c r="FS221" s="418"/>
      <c r="FT221" s="418"/>
      <c r="FU221" s="418"/>
      <c r="FV221" s="418"/>
      <c r="FW221" s="418"/>
      <c r="FX221" s="418"/>
      <c r="FY221" s="418"/>
      <c r="FZ221" s="418"/>
      <c r="GA221" s="418"/>
      <c r="GB221" s="418"/>
      <c r="GC221" s="418"/>
      <c r="GD221" s="418"/>
      <c r="GE221" s="418"/>
      <c r="GF221" s="418"/>
      <c r="GG221" s="418"/>
      <c r="GH221" s="418"/>
      <c r="GI221" s="418"/>
      <c r="GJ221" s="418"/>
      <c r="GK221" s="418"/>
      <c r="GL221" s="418"/>
      <c r="GM221" s="418"/>
      <c r="GN221" s="418"/>
      <c r="GO221" s="418"/>
      <c r="GP221" s="418"/>
      <c r="GQ221" s="418"/>
      <c r="GR221" s="418"/>
      <c r="GS221" s="418"/>
      <c r="GT221" s="418"/>
      <c r="GU221" s="418"/>
      <c r="GV221" s="418"/>
      <c r="GW221" s="418"/>
      <c r="GX221" s="418"/>
      <c r="GY221" s="418"/>
      <c r="GZ221" s="418"/>
      <c r="HA221" s="418"/>
      <c r="HB221" s="418"/>
      <c r="HC221" s="418"/>
      <c r="HD221" s="418"/>
      <c r="HE221" s="418"/>
      <c r="HF221" s="418"/>
      <c r="HG221" s="418"/>
      <c r="HH221" s="418"/>
      <c r="HI221" s="418"/>
      <c r="HJ221" s="418"/>
      <c r="HK221" s="418"/>
      <c r="HL221" s="418"/>
      <c r="HM221" s="418"/>
      <c r="HN221" s="418"/>
      <c r="HO221" s="418"/>
      <c r="HP221" s="418"/>
      <c r="HQ221" s="418"/>
      <c r="HR221" s="418"/>
      <c r="HS221" s="418"/>
      <c r="HT221" s="418"/>
      <c r="HU221" s="418"/>
      <c r="HV221" s="418"/>
      <c r="HW221" s="418"/>
      <c r="HX221" s="418"/>
      <c r="HY221" s="418"/>
      <c r="HZ221" s="418"/>
      <c r="IA221" s="418"/>
      <c r="IB221" s="418"/>
      <c r="IC221" s="418"/>
      <c r="ID221" s="418"/>
      <c r="IE221" s="418"/>
      <c r="IF221" s="418"/>
      <c r="IG221" s="418"/>
      <c r="IH221" s="418"/>
      <c r="II221" s="418"/>
      <c r="IJ221" s="418"/>
      <c r="IK221" s="418"/>
      <c r="IL221" s="418"/>
      <c r="IM221" s="418"/>
      <c r="IN221" s="418"/>
      <c r="IO221" s="418"/>
      <c r="IP221" s="418"/>
      <c r="IQ221" s="278"/>
      <c r="IR221" s="278"/>
    </row>
    <row r="222" spans="1:252" s="444" customFormat="1" x14ac:dyDescent="0.35">
      <c r="A222" s="707"/>
      <c r="B222" s="418"/>
      <c r="C222" s="489"/>
      <c r="D222" s="421"/>
      <c r="E222" s="708"/>
      <c r="J222" s="1293"/>
      <c r="M222" s="418"/>
      <c r="N222" s="418"/>
      <c r="O222" s="418"/>
      <c r="P222" s="418"/>
      <c r="Q222" s="418"/>
      <c r="R222" s="418"/>
      <c r="S222" s="418"/>
      <c r="T222" s="418"/>
      <c r="U222" s="418"/>
      <c r="V222" s="418"/>
      <c r="W222" s="418"/>
      <c r="X222" s="418"/>
      <c r="Y222" s="418"/>
      <c r="Z222" s="418"/>
      <c r="AA222" s="418"/>
      <c r="AB222" s="418"/>
      <c r="AC222" s="418"/>
      <c r="AD222" s="418"/>
      <c r="AE222" s="418"/>
      <c r="AF222" s="418"/>
      <c r="AG222" s="418"/>
      <c r="AH222" s="418"/>
      <c r="AI222" s="418"/>
      <c r="AJ222" s="418"/>
      <c r="AK222" s="418"/>
      <c r="AL222" s="418"/>
      <c r="AM222" s="418"/>
      <c r="AN222" s="418"/>
      <c r="AO222" s="418"/>
      <c r="AP222" s="418"/>
      <c r="AQ222" s="418"/>
      <c r="AR222" s="418"/>
      <c r="AS222" s="418"/>
      <c r="AT222" s="418"/>
      <c r="AU222" s="418"/>
      <c r="AV222" s="418"/>
      <c r="AW222" s="418"/>
      <c r="AX222" s="418"/>
      <c r="AY222" s="418"/>
      <c r="AZ222" s="418"/>
      <c r="BA222" s="418"/>
      <c r="BB222" s="418"/>
      <c r="BC222" s="418"/>
      <c r="BD222" s="418"/>
      <c r="BE222" s="418"/>
      <c r="BF222" s="418"/>
      <c r="BG222" s="418"/>
      <c r="BH222" s="418"/>
      <c r="BI222" s="418"/>
      <c r="BJ222" s="418"/>
      <c r="BK222" s="418"/>
      <c r="BL222" s="418"/>
      <c r="BM222" s="418"/>
      <c r="BN222" s="418"/>
      <c r="BO222" s="418"/>
      <c r="BP222" s="418"/>
      <c r="BQ222" s="418"/>
      <c r="BR222" s="418"/>
      <c r="BS222" s="418"/>
      <c r="BT222" s="418"/>
      <c r="BU222" s="418"/>
      <c r="BV222" s="418"/>
      <c r="BW222" s="418"/>
      <c r="BX222" s="418"/>
      <c r="BY222" s="418"/>
      <c r="BZ222" s="418"/>
      <c r="CA222" s="418"/>
      <c r="CB222" s="418"/>
      <c r="CC222" s="418"/>
      <c r="CD222" s="418"/>
      <c r="CE222" s="418"/>
      <c r="CF222" s="418"/>
      <c r="CG222" s="418"/>
      <c r="CH222" s="418"/>
      <c r="CI222" s="418"/>
      <c r="CJ222" s="418"/>
      <c r="CK222" s="418"/>
      <c r="CL222" s="418"/>
      <c r="CM222" s="418"/>
      <c r="CN222" s="418"/>
      <c r="CO222" s="418"/>
      <c r="CP222" s="418"/>
      <c r="CQ222" s="418"/>
      <c r="CR222" s="418"/>
      <c r="CS222" s="418"/>
      <c r="CT222" s="418"/>
      <c r="CU222" s="418"/>
      <c r="CV222" s="418"/>
      <c r="CW222" s="418"/>
      <c r="CX222" s="418"/>
      <c r="CY222" s="418"/>
      <c r="CZ222" s="418"/>
      <c r="DA222" s="418"/>
      <c r="DB222" s="418"/>
      <c r="DC222" s="418"/>
      <c r="DD222" s="418"/>
      <c r="DE222" s="418"/>
      <c r="DF222" s="418"/>
      <c r="DG222" s="418"/>
      <c r="DH222" s="418"/>
      <c r="DI222" s="418"/>
      <c r="DJ222" s="418"/>
      <c r="DK222" s="418"/>
      <c r="DL222" s="418"/>
      <c r="DM222" s="418"/>
      <c r="DN222" s="418"/>
      <c r="DO222" s="418"/>
      <c r="DP222" s="418"/>
      <c r="DQ222" s="418"/>
      <c r="DR222" s="418"/>
      <c r="DS222" s="418"/>
      <c r="DT222" s="418"/>
      <c r="DU222" s="418"/>
      <c r="DV222" s="418"/>
      <c r="DW222" s="418"/>
      <c r="DX222" s="418"/>
      <c r="DY222" s="418"/>
      <c r="DZ222" s="418"/>
      <c r="EA222" s="418"/>
      <c r="EB222" s="418"/>
      <c r="EC222" s="418"/>
      <c r="ED222" s="418"/>
      <c r="EE222" s="418"/>
      <c r="EF222" s="418"/>
      <c r="EG222" s="418"/>
      <c r="EH222" s="418"/>
      <c r="EI222" s="418"/>
      <c r="EJ222" s="418"/>
      <c r="EK222" s="418"/>
      <c r="EL222" s="418"/>
      <c r="EM222" s="418"/>
      <c r="EN222" s="418"/>
      <c r="EO222" s="418"/>
      <c r="EP222" s="418"/>
      <c r="EQ222" s="418"/>
      <c r="ER222" s="418"/>
      <c r="ES222" s="418"/>
      <c r="ET222" s="418"/>
      <c r="EU222" s="418"/>
      <c r="EV222" s="418"/>
      <c r="EW222" s="418"/>
      <c r="EX222" s="418"/>
      <c r="EY222" s="418"/>
      <c r="EZ222" s="418"/>
      <c r="FA222" s="418"/>
      <c r="FB222" s="418"/>
      <c r="FC222" s="418"/>
      <c r="FD222" s="418"/>
      <c r="FE222" s="418"/>
      <c r="FF222" s="418"/>
      <c r="FG222" s="418"/>
      <c r="FH222" s="418"/>
      <c r="FI222" s="418"/>
      <c r="FJ222" s="418"/>
      <c r="FK222" s="418"/>
      <c r="FL222" s="418"/>
      <c r="FM222" s="418"/>
      <c r="FN222" s="418"/>
      <c r="FO222" s="418"/>
      <c r="FP222" s="418"/>
      <c r="FQ222" s="418"/>
      <c r="FR222" s="418"/>
      <c r="FS222" s="418"/>
      <c r="FT222" s="418"/>
      <c r="FU222" s="418"/>
      <c r="FV222" s="418"/>
      <c r="FW222" s="418"/>
      <c r="FX222" s="418"/>
      <c r="FY222" s="418"/>
      <c r="FZ222" s="418"/>
      <c r="GA222" s="418"/>
      <c r="GB222" s="418"/>
      <c r="GC222" s="418"/>
      <c r="GD222" s="418"/>
      <c r="GE222" s="418"/>
      <c r="GF222" s="418"/>
      <c r="GG222" s="418"/>
      <c r="GH222" s="418"/>
      <c r="GI222" s="418"/>
      <c r="GJ222" s="418"/>
      <c r="GK222" s="418"/>
      <c r="GL222" s="418"/>
      <c r="GM222" s="418"/>
      <c r="GN222" s="418"/>
      <c r="GO222" s="418"/>
      <c r="GP222" s="418"/>
      <c r="GQ222" s="418"/>
      <c r="GR222" s="418"/>
      <c r="GS222" s="418"/>
      <c r="GT222" s="418"/>
      <c r="GU222" s="418"/>
      <c r="GV222" s="418"/>
      <c r="GW222" s="418"/>
      <c r="GX222" s="418"/>
      <c r="GY222" s="418"/>
      <c r="GZ222" s="418"/>
      <c r="HA222" s="418"/>
      <c r="HB222" s="418"/>
      <c r="HC222" s="418"/>
      <c r="HD222" s="418"/>
      <c r="HE222" s="418"/>
      <c r="HF222" s="418"/>
      <c r="HG222" s="418"/>
      <c r="HH222" s="418"/>
      <c r="HI222" s="418"/>
      <c r="HJ222" s="418"/>
      <c r="HK222" s="418"/>
      <c r="HL222" s="418"/>
      <c r="HM222" s="418"/>
      <c r="HN222" s="418"/>
      <c r="HO222" s="418"/>
      <c r="HP222" s="418"/>
      <c r="HQ222" s="418"/>
      <c r="HR222" s="418"/>
      <c r="HS222" s="418"/>
      <c r="HT222" s="418"/>
      <c r="HU222" s="418"/>
      <c r="HV222" s="418"/>
      <c r="HW222" s="418"/>
      <c r="HX222" s="418"/>
      <c r="HY222" s="418"/>
      <c r="HZ222" s="418"/>
      <c r="IA222" s="418"/>
      <c r="IB222" s="418"/>
      <c r="IC222" s="418"/>
      <c r="ID222" s="418"/>
      <c r="IE222" s="418"/>
      <c r="IF222" s="418"/>
      <c r="IG222" s="418"/>
      <c r="IH222" s="418"/>
      <c r="II222" s="418"/>
      <c r="IJ222" s="418"/>
      <c r="IK222" s="418"/>
      <c r="IL222" s="418"/>
      <c r="IM222" s="418"/>
      <c r="IN222" s="418"/>
      <c r="IO222" s="418"/>
      <c r="IP222" s="418"/>
      <c r="IQ222" s="278"/>
      <c r="IR222" s="278"/>
    </row>
    <row r="223" spans="1:252" s="444" customFormat="1" x14ac:dyDescent="0.35">
      <c r="A223" s="707"/>
      <c r="B223" s="418"/>
      <c r="C223" s="489"/>
      <c r="D223" s="421"/>
      <c r="E223" s="708"/>
      <c r="J223" s="1293"/>
      <c r="M223" s="418"/>
      <c r="N223" s="418"/>
      <c r="O223" s="418"/>
      <c r="P223" s="418"/>
      <c r="Q223" s="418"/>
      <c r="R223" s="418"/>
      <c r="S223" s="418"/>
      <c r="T223" s="418"/>
      <c r="U223" s="418"/>
      <c r="V223" s="418"/>
      <c r="W223" s="418"/>
      <c r="X223" s="418"/>
      <c r="Y223" s="418"/>
      <c r="Z223" s="418"/>
      <c r="AA223" s="418"/>
      <c r="AB223" s="418"/>
      <c r="AC223" s="418"/>
      <c r="AD223" s="418"/>
      <c r="AE223" s="418"/>
      <c r="AF223" s="418"/>
      <c r="AG223" s="418"/>
      <c r="AH223" s="418"/>
      <c r="AI223" s="418"/>
      <c r="AJ223" s="418"/>
      <c r="AK223" s="418"/>
      <c r="AL223" s="418"/>
      <c r="AM223" s="418"/>
      <c r="AN223" s="418"/>
      <c r="AO223" s="418"/>
      <c r="AP223" s="418"/>
      <c r="AQ223" s="418"/>
      <c r="AR223" s="418"/>
      <c r="AS223" s="418"/>
      <c r="AT223" s="418"/>
      <c r="AU223" s="418"/>
      <c r="AV223" s="418"/>
      <c r="AW223" s="418"/>
      <c r="AX223" s="418"/>
      <c r="AY223" s="418"/>
      <c r="AZ223" s="418"/>
      <c r="BA223" s="418"/>
      <c r="BB223" s="418"/>
      <c r="BC223" s="418"/>
      <c r="BD223" s="418"/>
      <c r="BE223" s="418"/>
      <c r="BF223" s="418"/>
      <c r="BG223" s="418"/>
      <c r="BH223" s="418"/>
      <c r="BI223" s="418"/>
      <c r="BJ223" s="418"/>
      <c r="BK223" s="418"/>
      <c r="BL223" s="418"/>
      <c r="BM223" s="418"/>
      <c r="BN223" s="418"/>
      <c r="BO223" s="418"/>
      <c r="BP223" s="418"/>
      <c r="BQ223" s="418"/>
      <c r="BR223" s="418"/>
      <c r="BS223" s="418"/>
      <c r="BT223" s="418"/>
      <c r="BU223" s="418"/>
      <c r="BV223" s="418"/>
      <c r="BW223" s="418"/>
      <c r="BX223" s="418"/>
      <c r="BY223" s="418"/>
      <c r="BZ223" s="418"/>
      <c r="CA223" s="418"/>
      <c r="CB223" s="418"/>
      <c r="CC223" s="418"/>
      <c r="CD223" s="418"/>
      <c r="CE223" s="418"/>
      <c r="CF223" s="418"/>
      <c r="CG223" s="418"/>
      <c r="CH223" s="418"/>
      <c r="CI223" s="418"/>
      <c r="CJ223" s="418"/>
      <c r="CK223" s="418"/>
      <c r="CL223" s="418"/>
      <c r="CM223" s="418"/>
      <c r="CN223" s="418"/>
      <c r="CO223" s="418"/>
      <c r="CP223" s="418"/>
      <c r="CQ223" s="418"/>
      <c r="CR223" s="418"/>
      <c r="CS223" s="418"/>
      <c r="CT223" s="418"/>
      <c r="CU223" s="418"/>
      <c r="CV223" s="418"/>
      <c r="CW223" s="418"/>
      <c r="CX223" s="418"/>
      <c r="CY223" s="418"/>
      <c r="CZ223" s="418"/>
      <c r="DA223" s="418"/>
      <c r="DB223" s="418"/>
      <c r="DC223" s="418"/>
      <c r="DD223" s="418"/>
      <c r="DE223" s="418"/>
      <c r="DF223" s="418"/>
      <c r="DG223" s="418"/>
      <c r="DH223" s="418"/>
      <c r="DI223" s="418"/>
      <c r="DJ223" s="418"/>
      <c r="DK223" s="418"/>
      <c r="DL223" s="418"/>
      <c r="DM223" s="418"/>
      <c r="DN223" s="418"/>
      <c r="DO223" s="418"/>
      <c r="DP223" s="418"/>
      <c r="DQ223" s="418"/>
      <c r="DR223" s="418"/>
      <c r="DS223" s="418"/>
      <c r="DT223" s="418"/>
      <c r="DU223" s="418"/>
      <c r="DV223" s="418"/>
      <c r="DW223" s="418"/>
      <c r="DX223" s="418"/>
      <c r="DY223" s="418"/>
      <c r="DZ223" s="418"/>
      <c r="EA223" s="418"/>
      <c r="EB223" s="418"/>
      <c r="EC223" s="418"/>
      <c r="ED223" s="418"/>
      <c r="EE223" s="418"/>
      <c r="EF223" s="418"/>
      <c r="EG223" s="418"/>
      <c r="EH223" s="418"/>
      <c r="EI223" s="418"/>
      <c r="EJ223" s="418"/>
      <c r="EK223" s="418"/>
      <c r="EL223" s="418"/>
      <c r="EM223" s="418"/>
      <c r="EN223" s="418"/>
      <c r="EO223" s="418"/>
      <c r="EP223" s="418"/>
      <c r="EQ223" s="418"/>
      <c r="ER223" s="418"/>
      <c r="ES223" s="418"/>
      <c r="ET223" s="418"/>
      <c r="EU223" s="418"/>
      <c r="EV223" s="418"/>
      <c r="EW223" s="418"/>
      <c r="EX223" s="418"/>
      <c r="EY223" s="418"/>
      <c r="EZ223" s="418"/>
      <c r="FA223" s="418"/>
      <c r="FB223" s="418"/>
      <c r="FC223" s="418"/>
      <c r="FD223" s="418"/>
      <c r="FE223" s="418"/>
      <c r="FF223" s="418"/>
      <c r="FG223" s="418"/>
      <c r="FH223" s="418"/>
      <c r="FI223" s="418"/>
      <c r="FJ223" s="418"/>
      <c r="FK223" s="418"/>
      <c r="FL223" s="418"/>
      <c r="FM223" s="418"/>
      <c r="FN223" s="418"/>
      <c r="FO223" s="418"/>
      <c r="FP223" s="418"/>
      <c r="FQ223" s="418"/>
      <c r="FR223" s="418"/>
      <c r="FS223" s="418"/>
      <c r="FT223" s="418"/>
      <c r="FU223" s="418"/>
      <c r="FV223" s="418"/>
      <c r="FW223" s="418"/>
      <c r="FX223" s="418"/>
      <c r="FY223" s="418"/>
      <c r="FZ223" s="418"/>
      <c r="GA223" s="418"/>
      <c r="GB223" s="418"/>
      <c r="GC223" s="418"/>
      <c r="GD223" s="418"/>
      <c r="GE223" s="418"/>
      <c r="GF223" s="418"/>
      <c r="GG223" s="418"/>
      <c r="GH223" s="418"/>
      <c r="GI223" s="418"/>
      <c r="GJ223" s="418"/>
      <c r="GK223" s="418"/>
      <c r="GL223" s="418"/>
      <c r="GM223" s="418"/>
      <c r="GN223" s="418"/>
      <c r="GO223" s="418"/>
      <c r="GP223" s="418"/>
      <c r="GQ223" s="418"/>
      <c r="GR223" s="418"/>
      <c r="GS223" s="418"/>
      <c r="GT223" s="418"/>
      <c r="GU223" s="418"/>
      <c r="GV223" s="418"/>
      <c r="GW223" s="418"/>
      <c r="GX223" s="418"/>
      <c r="GY223" s="418"/>
      <c r="GZ223" s="418"/>
      <c r="HA223" s="418"/>
      <c r="HB223" s="418"/>
      <c r="HC223" s="418"/>
      <c r="HD223" s="418"/>
      <c r="HE223" s="418"/>
      <c r="HF223" s="418"/>
      <c r="HG223" s="418"/>
      <c r="HH223" s="418"/>
      <c r="HI223" s="418"/>
      <c r="HJ223" s="418"/>
      <c r="HK223" s="418"/>
      <c r="HL223" s="418"/>
      <c r="HM223" s="418"/>
      <c r="HN223" s="418"/>
      <c r="HO223" s="418"/>
      <c r="HP223" s="418"/>
      <c r="HQ223" s="418"/>
      <c r="HR223" s="418"/>
      <c r="HS223" s="418"/>
      <c r="HT223" s="418"/>
      <c r="HU223" s="418"/>
      <c r="HV223" s="418"/>
      <c r="HW223" s="418"/>
      <c r="HX223" s="418"/>
      <c r="HY223" s="418"/>
      <c r="HZ223" s="418"/>
      <c r="IA223" s="418"/>
      <c r="IB223" s="418"/>
      <c r="IC223" s="418"/>
      <c r="ID223" s="418"/>
      <c r="IE223" s="418"/>
      <c r="IF223" s="418"/>
      <c r="IG223" s="418"/>
      <c r="IH223" s="418"/>
      <c r="II223" s="418"/>
      <c r="IJ223" s="418"/>
      <c r="IK223" s="418"/>
      <c r="IL223" s="418"/>
      <c r="IM223" s="418"/>
      <c r="IN223" s="418"/>
      <c r="IO223" s="418"/>
      <c r="IP223" s="418"/>
      <c r="IQ223" s="278"/>
      <c r="IR223" s="278"/>
    </row>
    <row r="224" spans="1:252" s="444" customFormat="1" x14ac:dyDescent="0.35">
      <c r="A224" s="707"/>
      <c r="B224" s="418"/>
      <c r="C224" s="489"/>
      <c r="D224" s="421"/>
      <c r="E224" s="708"/>
      <c r="J224" s="1293"/>
      <c r="M224" s="418"/>
      <c r="N224" s="418"/>
      <c r="O224" s="418"/>
      <c r="P224" s="418"/>
      <c r="Q224" s="418"/>
      <c r="R224" s="418"/>
      <c r="S224" s="418"/>
      <c r="T224" s="418"/>
      <c r="U224" s="418"/>
      <c r="V224" s="418"/>
      <c r="W224" s="418"/>
      <c r="X224" s="418"/>
      <c r="Y224" s="418"/>
      <c r="Z224" s="418"/>
      <c r="AA224" s="418"/>
      <c r="AB224" s="418"/>
      <c r="AC224" s="418"/>
      <c r="AD224" s="418"/>
      <c r="AE224" s="418"/>
      <c r="AF224" s="418"/>
      <c r="AG224" s="418"/>
      <c r="AH224" s="418"/>
      <c r="AI224" s="418"/>
      <c r="AJ224" s="418"/>
      <c r="AK224" s="418"/>
      <c r="AL224" s="418"/>
      <c r="AM224" s="418"/>
      <c r="AN224" s="418"/>
      <c r="AO224" s="418"/>
      <c r="AP224" s="418"/>
      <c r="AQ224" s="418"/>
      <c r="AR224" s="418"/>
      <c r="AS224" s="418"/>
      <c r="AT224" s="418"/>
      <c r="AU224" s="418"/>
      <c r="AV224" s="418"/>
      <c r="AW224" s="418"/>
      <c r="AX224" s="418"/>
      <c r="AY224" s="418"/>
      <c r="AZ224" s="418"/>
      <c r="BA224" s="418"/>
      <c r="BB224" s="418"/>
      <c r="BC224" s="418"/>
      <c r="BD224" s="418"/>
      <c r="BE224" s="418"/>
      <c r="BF224" s="418"/>
      <c r="BG224" s="418"/>
      <c r="BH224" s="418"/>
      <c r="BI224" s="418"/>
      <c r="BJ224" s="418"/>
      <c r="BK224" s="418"/>
      <c r="BL224" s="418"/>
      <c r="BM224" s="418"/>
      <c r="BN224" s="418"/>
      <c r="BO224" s="418"/>
      <c r="BP224" s="418"/>
      <c r="BQ224" s="418"/>
      <c r="BR224" s="418"/>
      <c r="BS224" s="418"/>
      <c r="BT224" s="418"/>
      <c r="BU224" s="418"/>
      <c r="BV224" s="418"/>
      <c r="BW224" s="418"/>
      <c r="BX224" s="418"/>
      <c r="BY224" s="418"/>
      <c r="BZ224" s="418"/>
      <c r="CA224" s="418"/>
      <c r="CB224" s="418"/>
      <c r="CC224" s="418"/>
      <c r="CD224" s="418"/>
      <c r="CE224" s="418"/>
      <c r="CF224" s="418"/>
      <c r="CG224" s="418"/>
      <c r="CH224" s="418"/>
      <c r="CI224" s="418"/>
      <c r="CJ224" s="418"/>
      <c r="CK224" s="418"/>
      <c r="CL224" s="418"/>
      <c r="CM224" s="418"/>
      <c r="CN224" s="418"/>
      <c r="CO224" s="418"/>
      <c r="CP224" s="418"/>
      <c r="CQ224" s="418"/>
      <c r="CR224" s="418"/>
      <c r="CS224" s="418"/>
      <c r="CT224" s="418"/>
      <c r="CU224" s="418"/>
      <c r="CV224" s="418"/>
      <c r="CW224" s="418"/>
      <c r="CX224" s="418"/>
      <c r="CY224" s="418"/>
      <c r="CZ224" s="418"/>
      <c r="DA224" s="418"/>
      <c r="DB224" s="418"/>
      <c r="DC224" s="418"/>
      <c r="DD224" s="418"/>
      <c r="DE224" s="418"/>
      <c r="DF224" s="418"/>
      <c r="DG224" s="418"/>
      <c r="DH224" s="418"/>
      <c r="DI224" s="418"/>
      <c r="DJ224" s="418"/>
      <c r="DK224" s="418"/>
      <c r="DL224" s="418"/>
      <c r="DM224" s="418"/>
      <c r="DN224" s="418"/>
      <c r="DO224" s="418"/>
      <c r="DP224" s="418"/>
      <c r="DQ224" s="418"/>
      <c r="DR224" s="418"/>
      <c r="DS224" s="418"/>
      <c r="DT224" s="418"/>
      <c r="DU224" s="418"/>
      <c r="DV224" s="418"/>
      <c r="DW224" s="418"/>
      <c r="DX224" s="418"/>
      <c r="DY224" s="418"/>
      <c r="DZ224" s="418"/>
      <c r="EA224" s="418"/>
      <c r="EB224" s="418"/>
      <c r="EC224" s="418"/>
      <c r="ED224" s="418"/>
      <c r="EE224" s="418"/>
      <c r="EF224" s="418"/>
      <c r="EG224" s="418"/>
      <c r="EH224" s="418"/>
      <c r="EI224" s="418"/>
      <c r="EJ224" s="418"/>
      <c r="EK224" s="418"/>
      <c r="EL224" s="418"/>
      <c r="EM224" s="418"/>
      <c r="EN224" s="418"/>
      <c r="EO224" s="418"/>
      <c r="EP224" s="418"/>
      <c r="EQ224" s="418"/>
      <c r="ER224" s="418"/>
      <c r="ES224" s="418"/>
      <c r="ET224" s="418"/>
      <c r="EU224" s="418"/>
      <c r="EV224" s="418"/>
      <c r="EW224" s="418"/>
      <c r="EX224" s="418"/>
      <c r="EY224" s="418"/>
      <c r="EZ224" s="418"/>
      <c r="FA224" s="418"/>
      <c r="FB224" s="418"/>
      <c r="FC224" s="418"/>
      <c r="FD224" s="418"/>
      <c r="FE224" s="418"/>
      <c r="FF224" s="418"/>
      <c r="FG224" s="418"/>
      <c r="FH224" s="418"/>
      <c r="FI224" s="418"/>
      <c r="FJ224" s="418"/>
      <c r="FK224" s="418"/>
      <c r="FL224" s="418"/>
      <c r="FM224" s="418"/>
      <c r="FN224" s="418"/>
      <c r="FO224" s="418"/>
      <c r="FP224" s="418"/>
      <c r="FQ224" s="418"/>
      <c r="FR224" s="418"/>
      <c r="FS224" s="418"/>
      <c r="FT224" s="418"/>
      <c r="FU224" s="418"/>
      <c r="FV224" s="418"/>
      <c r="FW224" s="418"/>
      <c r="FX224" s="418"/>
      <c r="FY224" s="418"/>
      <c r="FZ224" s="418"/>
      <c r="GA224" s="418"/>
      <c r="GB224" s="418"/>
      <c r="GC224" s="418"/>
      <c r="GD224" s="418"/>
      <c r="GE224" s="418"/>
      <c r="GF224" s="418"/>
      <c r="GG224" s="418"/>
      <c r="GH224" s="418"/>
      <c r="GI224" s="418"/>
      <c r="GJ224" s="418"/>
      <c r="GK224" s="418"/>
      <c r="GL224" s="418"/>
      <c r="GM224" s="418"/>
      <c r="GN224" s="418"/>
      <c r="GO224" s="418"/>
      <c r="GP224" s="418"/>
      <c r="GQ224" s="418"/>
      <c r="GR224" s="418"/>
      <c r="GS224" s="418"/>
      <c r="GT224" s="418"/>
      <c r="GU224" s="418"/>
      <c r="GV224" s="418"/>
      <c r="GW224" s="418"/>
      <c r="GX224" s="418"/>
      <c r="GY224" s="418"/>
      <c r="GZ224" s="418"/>
      <c r="HA224" s="418"/>
      <c r="HB224" s="418"/>
      <c r="HC224" s="418"/>
      <c r="HD224" s="418"/>
      <c r="HE224" s="418"/>
      <c r="HF224" s="418"/>
      <c r="HG224" s="418"/>
      <c r="HH224" s="418"/>
      <c r="HI224" s="418"/>
      <c r="HJ224" s="418"/>
      <c r="HK224" s="418"/>
      <c r="HL224" s="418"/>
      <c r="HM224" s="418"/>
      <c r="HN224" s="418"/>
      <c r="HO224" s="418"/>
      <c r="HP224" s="418"/>
      <c r="HQ224" s="418"/>
      <c r="HR224" s="418"/>
      <c r="HS224" s="418"/>
      <c r="HT224" s="418"/>
      <c r="HU224" s="418"/>
      <c r="HV224" s="418"/>
      <c r="HW224" s="418"/>
      <c r="HX224" s="418"/>
      <c r="HY224" s="418"/>
      <c r="HZ224" s="418"/>
      <c r="IA224" s="418"/>
      <c r="IB224" s="418"/>
      <c r="IC224" s="418"/>
      <c r="ID224" s="418"/>
      <c r="IE224" s="418"/>
      <c r="IF224" s="418"/>
      <c r="IG224" s="418"/>
      <c r="IH224" s="418"/>
      <c r="II224" s="418"/>
      <c r="IJ224" s="418"/>
      <c r="IK224" s="418"/>
      <c r="IL224" s="418"/>
      <c r="IM224" s="418"/>
      <c r="IN224" s="418"/>
      <c r="IO224" s="418"/>
      <c r="IP224" s="418"/>
      <c r="IQ224" s="278"/>
      <c r="IR224" s="278"/>
    </row>
    <row r="225" spans="1:252" s="444" customFormat="1" x14ac:dyDescent="0.35">
      <c r="A225" s="707"/>
      <c r="B225" s="418"/>
      <c r="C225" s="489"/>
      <c r="D225" s="421"/>
      <c r="E225" s="708"/>
      <c r="J225" s="1293"/>
      <c r="M225" s="418"/>
      <c r="N225" s="418"/>
      <c r="O225" s="418"/>
      <c r="P225" s="418"/>
      <c r="Q225" s="418"/>
      <c r="R225" s="418"/>
      <c r="S225" s="418"/>
      <c r="T225" s="418"/>
      <c r="U225" s="418"/>
      <c r="V225" s="418"/>
      <c r="W225" s="418"/>
      <c r="X225" s="418"/>
      <c r="Y225" s="418"/>
      <c r="Z225" s="418"/>
      <c r="AA225" s="418"/>
      <c r="AB225" s="418"/>
      <c r="AC225" s="418"/>
      <c r="AD225" s="418"/>
      <c r="AE225" s="418"/>
      <c r="AF225" s="418"/>
      <c r="AG225" s="418"/>
      <c r="AH225" s="418"/>
      <c r="AI225" s="418"/>
      <c r="AJ225" s="418"/>
      <c r="AK225" s="418"/>
      <c r="AL225" s="418"/>
      <c r="AM225" s="418"/>
      <c r="AN225" s="418"/>
      <c r="AO225" s="418"/>
      <c r="AP225" s="418"/>
      <c r="AQ225" s="418"/>
      <c r="AR225" s="418"/>
      <c r="AS225" s="418"/>
      <c r="AT225" s="418"/>
      <c r="AU225" s="418"/>
      <c r="AV225" s="418"/>
      <c r="AW225" s="418"/>
      <c r="AX225" s="418"/>
      <c r="AY225" s="418"/>
      <c r="AZ225" s="418"/>
      <c r="BA225" s="418"/>
      <c r="BB225" s="418"/>
      <c r="BC225" s="418"/>
      <c r="BD225" s="418"/>
      <c r="BE225" s="418"/>
      <c r="BF225" s="418"/>
      <c r="BG225" s="418"/>
      <c r="BH225" s="418"/>
      <c r="BI225" s="418"/>
      <c r="BJ225" s="418"/>
      <c r="BK225" s="418"/>
      <c r="BL225" s="418"/>
      <c r="BM225" s="418"/>
      <c r="BN225" s="418"/>
      <c r="BO225" s="418"/>
      <c r="BP225" s="418"/>
      <c r="BQ225" s="418"/>
      <c r="BR225" s="418"/>
      <c r="BS225" s="418"/>
      <c r="BT225" s="418"/>
      <c r="BU225" s="418"/>
      <c r="BV225" s="418"/>
      <c r="BW225" s="418"/>
      <c r="BX225" s="418"/>
      <c r="BY225" s="418"/>
      <c r="BZ225" s="418"/>
      <c r="CA225" s="418"/>
      <c r="CB225" s="418"/>
      <c r="CC225" s="418"/>
      <c r="CD225" s="418"/>
      <c r="CE225" s="418"/>
      <c r="CF225" s="418"/>
      <c r="CG225" s="418"/>
      <c r="CH225" s="418"/>
      <c r="CI225" s="418"/>
      <c r="CJ225" s="418"/>
      <c r="CK225" s="418"/>
      <c r="CL225" s="418"/>
      <c r="CM225" s="418"/>
      <c r="CN225" s="418"/>
      <c r="CO225" s="418"/>
      <c r="CP225" s="418"/>
      <c r="CQ225" s="418"/>
      <c r="CR225" s="418"/>
      <c r="CS225" s="418"/>
      <c r="CT225" s="418"/>
      <c r="CU225" s="418"/>
      <c r="CV225" s="418"/>
      <c r="CW225" s="418"/>
      <c r="CX225" s="418"/>
      <c r="CY225" s="418"/>
      <c r="CZ225" s="418"/>
      <c r="DA225" s="418"/>
      <c r="DB225" s="418"/>
      <c r="DC225" s="418"/>
      <c r="DD225" s="418"/>
      <c r="DE225" s="418"/>
      <c r="DF225" s="418"/>
      <c r="DG225" s="418"/>
      <c r="DH225" s="418"/>
      <c r="DI225" s="418"/>
      <c r="DJ225" s="418"/>
      <c r="DK225" s="418"/>
      <c r="DL225" s="418"/>
      <c r="DM225" s="418"/>
      <c r="DN225" s="418"/>
      <c r="DO225" s="418"/>
      <c r="DP225" s="418"/>
      <c r="DQ225" s="418"/>
      <c r="DR225" s="418"/>
      <c r="DS225" s="418"/>
      <c r="DT225" s="418"/>
      <c r="DU225" s="418"/>
      <c r="DV225" s="418"/>
      <c r="DW225" s="418"/>
      <c r="DX225" s="418"/>
      <c r="DY225" s="418"/>
      <c r="DZ225" s="418"/>
      <c r="EA225" s="418"/>
      <c r="EB225" s="418"/>
      <c r="EC225" s="418"/>
      <c r="ED225" s="418"/>
      <c r="EE225" s="418"/>
      <c r="EF225" s="418"/>
      <c r="EG225" s="418"/>
      <c r="EH225" s="418"/>
      <c r="EI225" s="418"/>
      <c r="EJ225" s="418"/>
      <c r="EK225" s="418"/>
      <c r="EL225" s="418"/>
      <c r="EM225" s="418"/>
      <c r="EN225" s="418"/>
      <c r="EO225" s="418"/>
      <c r="EP225" s="418"/>
      <c r="EQ225" s="418"/>
      <c r="ER225" s="418"/>
      <c r="ES225" s="418"/>
      <c r="ET225" s="418"/>
      <c r="EU225" s="418"/>
      <c r="EV225" s="418"/>
      <c r="EW225" s="418"/>
      <c r="EX225" s="418"/>
      <c r="EY225" s="418"/>
      <c r="EZ225" s="418"/>
      <c r="FA225" s="418"/>
      <c r="FB225" s="418"/>
      <c r="FC225" s="418"/>
      <c r="FD225" s="418"/>
      <c r="FE225" s="418"/>
      <c r="FF225" s="418"/>
      <c r="FG225" s="418"/>
      <c r="FH225" s="418"/>
      <c r="FI225" s="418"/>
      <c r="FJ225" s="418"/>
      <c r="FK225" s="418"/>
      <c r="FL225" s="418"/>
      <c r="FM225" s="418"/>
      <c r="FN225" s="418"/>
      <c r="FO225" s="418"/>
      <c r="FP225" s="418"/>
      <c r="FQ225" s="418"/>
      <c r="FR225" s="418"/>
      <c r="FS225" s="418"/>
      <c r="FT225" s="418"/>
      <c r="FU225" s="418"/>
      <c r="FV225" s="418"/>
      <c r="FW225" s="418"/>
      <c r="FX225" s="418"/>
      <c r="FY225" s="418"/>
      <c r="FZ225" s="418"/>
      <c r="GA225" s="418"/>
      <c r="GB225" s="418"/>
      <c r="GC225" s="418"/>
      <c r="GD225" s="418"/>
      <c r="GE225" s="418"/>
      <c r="GF225" s="418"/>
      <c r="GG225" s="418"/>
      <c r="GH225" s="418"/>
      <c r="GI225" s="418"/>
      <c r="GJ225" s="418"/>
      <c r="GK225" s="418"/>
      <c r="GL225" s="418"/>
      <c r="GM225" s="418"/>
      <c r="GN225" s="418"/>
      <c r="GO225" s="418"/>
      <c r="GP225" s="418"/>
      <c r="GQ225" s="418"/>
      <c r="GR225" s="418"/>
      <c r="GS225" s="418"/>
      <c r="GT225" s="418"/>
      <c r="GU225" s="418"/>
      <c r="GV225" s="418"/>
      <c r="GW225" s="418"/>
      <c r="GX225" s="418"/>
      <c r="GY225" s="418"/>
      <c r="GZ225" s="418"/>
      <c r="HA225" s="418"/>
      <c r="HB225" s="418"/>
      <c r="HC225" s="418"/>
      <c r="HD225" s="418"/>
      <c r="HE225" s="418"/>
      <c r="HF225" s="418"/>
      <c r="HG225" s="418"/>
      <c r="HH225" s="418"/>
      <c r="HI225" s="418"/>
      <c r="HJ225" s="418"/>
      <c r="HK225" s="418"/>
      <c r="HL225" s="418"/>
      <c r="HM225" s="418"/>
      <c r="HN225" s="418"/>
      <c r="HO225" s="418"/>
      <c r="HP225" s="418"/>
      <c r="HQ225" s="418"/>
      <c r="HR225" s="418"/>
      <c r="HS225" s="418"/>
      <c r="HT225" s="418"/>
      <c r="HU225" s="418"/>
      <c r="HV225" s="418"/>
      <c r="HW225" s="418"/>
      <c r="HX225" s="418"/>
      <c r="HY225" s="418"/>
      <c r="HZ225" s="418"/>
      <c r="IA225" s="418"/>
      <c r="IB225" s="418"/>
      <c r="IC225" s="418"/>
      <c r="ID225" s="418"/>
      <c r="IE225" s="418"/>
      <c r="IF225" s="418"/>
      <c r="IG225" s="418"/>
      <c r="IH225" s="418"/>
      <c r="II225" s="418"/>
      <c r="IJ225" s="418"/>
      <c r="IK225" s="418"/>
      <c r="IL225" s="418"/>
      <c r="IM225" s="418"/>
      <c r="IN225" s="418"/>
      <c r="IO225" s="418"/>
      <c r="IP225" s="418"/>
      <c r="IQ225" s="278"/>
      <c r="IR225" s="278"/>
    </row>
    <row r="226" spans="1:252" s="444" customFormat="1" x14ac:dyDescent="0.35">
      <c r="A226" s="707"/>
      <c r="B226" s="418"/>
      <c r="C226" s="489"/>
      <c r="D226" s="421"/>
      <c r="E226" s="708"/>
      <c r="J226" s="1293"/>
      <c r="M226" s="418"/>
      <c r="N226" s="418"/>
      <c r="O226" s="418"/>
      <c r="P226" s="418"/>
      <c r="Q226" s="418"/>
      <c r="R226" s="418"/>
      <c r="S226" s="418"/>
      <c r="T226" s="418"/>
      <c r="U226" s="418"/>
      <c r="V226" s="418"/>
      <c r="W226" s="418"/>
      <c r="X226" s="418"/>
      <c r="Y226" s="418"/>
      <c r="Z226" s="418"/>
      <c r="AA226" s="418"/>
      <c r="AB226" s="418"/>
      <c r="AC226" s="418"/>
      <c r="AD226" s="418"/>
      <c r="AE226" s="418"/>
      <c r="AF226" s="418"/>
      <c r="AG226" s="418"/>
      <c r="AH226" s="418"/>
      <c r="AI226" s="418"/>
      <c r="AJ226" s="418"/>
      <c r="AK226" s="418"/>
      <c r="AL226" s="418"/>
      <c r="AM226" s="418"/>
      <c r="AN226" s="418"/>
      <c r="AO226" s="418"/>
      <c r="AP226" s="418"/>
      <c r="AQ226" s="418"/>
      <c r="AR226" s="418"/>
      <c r="AS226" s="418"/>
      <c r="AT226" s="418"/>
      <c r="AU226" s="418"/>
      <c r="AV226" s="418"/>
      <c r="AW226" s="418"/>
      <c r="AX226" s="418"/>
      <c r="AY226" s="418"/>
      <c r="AZ226" s="418"/>
      <c r="BA226" s="418"/>
      <c r="BB226" s="418"/>
      <c r="BC226" s="418"/>
      <c r="BD226" s="418"/>
      <c r="BE226" s="418"/>
      <c r="BF226" s="418"/>
      <c r="BG226" s="418"/>
      <c r="BH226" s="418"/>
      <c r="BI226" s="418"/>
      <c r="BJ226" s="418"/>
      <c r="BK226" s="418"/>
      <c r="BL226" s="418"/>
      <c r="BM226" s="418"/>
      <c r="BN226" s="418"/>
      <c r="BO226" s="418"/>
      <c r="BP226" s="418"/>
      <c r="BQ226" s="418"/>
      <c r="BR226" s="418"/>
      <c r="BS226" s="418"/>
      <c r="BT226" s="418"/>
      <c r="BU226" s="418"/>
      <c r="BV226" s="418"/>
      <c r="BW226" s="418"/>
      <c r="BX226" s="418"/>
      <c r="BY226" s="418"/>
      <c r="BZ226" s="418"/>
      <c r="CA226" s="418"/>
      <c r="CB226" s="418"/>
      <c r="CC226" s="418"/>
      <c r="CD226" s="418"/>
      <c r="CE226" s="418"/>
      <c r="CF226" s="418"/>
      <c r="CG226" s="418"/>
      <c r="CH226" s="418"/>
      <c r="CI226" s="418"/>
      <c r="CJ226" s="418"/>
      <c r="CK226" s="418"/>
      <c r="CL226" s="418"/>
      <c r="CM226" s="418"/>
      <c r="CN226" s="418"/>
      <c r="CO226" s="418"/>
      <c r="CP226" s="418"/>
      <c r="CQ226" s="418"/>
      <c r="CR226" s="418"/>
      <c r="CS226" s="418"/>
      <c r="CT226" s="418"/>
      <c r="CU226" s="418"/>
      <c r="CV226" s="418"/>
      <c r="CW226" s="418"/>
      <c r="CX226" s="418"/>
      <c r="CY226" s="418"/>
      <c r="CZ226" s="418"/>
      <c r="DA226" s="418"/>
      <c r="DB226" s="418"/>
      <c r="DC226" s="418"/>
      <c r="DD226" s="418"/>
      <c r="DE226" s="418"/>
      <c r="DF226" s="418"/>
      <c r="DG226" s="418"/>
      <c r="DH226" s="418"/>
      <c r="DI226" s="418"/>
      <c r="DJ226" s="418"/>
      <c r="DK226" s="418"/>
      <c r="DL226" s="418"/>
      <c r="DM226" s="418"/>
      <c r="DN226" s="418"/>
      <c r="DO226" s="418"/>
      <c r="DP226" s="418"/>
      <c r="DQ226" s="418"/>
      <c r="DR226" s="418"/>
      <c r="DS226" s="418"/>
      <c r="DT226" s="418"/>
      <c r="DU226" s="418"/>
      <c r="DV226" s="418"/>
      <c r="DW226" s="418"/>
      <c r="DX226" s="418"/>
      <c r="DY226" s="418"/>
      <c r="DZ226" s="418"/>
      <c r="EA226" s="418"/>
      <c r="EB226" s="418"/>
      <c r="EC226" s="418"/>
      <c r="ED226" s="418"/>
      <c r="EE226" s="418"/>
      <c r="EF226" s="418"/>
      <c r="EG226" s="418"/>
      <c r="EH226" s="418"/>
      <c r="EI226" s="418"/>
      <c r="EJ226" s="418"/>
      <c r="EK226" s="418"/>
      <c r="EL226" s="418"/>
      <c r="EM226" s="418"/>
      <c r="EN226" s="418"/>
      <c r="EO226" s="418"/>
      <c r="EP226" s="418"/>
      <c r="EQ226" s="418"/>
      <c r="ER226" s="418"/>
      <c r="ES226" s="418"/>
      <c r="ET226" s="418"/>
      <c r="EU226" s="418"/>
      <c r="EV226" s="418"/>
      <c r="EW226" s="418"/>
      <c r="EX226" s="418"/>
      <c r="EY226" s="418"/>
      <c r="EZ226" s="418"/>
      <c r="FA226" s="418"/>
      <c r="FB226" s="418"/>
      <c r="FC226" s="418"/>
      <c r="FD226" s="418"/>
      <c r="FE226" s="418"/>
      <c r="FF226" s="418"/>
      <c r="FG226" s="418"/>
      <c r="FH226" s="418"/>
      <c r="FI226" s="418"/>
      <c r="FJ226" s="418"/>
      <c r="FK226" s="418"/>
      <c r="FL226" s="418"/>
      <c r="FM226" s="418"/>
      <c r="FN226" s="418"/>
      <c r="FO226" s="418"/>
      <c r="FP226" s="418"/>
      <c r="FQ226" s="418"/>
      <c r="FR226" s="418"/>
      <c r="FS226" s="418"/>
      <c r="FT226" s="418"/>
      <c r="FU226" s="418"/>
      <c r="FV226" s="418"/>
      <c r="FW226" s="418"/>
      <c r="FX226" s="418"/>
      <c r="FY226" s="418"/>
      <c r="FZ226" s="418"/>
      <c r="GA226" s="418"/>
      <c r="GB226" s="418"/>
      <c r="GC226" s="418"/>
      <c r="GD226" s="418"/>
      <c r="GE226" s="418"/>
      <c r="GF226" s="418"/>
      <c r="GG226" s="418"/>
      <c r="GH226" s="418"/>
      <c r="GI226" s="418"/>
      <c r="GJ226" s="418"/>
      <c r="GK226" s="418"/>
      <c r="GL226" s="418"/>
      <c r="GM226" s="418"/>
      <c r="GN226" s="418"/>
      <c r="GO226" s="418"/>
      <c r="GP226" s="418"/>
      <c r="GQ226" s="418"/>
      <c r="GR226" s="418"/>
      <c r="GS226" s="418"/>
      <c r="GT226" s="418"/>
      <c r="GU226" s="418"/>
      <c r="GV226" s="418"/>
      <c r="GW226" s="418"/>
      <c r="GX226" s="418"/>
      <c r="GY226" s="418"/>
      <c r="GZ226" s="418"/>
      <c r="HA226" s="418"/>
      <c r="HB226" s="418"/>
      <c r="HC226" s="418"/>
      <c r="HD226" s="418"/>
      <c r="HE226" s="418"/>
      <c r="HF226" s="418"/>
      <c r="HG226" s="418"/>
      <c r="HH226" s="418"/>
      <c r="HI226" s="418"/>
      <c r="HJ226" s="418"/>
      <c r="HK226" s="418"/>
      <c r="HL226" s="418"/>
      <c r="HM226" s="418"/>
      <c r="HN226" s="418"/>
      <c r="HO226" s="418"/>
      <c r="HP226" s="418"/>
      <c r="HQ226" s="418"/>
      <c r="HR226" s="418"/>
      <c r="HS226" s="418"/>
      <c r="HT226" s="418"/>
      <c r="HU226" s="418"/>
      <c r="HV226" s="418"/>
      <c r="HW226" s="418"/>
      <c r="HX226" s="418"/>
      <c r="HY226" s="418"/>
      <c r="HZ226" s="418"/>
      <c r="IA226" s="418"/>
      <c r="IB226" s="418"/>
      <c r="IC226" s="418"/>
      <c r="ID226" s="418"/>
      <c r="IE226" s="418"/>
      <c r="IF226" s="418"/>
      <c r="IG226" s="418"/>
      <c r="IH226" s="418"/>
      <c r="II226" s="418"/>
      <c r="IJ226" s="418"/>
      <c r="IK226" s="418"/>
      <c r="IL226" s="418"/>
      <c r="IM226" s="418"/>
      <c r="IN226" s="418"/>
      <c r="IO226" s="418"/>
      <c r="IP226" s="418"/>
      <c r="IQ226" s="278"/>
      <c r="IR226" s="278"/>
    </row>
    <row r="227" spans="1:252" s="444" customFormat="1" x14ac:dyDescent="0.35">
      <c r="A227" s="707"/>
      <c r="B227" s="418"/>
      <c r="C227" s="489"/>
      <c r="D227" s="421"/>
      <c r="E227" s="708"/>
      <c r="J227" s="1293"/>
      <c r="M227" s="418"/>
      <c r="N227" s="418"/>
      <c r="O227" s="418"/>
      <c r="P227" s="418"/>
      <c r="Q227" s="418"/>
      <c r="R227" s="418"/>
      <c r="S227" s="418"/>
      <c r="T227" s="418"/>
      <c r="U227" s="418"/>
      <c r="V227" s="418"/>
      <c r="W227" s="418"/>
      <c r="X227" s="418"/>
      <c r="Y227" s="418"/>
      <c r="Z227" s="418"/>
      <c r="AA227" s="418"/>
      <c r="AB227" s="418"/>
      <c r="AC227" s="418"/>
      <c r="AD227" s="418"/>
      <c r="AE227" s="418"/>
      <c r="AF227" s="418"/>
      <c r="AG227" s="418"/>
      <c r="AH227" s="418"/>
      <c r="AI227" s="418"/>
      <c r="AJ227" s="418"/>
      <c r="AK227" s="418"/>
      <c r="AL227" s="418"/>
      <c r="AM227" s="418"/>
      <c r="AN227" s="418"/>
      <c r="AO227" s="418"/>
      <c r="AP227" s="418"/>
      <c r="AQ227" s="418"/>
      <c r="AR227" s="418"/>
      <c r="AS227" s="418"/>
      <c r="AT227" s="418"/>
      <c r="AU227" s="418"/>
      <c r="AV227" s="418"/>
      <c r="AW227" s="418"/>
      <c r="AX227" s="418"/>
      <c r="AY227" s="418"/>
      <c r="AZ227" s="418"/>
      <c r="BA227" s="418"/>
      <c r="BB227" s="418"/>
      <c r="BC227" s="418"/>
      <c r="BD227" s="418"/>
      <c r="BE227" s="418"/>
      <c r="BF227" s="418"/>
      <c r="BG227" s="418"/>
      <c r="BH227" s="418"/>
      <c r="BI227" s="418"/>
      <c r="BJ227" s="418"/>
      <c r="BK227" s="418"/>
      <c r="BL227" s="418"/>
      <c r="BM227" s="418"/>
      <c r="BN227" s="418"/>
      <c r="BO227" s="418"/>
      <c r="BP227" s="418"/>
      <c r="BQ227" s="418"/>
      <c r="BR227" s="418"/>
      <c r="BS227" s="418"/>
      <c r="BT227" s="418"/>
      <c r="BU227" s="418"/>
      <c r="BV227" s="418"/>
      <c r="BW227" s="418"/>
      <c r="BX227" s="418"/>
      <c r="BY227" s="418"/>
      <c r="BZ227" s="418"/>
      <c r="CA227" s="418"/>
      <c r="CB227" s="418"/>
      <c r="CC227" s="418"/>
      <c r="CD227" s="418"/>
      <c r="CE227" s="418"/>
      <c r="CF227" s="418"/>
      <c r="CG227" s="418"/>
      <c r="CH227" s="418"/>
      <c r="CI227" s="418"/>
      <c r="CJ227" s="418"/>
      <c r="CK227" s="418"/>
      <c r="CL227" s="418"/>
      <c r="CM227" s="418"/>
      <c r="CN227" s="418"/>
      <c r="CO227" s="418"/>
      <c r="CP227" s="418"/>
      <c r="CQ227" s="418"/>
      <c r="CR227" s="418"/>
      <c r="CS227" s="418"/>
      <c r="CT227" s="418"/>
      <c r="CU227" s="418"/>
      <c r="CV227" s="418"/>
      <c r="CW227" s="418"/>
      <c r="CX227" s="418"/>
      <c r="CY227" s="418"/>
      <c r="CZ227" s="418"/>
      <c r="DA227" s="418"/>
      <c r="DB227" s="418"/>
      <c r="DC227" s="418"/>
      <c r="DD227" s="418"/>
      <c r="DE227" s="418"/>
      <c r="DF227" s="418"/>
      <c r="DG227" s="418"/>
      <c r="DH227" s="418"/>
      <c r="DI227" s="418"/>
      <c r="DJ227" s="418"/>
      <c r="DK227" s="418"/>
      <c r="DL227" s="418"/>
      <c r="DM227" s="418"/>
      <c r="DN227" s="418"/>
      <c r="DO227" s="418"/>
      <c r="DP227" s="418"/>
      <c r="DQ227" s="418"/>
      <c r="DR227" s="418"/>
      <c r="DS227" s="418"/>
      <c r="DT227" s="418"/>
      <c r="DU227" s="418"/>
      <c r="DV227" s="418"/>
      <c r="DW227" s="418"/>
      <c r="DX227" s="418"/>
      <c r="DY227" s="418"/>
      <c r="DZ227" s="418"/>
      <c r="EA227" s="418"/>
      <c r="EB227" s="418"/>
      <c r="EC227" s="418"/>
      <c r="ED227" s="418"/>
      <c r="EE227" s="418"/>
      <c r="EF227" s="418"/>
      <c r="EG227" s="418"/>
      <c r="EH227" s="418"/>
      <c r="EI227" s="418"/>
      <c r="EJ227" s="418"/>
      <c r="EK227" s="418"/>
      <c r="EL227" s="418"/>
      <c r="EM227" s="418"/>
      <c r="EN227" s="418"/>
      <c r="EO227" s="418"/>
      <c r="EP227" s="418"/>
      <c r="EQ227" s="418"/>
      <c r="ER227" s="418"/>
      <c r="ES227" s="418"/>
      <c r="ET227" s="418"/>
      <c r="EU227" s="418"/>
      <c r="EV227" s="418"/>
      <c r="EW227" s="418"/>
      <c r="EX227" s="418"/>
      <c r="EY227" s="418"/>
      <c r="EZ227" s="418"/>
      <c r="FA227" s="418"/>
      <c r="FB227" s="418"/>
      <c r="FC227" s="418"/>
      <c r="FD227" s="418"/>
      <c r="FE227" s="418"/>
      <c r="FF227" s="418"/>
      <c r="FG227" s="418"/>
      <c r="FH227" s="418"/>
      <c r="FI227" s="418"/>
      <c r="FJ227" s="418"/>
      <c r="FK227" s="418"/>
      <c r="FL227" s="418"/>
      <c r="FM227" s="418"/>
      <c r="FN227" s="418"/>
      <c r="FO227" s="418"/>
      <c r="FP227" s="418"/>
      <c r="FQ227" s="418"/>
      <c r="FR227" s="418"/>
      <c r="FS227" s="418"/>
      <c r="FT227" s="418"/>
      <c r="FU227" s="418"/>
      <c r="FV227" s="418"/>
      <c r="FW227" s="418"/>
      <c r="FX227" s="418"/>
      <c r="FY227" s="418"/>
      <c r="FZ227" s="418"/>
      <c r="GA227" s="418"/>
      <c r="GB227" s="418"/>
      <c r="GC227" s="418"/>
      <c r="GD227" s="418"/>
      <c r="GE227" s="418"/>
      <c r="GF227" s="418"/>
      <c r="GG227" s="418"/>
      <c r="GH227" s="418"/>
      <c r="GI227" s="418"/>
      <c r="GJ227" s="418"/>
      <c r="GK227" s="418"/>
      <c r="GL227" s="418"/>
      <c r="GM227" s="418"/>
      <c r="GN227" s="418"/>
      <c r="GO227" s="418"/>
      <c r="GP227" s="418"/>
      <c r="GQ227" s="418"/>
      <c r="GR227" s="418"/>
      <c r="GS227" s="418"/>
      <c r="GT227" s="418"/>
      <c r="GU227" s="418"/>
      <c r="GV227" s="418"/>
      <c r="GW227" s="418"/>
      <c r="GX227" s="418"/>
      <c r="GY227" s="418"/>
      <c r="GZ227" s="418"/>
      <c r="HA227" s="418"/>
      <c r="HB227" s="418"/>
      <c r="HC227" s="418"/>
      <c r="HD227" s="418"/>
      <c r="HE227" s="418"/>
      <c r="HF227" s="418"/>
      <c r="HG227" s="418"/>
      <c r="HH227" s="418"/>
      <c r="HI227" s="418"/>
      <c r="HJ227" s="418"/>
      <c r="HK227" s="418"/>
      <c r="HL227" s="418"/>
      <c r="HM227" s="418"/>
      <c r="HN227" s="418"/>
      <c r="HO227" s="418"/>
      <c r="HP227" s="418"/>
      <c r="HQ227" s="418"/>
      <c r="HR227" s="418"/>
      <c r="HS227" s="418"/>
      <c r="HT227" s="418"/>
      <c r="HU227" s="418"/>
      <c r="HV227" s="418"/>
      <c r="HW227" s="418"/>
      <c r="HX227" s="418"/>
      <c r="HY227" s="418"/>
      <c r="HZ227" s="418"/>
      <c r="IA227" s="418"/>
      <c r="IB227" s="418"/>
      <c r="IC227" s="418"/>
      <c r="ID227" s="418"/>
      <c r="IE227" s="418"/>
      <c r="IF227" s="418"/>
      <c r="IG227" s="418"/>
      <c r="IH227" s="418"/>
      <c r="II227" s="418"/>
      <c r="IJ227" s="418"/>
      <c r="IK227" s="418"/>
      <c r="IL227" s="418"/>
      <c r="IM227" s="418"/>
      <c r="IN227" s="418"/>
      <c r="IO227" s="418"/>
      <c r="IP227" s="418"/>
      <c r="IQ227" s="278"/>
      <c r="IR227" s="278"/>
    </row>
    <row r="228" spans="1:252" s="444" customFormat="1" x14ac:dyDescent="0.35">
      <c r="A228" s="707"/>
      <c r="B228" s="418"/>
      <c r="C228" s="489"/>
      <c r="D228" s="421"/>
      <c r="E228" s="708"/>
      <c r="J228" s="1293"/>
      <c r="M228" s="418"/>
      <c r="N228" s="418"/>
      <c r="O228" s="418"/>
      <c r="P228" s="418"/>
      <c r="Q228" s="418"/>
      <c r="R228" s="418"/>
      <c r="S228" s="418"/>
      <c r="T228" s="418"/>
      <c r="U228" s="418"/>
      <c r="V228" s="418"/>
      <c r="W228" s="418"/>
      <c r="X228" s="418"/>
      <c r="Y228" s="418"/>
      <c r="Z228" s="418"/>
      <c r="AA228" s="418"/>
      <c r="AB228" s="418"/>
      <c r="AC228" s="418"/>
      <c r="AD228" s="418"/>
      <c r="AE228" s="418"/>
      <c r="AF228" s="418"/>
      <c r="AG228" s="418"/>
      <c r="AH228" s="418"/>
      <c r="AI228" s="418"/>
      <c r="AJ228" s="418"/>
      <c r="AK228" s="418"/>
      <c r="AL228" s="418"/>
      <c r="AM228" s="418"/>
      <c r="AN228" s="418"/>
      <c r="AO228" s="418"/>
      <c r="AP228" s="418"/>
      <c r="AQ228" s="418"/>
      <c r="AR228" s="418"/>
      <c r="AS228" s="418"/>
      <c r="AT228" s="418"/>
      <c r="AU228" s="418"/>
      <c r="AV228" s="418"/>
      <c r="AW228" s="418"/>
      <c r="AX228" s="418"/>
      <c r="AY228" s="418"/>
      <c r="AZ228" s="418"/>
      <c r="BA228" s="418"/>
      <c r="BB228" s="418"/>
      <c r="BC228" s="418"/>
      <c r="BD228" s="418"/>
      <c r="BE228" s="418"/>
      <c r="BF228" s="418"/>
      <c r="BG228" s="418"/>
      <c r="BH228" s="418"/>
      <c r="BI228" s="418"/>
      <c r="BJ228" s="418"/>
      <c r="BK228" s="418"/>
      <c r="BL228" s="418"/>
      <c r="BM228" s="418"/>
      <c r="BN228" s="418"/>
      <c r="BO228" s="418"/>
      <c r="BP228" s="418"/>
      <c r="BQ228" s="418"/>
      <c r="BR228" s="418"/>
      <c r="BS228" s="418"/>
      <c r="BT228" s="418"/>
      <c r="BU228" s="418"/>
      <c r="BV228" s="418"/>
      <c r="BW228" s="418"/>
      <c r="BX228" s="418"/>
      <c r="BY228" s="418"/>
      <c r="BZ228" s="418"/>
      <c r="CA228" s="418"/>
      <c r="CB228" s="418"/>
      <c r="CC228" s="418"/>
      <c r="CD228" s="418"/>
      <c r="CE228" s="418"/>
      <c r="CF228" s="418"/>
      <c r="CG228" s="418"/>
      <c r="CH228" s="418"/>
      <c r="CI228" s="418"/>
      <c r="CJ228" s="418"/>
      <c r="CK228" s="418"/>
      <c r="CL228" s="418"/>
      <c r="CM228" s="418"/>
      <c r="CN228" s="418"/>
      <c r="CO228" s="418"/>
      <c r="CP228" s="418"/>
      <c r="CQ228" s="418"/>
      <c r="CR228" s="418"/>
      <c r="CS228" s="418"/>
      <c r="CT228" s="418"/>
      <c r="CU228" s="418"/>
      <c r="CV228" s="418"/>
      <c r="CW228" s="418"/>
      <c r="CX228" s="418"/>
      <c r="CY228" s="418"/>
      <c r="CZ228" s="418"/>
      <c r="DA228" s="418"/>
      <c r="DB228" s="418"/>
      <c r="DC228" s="418"/>
      <c r="DD228" s="418"/>
      <c r="DE228" s="418"/>
      <c r="DF228" s="418"/>
      <c r="DG228" s="418"/>
      <c r="DH228" s="418"/>
      <c r="DI228" s="418"/>
      <c r="DJ228" s="418"/>
      <c r="DK228" s="418"/>
      <c r="DL228" s="418"/>
      <c r="DM228" s="418"/>
      <c r="DN228" s="418"/>
      <c r="DO228" s="418"/>
      <c r="DP228" s="418"/>
      <c r="DQ228" s="418"/>
      <c r="DR228" s="418"/>
      <c r="DS228" s="418"/>
      <c r="DT228" s="418"/>
      <c r="DU228" s="418"/>
      <c r="DV228" s="418"/>
      <c r="DW228" s="418"/>
      <c r="DX228" s="418"/>
      <c r="DY228" s="418"/>
      <c r="DZ228" s="418"/>
      <c r="EA228" s="418"/>
      <c r="EB228" s="418"/>
      <c r="EC228" s="418"/>
      <c r="ED228" s="418"/>
      <c r="EE228" s="418"/>
      <c r="EF228" s="418"/>
      <c r="EG228" s="418"/>
      <c r="EH228" s="418"/>
      <c r="EI228" s="418"/>
      <c r="EJ228" s="418"/>
      <c r="EK228" s="418"/>
      <c r="EL228" s="418"/>
      <c r="EM228" s="418"/>
      <c r="EN228" s="418"/>
      <c r="EO228" s="418"/>
      <c r="EP228" s="418"/>
      <c r="EQ228" s="418"/>
      <c r="ER228" s="418"/>
      <c r="ES228" s="418"/>
      <c r="ET228" s="418"/>
      <c r="EU228" s="418"/>
      <c r="EV228" s="418"/>
      <c r="EW228" s="418"/>
      <c r="EX228" s="418"/>
      <c r="EY228" s="418"/>
      <c r="EZ228" s="418"/>
      <c r="FA228" s="418"/>
      <c r="FB228" s="418"/>
      <c r="FC228" s="418"/>
      <c r="FD228" s="418"/>
      <c r="FE228" s="418"/>
      <c r="FF228" s="418"/>
      <c r="FG228" s="418"/>
      <c r="FH228" s="418"/>
      <c r="FI228" s="418"/>
      <c r="FJ228" s="418"/>
      <c r="FK228" s="418"/>
      <c r="FL228" s="418"/>
      <c r="FM228" s="418"/>
      <c r="FN228" s="418"/>
      <c r="FO228" s="418"/>
      <c r="FP228" s="418"/>
      <c r="FQ228" s="418"/>
      <c r="FR228" s="418"/>
      <c r="FS228" s="418"/>
      <c r="FT228" s="418"/>
      <c r="FU228" s="418"/>
      <c r="FV228" s="418"/>
      <c r="FW228" s="418"/>
      <c r="FX228" s="418"/>
      <c r="FY228" s="418"/>
      <c r="FZ228" s="418"/>
      <c r="GA228" s="418"/>
      <c r="GB228" s="418"/>
      <c r="GC228" s="418"/>
      <c r="GD228" s="418"/>
      <c r="GE228" s="418"/>
      <c r="GF228" s="418"/>
      <c r="GG228" s="418"/>
      <c r="GH228" s="418"/>
      <c r="GI228" s="418"/>
      <c r="GJ228" s="418"/>
      <c r="GK228" s="418"/>
      <c r="GL228" s="418"/>
      <c r="GM228" s="418"/>
      <c r="GN228" s="418"/>
      <c r="GO228" s="418"/>
      <c r="GP228" s="418"/>
      <c r="GQ228" s="418"/>
      <c r="GR228" s="418"/>
      <c r="GS228" s="418"/>
      <c r="GT228" s="418"/>
      <c r="GU228" s="418"/>
      <c r="GV228" s="418"/>
      <c r="GW228" s="418"/>
      <c r="GX228" s="418"/>
      <c r="GY228" s="418"/>
      <c r="GZ228" s="418"/>
      <c r="HA228" s="418"/>
      <c r="HB228" s="418"/>
      <c r="HC228" s="418"/>
      <c r="HD228" s="418"/>
      <c r="HE228" s="418"/>
      <c r="HF228" s="418"/>
      <c r="HG228" s="418"/>
      <c r="HH228" s="418"/>
      <c r="HI228" s="418"/>
      <c r="HJ228" s="418"/>
      <c r="HK228" s="418"/>
      <c r="HL228" s="418"/>
      <c r="HM228" s="418"/>
      <c r="HN228" s="418"/>
      <c r="HO228" s="418"/>
      <c r="HP228" s="418"/>
      <c r="HQ228" s="418"/>
      <c r="HR228" s="418"/>
      <c r="HS228" s="418"/>
      <c r="HT228" s="418"/>
      <c r="HU228" s="418"/>
      <c r="HV228" s="418"/>
      <c r="HW228" s="418"/>
      <c r="HX228" s="418"/>
      <c r="HY228" s="418"/>
      <c r="HZ228" s="418"/>
      <c r="IA228" s="418"/>
      <c r="IB228" s="418"/>
      <c r="IC228" s="418"/>
      <c r="ID228" s="418"/>
      <c r="IE228" s="418"/>
      <c r="IF228" s="418"/>
      <c r="IG228" s="418"/>
      <c r="IH228" s="418"/>
      <c r="II228" s="418"/>
      <c r="IJ228" s="418"/>
      <c r="IK228" s="418"/>
      <c r="IL228" s="418"/>
      <c r="IM228" s="418"/>
      <c r="IN228" s="418"/>
      <c r="IO228" s="418"/>
      <c r="IP228" s="418"/>
      <c r="IQ228" s="278"/>
      <c r="IR228" s="278"/>
    </row>
    <row r="229" spans="1:252" s="444" customFormat="1" x14ac:dyDescent="0.35">
      <c r="A229" s="707"/>
      <c r="B229" s="418"/>
      <c r="C229" s="489"/>
      <c r="D229" s="421"/>
      <c r="E229" s="708"/>
      <c r="J229" s="1293"/>
      <c r="M229" s="418"/>
      <c r="N229" s="418"/>
      <c r="O229" s="418"/>
      <c r="P229" s="418"/>
      <c r="Q229" s="418"/>
      <c r="R229" s="418"/>
      <c r="S229" s="418"/>
      <c r="T229" s="418"/>
      <c r="U229" s="418"/>
      <c r="V229" s="418"/>
      <c r="W229" s="418"/>
      <c r="X229" s="418"/>
      <c r="Y229" s="418"/>
      <c r="Z229" s="418"/>
      <c r="AA229" s="418"/>
      <c r="AB229" s="418"/>
      <c r="AC229" s="418"/>
      <c r="AD229" s="418"/>
      <c r="AE229" s="418"/>
      <c r="AF229" s="418"/>
      <c r="AG229" s="418"/>
      <c r="AH229" s="418"/>
      <c r="AI229" s="418"/>
      <c r="AJ229" s="418"/>
      <c r="AK229" s="418"/>
      <c r="AL229" s="418"/>
      <c r="AM229" s="418"/>
      <c r="AN229" s="418"/>
      <c r="AO229" s="418"/>
      <c r="AP229" s="418"/>
      <c r="AQ229" s="418"/>
      <c r="AR229" s="418"/>
      <c r="AS229" s="418"/>
      <c r="AT229" s="418"/>
      <c r="AU229" s="418"/>
      <c r="AV229" s="418"/>
      <c r="AW229" s="418"/>
      <c r="AX229" s="418"/>
      <c r="AY229" s="418"/>
      <c r="AZ229" s="418"/>
      <c r="BA229" s="418"/>
      <c r="BB229" s="418"/>
      <c r="BC229" s="418"/>
      <c r="BD229" s="418"/>
      <c r="BE229" s="418"/>
      <c r="BF229" s="418"/>
      <c r="BG229" s="418"/>
      <c r="BH229" s="418"/>
      <c r="BI229" s="418"/>
      <c r="BJ229" s="418"/>
      <c r="BK229" s="418"/>
      <c r="BL229" s="418"/>
      <c r="BM229" s="418"/>
      <c r="BN229" s="418"/>
      <c r="BO229" s="418"/>
      <c r="BP229" s="418"/>
      <c r="BQ229" s="418"/>
      <c r="BR229" s="418"/>
      <c r="BS229" s="418"/>
      <c r="BT229" s="418"/>
      <c r="BU229" s="418"/>
      <c r="BV229" s="418"/>
      <c r="BW229" s="418"/>
      <c r="BX229" s="418"/>
      <c r="BY229" s="418"/>
      <c r="BZ229" s="418"/>
      <c r="CA229" s="418"/>
      <c r="CB229" s="418"/>
      <c r="CC229" s="418"/>
      <c r="CD229" s="418"/>
      <c r="CE229" s="418"/>
      <c r="CF229" s="418"/>
      <c r="CG229" s="418"/>
      <c r="CH229" s="418"/>
      <c r="CI229" s="418"/>
      <c r="CJ229" s="418"/>
      <c r="CK229" s="418"/>
      <c r="CL229" s="418"/>
      <c r="CM229" s="418"/>
      <c r="CN229" s="418"/>
      <c r="CO229" s="418"/>
      <c r="CP229" s="418"/>
      <c r="CQ229" s="418"/>
      <c r="CR229" s="418"/>
      <c r="CS229" s="418"/>
      <c r="CT229" s="418"/>
      <c r="CU229" s="418"/>
      <c r="CV229" s="418"/>
      <c r="CW229" s="418"/>
      <c r="CX229" s="418"/>
      <c r="CY229" s="418"/>
      <c r="CZ229" s="418"/>
      <c r="DA229" s="418"/>
      <c r="DB229" s="418"/>
      <c r="DC229" s="418"/>
      <c r="DD229" s="418"/>
      <c r="DE229" s="418"/>
      <c r="DF229" s="418"/>
      <c r="DG229" s="418"/>
      <c r="DH229" s="418"/>
      <c r="DI229" s="418"/>
      <c r="DJ229" s="418"/>
      <c r="DK229" s="418"/>
      <c r="DL229" s="418"/>
      <c r="DM229" s="418"/>
      <c r="DN229" s="418"/>
      <c r="DO229" s="418"/>
      <c r="DP229" s="418"/>
      <c r="DQ229" s="418"/>
      <c r="DR229" s="418"/>
      <c r="DS229" s="418"/>
      <c r="DT229" s="418"/>
      <c r="DU229" s="418"/>
      <c r="DV229" s="418"/>
      <c r="DW229" s="418"/>
      <c r="DX229" s="418"/>
      <c r="DY229" s="418"/>
      <c r="DZ229" s="418"/>
      <c r="EA229" s="418"/>
      <c r="EB229" s="418"/>
      <c r="EC229" s="418"/>
      <c r="ED229" s="418"/>
      <c r="EE229" s="418"/>
      <c r="EF229" s="418"/>
      <c r="EG229" s="418"/>
      <c r="EH229" s="418"/>
      <c r="EI229" s="418"/>
      <c r="EJ229" s="418"/>
      <c r="EK229" s="418"/>
      <c r="EL229" s="418"/>
      <c r="EM229" s="418"/>
      <c r="EN229" s="418"/>
      <c r="EO229" s="418"/>
      <c r="EP229" s="418"/>
      <c r="EQ229" s="418"/>
      <c r="ER229" s="418"/>
      <c r="ES229" s="418"/>
      <c r="ET229" s="418"/>
      <c r="EU229" s="418"/>
      <c r="EV229" s="418"/>
      <c r="EW229" s="418"/>
      <c r="EX229" s="418"/>
      <c r="EY229" s="418"/>
      <c r="EZ229" s="418"/>
      <c r="FA229" s="418"/>
      <c r="FB229" s="418"/>
      <c r="FC229" s="418"/>
      <c r="FD229" s="418"/>
      <c r="FE229" s="418"/>
      <c r="FF229" s="418"/>
      <c r="FG229" s="418"/>
      <c r="FH229" s="418"/>
      <c r="FI229" s="418"/>
      <c r="FJ229" s="418"/>
      <c r="FK229" s="418"/>
      <c r="FL229" s="418"/>
      <c r="FM229" s="418"/>
      <c r="FN229" s="418"/>
      <c r="FO229" s="418"/>
      <c r="FP229" s="418"/>
      <c r="FQ229" s="418"/>
      <c r="FR229" s="418"/>
      <c r="FS229" s="418"/>
      <c r="FT229" s="418"/>
      <c r="FU229" s="418"/>
      <c r="FV229" s="418"/>
      <c r="FW229" s="418"/>
      <c r="FX229" s="418"/>
      <c r="FY229" s="418"/>
      <c r="FZ229" s="418"/>
      <c r="GA229" s="418"/>
      <c r="GB229" s="418"/>
      <c r="GC229" s="418"/>
      <c r="GD229" s="418"/>
      <c r="GE229" s="418"/>
      <c r="GF229" s="418"/>
      <c r="GG229" s="418"/>
      <c r="GH229" s="418"/>
      <c r="GI229" s="418"/>
      <c r="GJ229" s="418"/>
      <c r="GK229" s="418"/>
      <c r="GL229" s="418"/>
      <c r="GM229" s="418"/>
      <c r="GN229" s="418"/>
      <c r="GO229" s="418"/>
      <c r="GP229" s="418"/>
      <c r="GQ229" s="418"/>
      <c r="GR229" s="418"/>
      <c r="GS229" s="418"/>
      <c r="GT229" s="418"/>
      <c r="GU229" s="418"/>
      <c r="GV229" s="418"/>
      <c r="GW229" s="418"/>
      <c r="GX229" s="418"/>
      <c r="GY229" s="418"/>
      <c r="GZ229" s="418"/>
      <c r="HA229" s="418"/>
      <c r="HB229" s="418"/>
      <c r="HC229" s="418"/>
      <c r="HD229" s="418"/>
      <c r="HE229" s="418"/>
      <c r="HF229" s="418"/>
      <c r="HG229" s="418"/>
      <c r="HH229" s="418"/>
      <c r="HI229" s="418"/>
      <c r="HJ229" s="418"/>
      <c r="HK229" s="418"/>
      <c r="HL229" s="418"/>
      <c r="HM229" s="418"/>
      <c r="HN229" s="418"/>
      <c r="HO229" s="418"/>
      <c r="HP229" s="418"/>
      <c r="HQ229" s="418"/>
      <c r="HR229" s="418"/>
      <c r="HS229" s="418"/>
      <c r="HT229" s="418"/>
      <c r="HU229" s="418"/>
      <c r="HV229" s="418"/>
      <c r="HW229" s="418"/>
      <c r="HX229" s="418"/>
      <c r="HY229" s="418"/>
      <c r="HZ229" s="418"/>
      <c r="IA229" s="418"/>
      <c r="IB229" s="418"/>
      <c r="IC229" s="418"/>
      <c r="ID229" s="418"/>
      <c r="IE229" s="418"/>
      <c r="IF229" s="418"/>
      <c r="IG229" s="418"/>
      <c r="IH229" s="418"/>
      <c r="II229" s="418"/>
      <c r="IJ229" s="418"/>
      <c r="IK229" s="418"/>
      <c r="IL229" s="418"/>
      <c r="IM229" s="418"/>
      <c r="IN229" s="418"/>
      <c r="IO229" s="418"/>
      <c r="IP229" s="418"/>
      <c r="IQ229" s="278"/>
      <c r="IR229" s="278"/>
    </row>
    <row r="230" spans="1:252" s="444" customFormat="1" x14ac:dyDescent="0.35">
      <c r="A230" s="707"/>
      <c r="B230" s="418"/>
      <c r="C230" s="489"/>
      <c r="D230" s="421"/>
      <c r="E230" s="708"/>
      <c r="J230" s="1293"/>
      <c r="M230" s="418"/>
      <c r="N230" s="418"/>
      <c r="O230" s="418"/>
      <c r="P230" s="418"/>
      <c r="Q230" s="418"/>
      <c r="R230" s="418"/>
      <c r="S230" s="418"/>
      <c r="T230" s="418"/>
      <c r="U230" s="418"/>
      <c r="V230" s="418"/>
      <c r="W230" s="418"/>
      <c r="X230" s="418"/>
      <c r="Y230" s="418"/>
      <c r="Z230" s="418"/>
      <c r="AA230" s="418"/>
      <c r="AB230" s="418"/>
      <c r="AC230" s="418"/>
      <c r="AD230" s="418"/>
      <c r="AE230" s="418"/>
      <c r="AF230" s="418"/>
      <c r="AG230" s="418"/>
      <c r="AH230" s="418"/>
      <c r="AI230" s="418"/>
      <c r="AJ230" s="418"/>
      <c r="AK230" s="418"/>
      <c r="AL230" s="418"/>
      <c r="AM230" s="418"/>
      <c r="AN230" s="418"/>
      <c r="AO230" s="418"/>
      <c r="AP230" s="418"/>
      <c r="AQ230" s="418"/>
      <c r="AR230" s="418"/>
      <c r="AS230" s="418"/>
      <c r="AT230" s="418"/>
      <c r="AU230" s="418"/>
      <c r="AV230" s="418"/>
      <c r="AW230" s="418"/>
      <c r="AX230" s="418"/>
      <c r="AY230" s="418"/>
      <c r="AZ230" s="418"/>
      <c r="BA230" s="418"/>
      <c r="BB230" s="418"/>
      <c r="BC230" s="418"/>
      <c r="BD230" s="418"/>
      <c r="BE230" s="418"/>
      <c r="BF230" s="418"/>
      <c r="BG230" s="418"/>
      <c r="BH230" s="418"/>
      <c r="BI230" s="418"/>
      <c r="BJ230" s="418"/>
      <c r="BK230" s="418"/>
      <c r="BL230" s="418"/>
      <c r="BM230" s="418"/>
      <c r="BN230" s="418"/>
      <c r="BO230" s="418"/>
      <c r="BP230" s="418"/>
      <c r="BQ230" s="418"/>
      <c r="BR230" s="418"/>
      <c r="BS230" s="418"/>
      <c r="BT230" s="418"/>
      <c r="BU230" s="418"/>
      <c r="BV230" s="418"/>
      <c r="BW230" s="418"/>
      <c r="BX230" s="418"/>
      <c r="BY230" s="418"/>
      <c r="BZ230" s="418"/>
      <c r="CA230" s="418"/>
      <c r="CB230" s="418"/>
      <c r="CC230" s="418"/>
      <c r="CD230" s="418"/>
      <c r="CE230" s="418"/>
      <c r="CF230" s="418"/>
      <c r="CG230" s="418"/>
      <c r="CH230" s="418"/>
      <c r="CI230" s="418"/>
      <c r="CJ230" s="418"/>
      <c r="CK230" s="418"/>
      <c r="CL230" s="418"/>
      <c r="CM230" s="418"/>
      <c r="CN230" s="418"/>
      <c r="CO230" s="418"/>
      <c r="CP230" s="418"/>
      <c r="CQ230" s="418"/>
      <c r="CR230" s="418"/>
      <c r="CS230" s="418"/>
      <c r="CT230" s="418"/>
      <c r="CU230" s="418"/>
      <c r="CV230" s="418"/>
      <c r="CW230" s="418"/>
      <c r="CX230" s="418"/>
      <c r="CY230" s="418"/>
      <c r="CZ230" s="418"/>
      <c r="DA230" s="418"/>
      <c r="DB230" s="418"/>
      <c r="DC230" s="418"/>
      <c r="DD230" s="418"/>
      <c r="DE230" s="418"/>
      <c r="DF230" s="418"/>
      <c r="DG230" s="418"/>
      <c r="DH230" s="418"/>
      <c r="DI230" s="418"/>
      <c r="DJ230" s="418"/>
      <c r="DK230" s="418"/>
      <c r="DL230" s="418"/>
      <c r="DM230" s="418"/>
      <c r="DN230" s="418"/>
      <c r="DO230" s="418"/>
      <c r="DP230" s="418"/>
      <c r="DQ230" s="418"/>
      <c r="DR230" s="418"/>
      <c r="DS230" s="418"/>
      <c r="DT230" s="418"/>
      <c r="DU230" s="418"/>
      <c r="DV230" s="418"/>
      <c r="DW230" s="418"/>
      <c r="DX230" s="418"/>
      <c r="DY230" s="418"/>
      <c r="DZ230" s="418"/>
      <c r="EA230" s="418"/>
      <c r="EB230" s="418"/>
      <c r="EC230" s="418"/>
      <c r="ED230" s="418"/>
      <c r="EE230" s="418"/>
      <c r="EF230" s="418"/>
      <c r="EG230" s="418"/>
      <c r="EH230" s="418"/>
      <c r="EI230" s="418"/>
      <c r="EJ230" s="418"/>
      <c r="EK230" s="418"/>
      <c r="EL230" s="418"/>
      <c r="EM230" s="418"/>
      <c r="EN230" s="418"/>
      <c r="EO230" s="418"/>
      <c r="EP230" s="418"/>
      <c r="EQ230" s="418"/>
      <c r="ER230" s="418"/>
      <c r="ES230" s="418"/>
      <c r="ET230" s="418"/>
      <c r="EU230" s="418"/>
      <c r="EV230" s="418"/>
      <c r="EW230" s="418"/>
      <c r="EX230" s="418"/>
      <c r="EY230" s="418"/>
      <c r="EZ230" s="418"/>
      <c r="FA230" s="418"/>
      <c r="FB230" s="418"/>
      <c r="FC230" s="418"/>
      <c r="FD230" s="418"/>
      <c r="FE230" s="418"/>
      <c r="FF230" s="418"/>
      <c r="FG230" s="418"/>
      <c r="FH230" s="418"/>
      <c r="FI230" s="418"/>
      <c r="FJ230" s="418"/>
      <c r="FK230" s="418"/>
      <c r="FL230" s="418"/>
      <c r="FM230" s="418"/>
      <c r="FN230" s="418"/>
      <c r="FO230" s="418"/>
      <c r="FP230" s="418"/>
      <c r="FQ230" s="418"/>
      <c r="FR230" s="418"/>
      <c r="FS230" s="418"/>
      <c r="FT230" s="418"/>
      <c r="FU230" s="418"/>
      <c r="FV230" s="418"/>
      <c r="FW230" s="418"/>
      <c r="FX230" s="418"/>
      <c r="FY230" s="418"/>
      <c r="FZ230" s="418"/>
      <c r="GA230" s="418"/>
      <c r="GB230" s="418"/>
      <c r="GC230" s="418"/>
      <c r="GD230" s="418"/>
      <c r="GE230" s="418"/>
      <c r="GF230" s="418"/>
      <c r="GG230" s="418"/>
      <c r="GH230" s="418"/>
      <c r="GI230" s="418"/>
      <c r="GJ230" s="418"/>
      <c r="GK230" s="418"/>
      <c r="GL230" s="418"/>
      <c r="GM230" s="418"/>
      <c r="GN230" s="418"/>
      <c r="GO230" s="418"/>
      <c r="GP230" s="418"/>
      <c r="GQ230" s="418"/>
      <c r="GR230" s="418"/>
      <c r="GS230" s="418"/>
      <c r="GT230" s="418"/>
      <c r="GU230" s="418"/>
      <c r="GV230" s="418"/>
      <c r="GW230" s="418"/>
      <c r="GX230" s="418"/>
      <c r="GY230" s="418"/>
      <c r="GZ230" s="418"/>
      <c r="HA230" s="418"/>
      <c r="HB230" s="418"/>
      <c r="HC230" s="418"/>
      <c r="HD230" s="418"/>
      <c r="HE230" s="418"/>
      <c r="HF230" s="418"/>
      <c r="HG230" s="418"/>
      <c r="HH230" s="418"/>
      <c r="HI230" s="418"/>
      <c r="HJ230" s="418"/>
      <c r="HK230" s="418"/>
      <c r="HL230" s="418"/>
      <c r="HM230" s="418"/>
      <c r="HN230" s="418"/>
      <c r="HO230" s="418"/>
      <c r="HP230" s="418"/>
      <c r="HQ230" s="418"/>
      <c r="HR230" s="418"/>
      <c r="HS230" s="418"/>
      <c r="HT230" s="418"/>
      <c r="HU230" s="418"/>
      <c r="HV230" s="418"/>
      <c r="HW230" s="418"/>
      <c r="HX230" s="418"/>
      <c r="HY230" s="418"/>
      <c r="HZ230" s="418"/>
      <c r="IA230" s="418"/>
      <c r="IB230" s="418"/>
      <c r="IC230" s="418"/>
      <c r="ID230" s="418"/>
      <c r="IE230" s="418"/>
      <c r="IF230" s="418"/>
      <c r="IG230" s="418"/>
      <c r="IH230" s="418"/>
      <c r="II230" s="418"/>
      <c r="IJ230" s="418"/>
      <c r="IK230" s="418"/>
      <c r="IL230" s="418"/>
      <c r="IM230" s="418"/>
      <c r="IN230" s="418"/>
      <c r="IO230" s="418"/>
      <c r="IP230" s="418"/>
      <c r="IQ230" s="278"/>
      <c r="IR230" s="278"/>
    </row>
    <row r="231" spans="1:252" s="444" customFormat="1" x14ac:dyDescent="0.35">
      <c r="A231" s="707"/>
      <c r="B231" s="418"/>
      <c r="C231" s="489"/>
      <c r="D231" s="421"/>
      <c r="E231" s="708"/>
      <c r="J231" s="1293"/>
      <c r="M231" s="418"/>
      <c r="N231" s="418"/>
      <c r="O231" s="418"/>
      <c r="P231" s="418"/>
      <c r="Q231" s="418"/>
      <c r="R231" s="418"/>
      <c r="S231" s="418"/>
      <c r="T231" s="418"/>
      <c r="U231" s="418"/>
      <c r="V231" s="418"/>
      <c r="W231" s="418"/>
      <c r="X231" s="418"/>
      <c r="Y231" s="418"/>
      <c r="Z231" s="418"/>
      <c r="AA231" s="418"/>
      <c r="AB231" s="418"/>
      <c r="AC231" s="418"/>
      <c r="AD231" s="418"/>
      <c r="AE231" s="418"/>
      <c r="AF231" s="418"/>
      <c r="AG231" s="418"/>
      <c r="AH231" s="418"/>
      <c r="AI231" s="418"/>
      <c r="AJ231" s="418"/>
      <c r="AK231" s="418"/>
      <c r="AL231" s="418"/>
      <c r="AM231" s="418"/>
      <c r="AN231" s="418"/>
      <c r="AO231" s="418"/>
      <c r="AP231" s="418"/>
      <c r="AQ231" s="418"/>
      <c r="AR231" s="418"/>
      <c r="AS231" s="418"/>
      <c r="AT231" s="418"/>
      <c r="AU231" s="418"/>
      <c r="AV231" s="418"/>
      <c r="AW231" s="418"/>
      <c r="AX231" s="418"/>
      <c r="AY231" s="418"/>
      <c r="AZ231" s="418"/>
      <c r="BA231" s="418"/>
      <c r="BB231" s="418"/>
      <c r="BC231" s="418"/>
      <c r="BD231" s="418"/>
      <c r="BE231" s="418"/>
      <c r="BF231" s="418"/>
      <c r="BG231" s="418"/>
      <c r="BH231" s="418"/>
      <c r="BI231" s="418"/>
      <c r="BJ231" s="418"/>
      <c r="BK231" s="418"/>
      <c r="BL231" s="418"/>
      <c r="BM231" s="418"/>
      <c r="BN231" s="418"/>
      <c r="BO231" s="418"/>
      <c r="BP231" s="418"/>
      <c r="BQ231" s="418"/>
      <c r="BR231" s="418"/>
      <c r="BS231" s="418"/>
      <c r="BT231" s="418"/>
      <c r="BU231" s="418"/>
      <c r="BV231" s="418"/>
      <c r="BW231" s="418"/>
      <c r="BX231" s="418"/>
      <c r="BY231" s="418"/>
      <c r="BZ231" s="418"/>
      <c r="CA231" s="418"/>
      <c r="CB231" s="418"/>
      <c r="CC231" s="418"/>
      <c r="CD231" s="418"/>
      <c r="CE231" s="418"/>
      <c r="CF231" s="418"/>
      <c r="CG231" s="418"/>
      <c r="CH231" s="418"/>
      <c r="CI231" s="418"/>
      <c r="CJ231" s="418"/>
      <c r="CK231" s="418"/>
      <c r="CL231" s="418"/>
      <c r="CM231" s="418"/>
      <c r="CN231" s="418"/>
      <c r="CO231" s="418"/>
      <c r="CP231" s="418"/>
      <c r="CQ231" s="418"/>
      <c r="CR231" s="418"/>
      <c r="CS231" s="418"/>
      <c r="CT231" s="418"/>
      <c r="CU231" s="418"/>
      <c r="CV231" s="418"/>
      <c r="CW231" s="418"/>
      <c r="CX231" s="418"/>
      <c r="CY231" s="418"/>
      <c r="CZ231" s="418"/>
      <c r="DA231" s="418"/>
      <c r="DB231" s="418"/>
      <c r="DC231" s="418"/>
      <c r="DD231" s="418"/>
      <c r="DE231" s="418"/>
      <c r="DF231" s="418"/>
      <c r="DG231" s="418"/>
      <c r="DH231" s="418"/>
      <c r="DI231" s="418"/>
      <c r="DJ231" s="418"/>
      <c r="DK231" s="418"/>
      <c r="DL231" s="418"/>
      <c r="DM231" s="418"/>
      <c r="DN231" s="418"/>
      <c r="DO231" s="418"/>
      <c r="DP231" s="418"/>
      <c r="DQ231" s="418"/>
      <c r="DR231" s="418"/>
      <c r="DS231" s="418"/>
      <c r="DT231" s="418"/>
      <c r="DU231" s="418"/>
      <c r="DV231" s="418"/>
      <c r="DW231" s="418"/>
      <c r="DX231" s="418"/>
      <c r="DY231" s="418"/>
      <c r="DZ231" s="418"/>
      <c r="EA231" s="418"/>
      <c r="EB231" s="418"/>
      <c r="EC231" s="418"/>
      <c r="ED231" s="418"/>
      <c r="EE231" s="418"/>
      <c r="EF231" s="418"/>
      <c r="EG231" s="418"/>
      <c r="EH231" s="418"/>
      <c r="EI231" s="418"/>
      <c r="EJ231" s="418"/>
      <c r="EK231" s="418"/>
      <c r="EL231" s="418"/>
      <c r="EM231" s="418"/>
      <c r="EN231" s="418"/>
      <c r="EO231" s="418"/>
      <c r="EP231" s="418"/>
      <c r="EQ231" s="418"/>
      <c r="ER231" s="418"/>
      <c r="ES231" s="418"/>
      <c r="ET231" s="418"/>
      <c r="EU231" s="418"/>
      <c r="EV231" s="418"/>
      <c r="EW231" s="418"/>
      <c r="EX231" s="418"/>
      <c r="EY231" s="418"/>
      <c r="EZ231" s="418"/>
      <c r="FA231" s="418"/>
      <c r="FB231" s="418"/>
      <c r="FC231" s="418"/>
      <c r="FD231" s="418"/>
      <c r="FE231" s="418"/>
      <c r="FF231" s="418"/>
      <c r="FG231" s="418"/>
      <c r="FH231" s="418"/>
      <c r="FI231" s="418"/>
      <c r="FJ231" s="418"/>
      <c r="FK231" s="418"/>
      <c r="FL231" s="418"/>
      <c r="FM231" s="418"/>
      <c r="FN231" s="418"/>
      <c r="FO231" s="418"/>
      <c r="FP231" s="418"/>
      <c r="FQ231" s="418"/>
      <c r="FR231" s="418"/>
      <c r="FS231" s="418"/>
      <c r="FT231" s="418"/>
      <c r="FU231" s="418"/>
      <c r="FV231" s="418"/>
      <c r="FW231" s="418"/>
      <c r="FX231" s="418"/>
      <c r="FY231" s="418"/>
      <c r="FZ231" s="418"/>
      <c r="GA231" s="418"/>
      <c r="GB231" s="418"/>
      <c r="GC231" s="418"/>
      <c r="GD231" s="418"/>
      <c r="GE231" s="418"/>
      <c r="GF231" s="418"/>
      <c r="GG231" s="418"/>
      <c r="GH231" s="418"/>
      <c r="GI231" s="418"/>
      <c r="GJ231" s="418"/>
      <c r="GK231" s="418"/>
      <c r="GL231" s="418"/>
      <c r="GM231" s="418"/>
      <c r="GN231" s="418"/>
      <c r="GO231" s="418"/>
      <c r="GP231" s="418"/>
      <c r="GQ231" s="418"/>
      <c r="GR231" s="418"/>
      <c r="GS231" s="418"/>
      <c r="GT231" s="418"/>
      <c r="GU231" s="418"/>
      <c r="GV231" s="418"/>
      <c r="GW231" s="418"/>
      <c r="GX231" s="418"/>
      <c r="GY231" s="418"/>
      <c r="GZ231" s="418"/>
      <c r="HA231" s="418"/>
      <c r="HB231" s="418"/>
      <c r="HC231" s="418"/>
      <c r="HD231" s="418"/>
      <c r="HE231" s="418"/>
      <c r="HF231" s="418"/>
      <c r="HG231" s="418"/>
      <c r="HH231" s="418"/>
      <c r="HI231" s="418"/>
      <c r="HJ231" s="418"/>
      <c r="HK231" s="418"/>
      <c r="HL231" s="418"/>
      <c r="HM231" s="418"/>
      <c r="HN231" s="418"/>
      <c r="HO231" s="418"/>
      <c r="HP231" s="418"/>
      <c r="HQ231" s="418"/>
      <c r="HR231" s="418"/>
      <c r="HS231" s="418"/>
      <c r="HT231" s="418"/>
      <c r="HU231" s="418"/>
      <c r="HV231" s="418"/>
      <c r="HW231" s="418"/>
      <c r="HX231" s="418"/>
      <c r="HY231" s="418"/>
      <c r="HZ231" s="418"/>
      <c r="IA231" s="418"/>
      <c r="IB231" s="418"/>
      <c r="IC231" s="418"/>
      <c r="ID231" s="418"/>
      <c r="IE231" s="418"/>
      <c r="IF231" s="418"/>
      <c r="IG231" s="418"/>
      <c r="IH231" s="418"/>
      <c r="II231" s="418"/>
      <c r="IJ231" s="418"/>
      <c r="IK231" s="418"/>
      <c r="IL231" s="418"/>
      <c r="IM231" s="418"/>
      <c r="IN231" s="418"/>
      <c r="IO231" s="418"/>
      <c r="IP231" s="418"/>
      <c r="IQ231" s="278"/>
      <c r="IR231" s="278"/>
    </row>
    <row r="232" spans="1:252" s="444" customFormat="1" x14ac:dyDescent="0.35">
      <c r="A232" s="707"/>
      <c r="B232" s="418"/>
      <c r="C232" s="489"/>
      <c r="D232" s="421"/>
      <c r="E232" s="708"/>
      <c r="J232" s="1293"/>
      <c r="M232" s="418"/>
      <c r="N232" s="418"/>
      <c r="O232" s="418"/>
      <c r="P232" s="418"/>
      <c r="Q232" s="418"/>
      <c r="R232" s="418"/>
      <c r="S232" s="418"/>
      <c r="T232" s="418"/>
      <c r="U232" s="418"/>
      <c r="V232" s="418"/>
      <c r="W232" s="418"/>
      <c r="X232" s="418"/>
      <c r="Y232" s="418"/>
      <c r="Z232" s="418"/>
      <c r="AA232" s="418"/>
      <c r="AB232" s="418"/>
      <c r="AC232" s="418"/>
      <c r="AD232" s="418"/>
      <c r="AE232" s="418"/>
      <c r="AF232" s="418"/>
      <c r="AG232" s="418"/>
      <c r="AH232" s="418"/>
      <c r="AI232" s="418"/>
      <c r="AJ232" s="418"/>
      <c r="AK232" s="418"/>
      <c r="AL232" s="418"/>
      <c r="AM232" s="418"/>
      <c r="AN232" s="418"/>
      <c r="AO232" s="418"/>
      <c r="AP232" s="418"/>
      <c r="AQ232" s="418"/>
      <c r="AR232" s="418"/>
      <c r="AS232" s="418"/>
      <c r="AT232" s="418"/>
      <c r="AU232" s="418"/>
      <c r="AV232" s="418"/>
      <c r="AW232" s="418"/>
      <c r="AX232" s="418"/>
      <c r="AY232" s="418"/>
      <c r="AZ232" s="418"/>
      <c r="BA232" s="418"/>
      <c r="BB232" s="418"/>
      <c r="BC232" s="418"/>
      <c r="BD232" s="418"/>
      <c r="BE232" s="418"/>
      <c r="BF232" s="418"/>
      <c r="BG232" s="418"/>
      <c r="BH232" s="418"/>
      <c r="BI232" s="418"/>
      <c r="BJ232" s="418"/>
      <c r="BK232" s="418"/>
      <c r="BL232" s="418"/>
      <c r="BM232" s="418"/>
      <c r="BN232" s="418"/>
      <c r="BO232" s="418"/>
      <c r="BP232" s="418"/>
      <c r="BQ232" s="418"/>
      <c r="BR232" s="418"/>
      <c r="BS232" s="418"/>
      <c r="BT232" s="418"/>
      <c r="BU232" s="418"/>
      <c r="BV232" s="418"/>
      <c r="BW232" s="418"/>
      <c r="BX232" s="418"/>
      <c r="BY232" s="418"/>
      <c r="BZ232" s="418"/>
      <c r="CA232" s="418"/>
      <c r="CB232" s="418"/>
      <c r="CC232" s="418"/>
      <c r="CD232" s="418"/>
      <c r="CE232" s="418"/>
      <c r="CF232" s="418"/>
      <c r="CG232" s="418"/>
      <c r="CH232" s="418"/>
      <c r="CI232" s="418"/>
      <c r="CJ232" s="418"/>
      <c r="CK232" s="418"/>
      <c r="CL232" s="418"/>
      <c r="CM232" s="418"/>
      <c r="CN232" s="418"/>
      <c r="CO232" s="418"/>
      <c r="CP232" s="418"/>
      <c r="CQ232" s="418"/>
      <c r="CR232" s="418"/>
      <c r="CS232" s="418"/>
      <c r="CT232" s="418"/>
      <c r="CU232" s="418"/>
      <c r="CV232" s="418"/>
      <c r="CW232" s="418"/>
      <c r="CX232" s="418"/>
      <c r="CY232" s="418"/>
      <c r="CZ232" s="418"/>
      <c r="DA232" s="418"/>
      <c r="DB232" s="418"/>
      <c r="DC232" s="418"/>
      <c r="DD232" s="418"/>
      <c r="DE232" s="418"/>
      <c r="DF232" s="418"/>
      <c r="DG232" s="418"/>
      <c r="DH232" s="418"/>
      <c r="DI232" s="418"/>
      <c r="DJ232" s="418"/>
      <c r="DK232" s="418"/>
      <c r="DL232" s="418"/>
      <c r="DM232" s="418"/>
      <c r="DN232" s="418"/>
      <c r="DO232" s="418"/>
      <c r="DP232" s="418"/>
      <c r="DQ232" s="418"/>
      <c r="DR232" s="418"/>
      <c r="DS232" s="418"/>
      <c r="DT232" s="418"/>
      <c r="DU232" s="418"/>
      <c r="DV232" s="418"/>
      <c r="DW232" s="418"/>
      <c r="DX232" s="418"/>
      <c r="DY232" s="418"/>
      <c r="DZ232" s="418"/>
      <c r="EA232" s="418"/>
      <c r="EB232" s="418"/>
      <c r="EC232" s="418"/>
      <c r="ED232" s="418"/>
      <c r="EE232" s="418"/>
      <c r="EF232" s="418"/>
      <c r="EG232" s="418"/>
      <c r="EH232" s="418"/>
      <c r="EI232" s="418"/>
      <c r="EJ232" s="418"/>
      <c r="EK232" s="418"/>
      <c r="EL232" s="418"/>
      <c r="EM232" s="418"/>
      <c r="EN232" s="418"/>
      <c r="EO232" s="418"/>
      <c r="EP232" s="418"/>
      <c r="EQ232" s="418"/>
      <c r="ER232" s="418"/>
      <c r="ES232" s="418"/>
      <c r="ET232" s="418"/>
      <c r="EU232" s="418"/>
      <c r="EV232" s="418"/>
      <c r="EW232" s="418"/>
      <c r="EX232" s="418"/>
      <c r="EY232" s="418"/>
      <c r="EZ232" s="418"/>
      <c r="FA232" s="418"/>
      <c r="FB232" s="418"/>
      <c r="FC232" s="418"/>
      <c r="FD232" s="418"/>
      <c r="FE232" s="418"/>
      <c r="FF232" s="418"/>
      <c r="FG232" s="418"/>
      <c r="FH232" s="418"/>
      <c r="FI232" s="418"/>
      <c r="FJ232" s="418"/>
      <c r="FK232" s="418"/>
      <c r="FL232" s="418"/>
      <c r="FM232" s="418"/>
      <c r="FN232" s="418"/>
      <c r="FO232" s="418"/>
      <c r="FP232" s="418"/>
      <c r="FQ232" s="418"/>
      <c r="FR232" s="418"/>
      <c r="FS232" s="418"/>
      <c r="FT232" s="418"/>
      <c r="FU232" s="418"/>
      <c r="FV232" s="418"/>
      <c r="FW232" s="418"/>
      <c r="FX232" s="418"/>
      <c r="FY232" s="418"/>
      <c r="FZ232" s="418"/>
      <c r="GA232" s="418"/>
      <c r="GB232" s="418"/>
      <c r="GC232" s="418"/>
      <c r="GD232" s="418"/>
      <c r="GE232" s="418"/>
      <c r="GF232" s="418"/>
      <c r="GG232" s="418"/>
      <c r="GH232" s="418"/>
      <c r="GI232" s="418"/>
      <c r="GJ232" s="418"/>
      <c r="GK232" s="418"/>
      <c r="GL232" s="418"/>
      <c r="GM232" s="418"/>
      <c r="GN232" s="418"/>
      <c r="GO232" s="418"/>
      <c r="GP232" s="418"/>
      <c r="GQ232" s="418"/>
      <c r="GR232" s="418"/>
      <c r="GS232" s="418"/>
      <c r="GT232" s="418"/>
      <c r="GU232" s="418"/>
      <c r="GV232" s="418"/>
      <c r="GW232" s="418"/>
      <c r="GX232" s="418"/>
      <c r="GY232" s="418"/>
      <c r="GZ232" s="418"/>
      <c r="HA232" s="418"/>
      <c r="HB232" s="418"/>
      <c r="HC232" s="418"/>
      <c r="HD232" s="418"/>
      <c r="HE232" s="418"/>
      <c r="HF232" s="418"/>
      <c r="HG232" s="418"/>
      <c r="HH232" s="418"/>
      <c r="HI232" s="418"/>
      <c r="HJ232" s="418"/>
      <c r="HK232" s="418"/>
      <c r="HL232" s="418"/>
      <c r="HM232" s="418"/>
      <c r="HN232" s="418"/>
      <c r="HO232" s="418"/>
      <c r="HP232" s="418"/>
      <c r="HQ232" s="418"/>
      <c r="HR232" s="418"/>
      <c r="HS232" s="418"/>
      <c r="HT232" s="418"/>
      <c r="HU232" s="418"/>
      <c r="HV232" s="418"/>
      <c r="HW232" s="418"/>
      <c r="HX232" s="418"/>
      <c r="HY232" s="418"/>
      <c r="HZ232" s="418"/>
      <c r="IA232" s="418"/>
      <c r="IB232" s="418"/>
      <c r="IC232" s="418"/>
      <c r="ID232" s="418"/>
      <c r="IE232" s="418"/>
      <c r="IF232" s="418"/>
      <c r="IG232" s="418"/>
      <c r="IH232" s="418"/>
      <c r="II232" s="418"/>
      <c r="IJ232" s="418"/>
      <c r="IK232" s="418"/>
      <c r="IL232" s="418"/>
      <c r="IM232" s="418"/>
      <c r="IN232" s="418"/>
      <c r="IO232" s="418"/>
      <c r="IP232" s="418"/>
      <c r="IQ232" s="278"/>
      <c r="IR232" s="278"/>
    </row>
    <row r="233" spans="1:252" s="444" customFormat="1" x14ac:dyDescent="0.35">
      <c r="A233" s="707"/>
      <c r="B233" s="418"/>
      <c r="C233" s="489"/>
      <c r="D233" s="421"/>
      <c r="E233" s="708"/>
      <c r="J233" s="1293"/>
      <c r="M233" s="418"/>
      <c r="N233" s="418"/>
      <c r="O233" s="418"/>
      <c r="P233" s="418"/>
      <c r="Q233" s="418"/>
      <c r="R233" s="418"/>
      <c r="S233" s="418"/>
      <c r="T233" s="418"/>
      <c r="U233" s="418"/>
      <c r="V233" s="418"/>
      <c r="W233" s="418"/>
      <c r="X233" s="418"/>
      <c r="Y233" s="418"/>
      <c r="Z233" s="418"/>
      <c r="AA233" s="418"/>
      <c r="AB233" s="418"/>
      <c r="AC233" s="418"/>
      <c r="AD233" s="418"/>
      <c r="AE233" s="418"/>
      <c r="AF233" s="418"/>
      <c r="AG233" s="418"/>
      <c r="AH233" s="418"/>
      <c r="AI233" s="418"/>
      <c r="AJ233" s="418"/>
      <c r="AK233" s="418"/>
      <c r="AL233" s="418"/>
      <c r="AM233" s="418"/>
      <c r="AN233" s="418"/>
      <c r="AO233" s="418"/>
      <c r="AP233" s="418"/>
      <c r="AQ233" s="418"/>
      <c r="AR233" s="418"/>
      <c r="AS233" s="418"/>
      <c r="AT233" s="418"/>
      <c r="AU233" s="418"/>
      <c r="AV233" s="418"/>
      <c r="AW233" s="418"/>
      <c r="AX233" s="418"/>
      <c r="AY233" s="418"/>
      <c r="AZ233" s="418"/>
      <c r="BA233" s="418"/>
      <c r="BB233" s="418"/>
      <c r="BC233" s="418"/>
      <c r="BD233" s="418"/>
      <c r="BE233" s="418"/>
      <c r="BF233" s="418"/>
      <c r="BG233" s="418"/>
      <c r="BH233" s="418"/>
      <c r="BI233" s="418"/>
      <c r="BJ233" s="418"/>
      <c r="BK233" s="418"/>
      <c r="BL233" s="418"/>
      <c r="BM233" s="418"/>
      <c r="BN233" s="418"/>
      <c r="BO233" s="418"/>
      <c r="BP233" s="418"/>
      <c r="BQ233" s="418"/>
      <c r="BR233" s="418"/>
      <c r="BS233" s="418"/>
      <c r="BT233" s="418"/>
      <c r="BU233" s="418"/>
      <c r="BV233" s="418"/>
      <c r="BW233" s="418"/>
      <c r="BX233" s="418"/>
      <c r="BY233" s="418"/>
      <c r="BZ233" s="418"/>
      <c r="CA233" s="418"/>
      <c r="CB233" s="418"/>
      <c r="CC233" s="418"/>
      <c r="CD233" s="418"/>
      <c r="CE233" s="418"/>
      <c r="CF233" s="418"/>
      <c r="CG233" s="418"/>
      <c r="CH233" s="418"/>
      <c r="CI233" s="418"/>
      <c r="CJ233" s="418"/>
      <c r="CK233" s="418"/>
      <c r="CL233" s="418"/>
      <c r="CM233" s="418"/>
      <c r="CN233" s="418"/>
      <c r="CO233" s="418"/>
      <c r="CP233" s="418"/>
      <c r="CQ233" s="418"/>
      <c r="CR233" s="418"/>
      <c r="CS233" s="418"/>
      <c r="CT233" s="418"/>
      <c r="CU233" s="418"/>
      <c r="CV233" s="418"/>
      <c r="CW233" s="418"/>
      <c r="CX233" s="418"/>
      <c r="CY233" s="418"/>
      <c r="CZ233" s="418"/>
      <c r="DA233" s="418"/>
      <c r="DB233" s="418"/>
      <c r="DC233" s="418"/>
      <c r="DD233" s="418"/>
      <c r="DE233" s="418"/>
      <c r="DF233" s="418"/>
      <c r="DG233" s="418"/>
      <c r="DH233" s="418"/>
      <c r="DI233" s="418"/>
      <c r="DJ233" s="418"/>
      <c r="DK233" s="418"/>
      <c r="DL233" s="418"/>
      <c r="DM233" s="418"/>
      <c r="DN233" s="418"/>
      <c r="DO233" s="418"/>
      <c r="DP233" s="418"/>
      <c r="DQ233" s="418"/>
      <c r="DR233" s="418"/>
      <c r="DS233" s="418"/>
      <c r="DT233" s="418"/>
      <c r="DU233" s="418"/>
      <c r="DV233" s="418"/>
      <c r="DW233" s="418"/>
      <c r="DX233" s="418"/>
      <c r="DY233" s="418"/>
      <c r="DZ233" s="418"/>
      <c r="EA233" s="418"/>
      <c r="EB233" s="418"/>
      <c r="EC233" s="418"/>
      <c r="ED233" s="418"/>
      <c r="EE233" s="418"/>
      <c r="EF233" s="418"/>
      <c r="EG233" s="418"/>
      <c r="EH233" s="418"/>
      <c r="EI233" s="418"/>
      <c r="EJ233" s="418"/>
      <c r="EK233" s="418"/>
      <c r="EL233" s="418"/>
      <c r="EM233" s="418"/>
      <c r="EN233" s="418"/>
      <c r="EO233" s="418"/>
      <c r="EP233" s="418"/>
      <c r="EQ233" s="418"/>
      <c r="ER233" s="418"/>
      <c r="ES233" s="418"/>
      <c r="ET233" s="418"/>
      <c r="EU233" s="418"/>
      <c r="EV233" s="418"/>
      <c r="EW233" s="418"/>
      <c r="EX233" s="418"/>
      <c r="EY233" s="418"/>
      <c r="EZ233" s="418"/>
      <c r="FA233" s="418"/>
      <c r="FB233" s="418"/>
      <c r="FC233" s="418"/>
      <c r="FD233" s="418"/>
      <c r="FE233" s="418"/>
      <c r="FF233" s="418"/>
      <c r="FG233" s="418"/>
      <c r="FH233" s="418"/>
      <c r="FI233" s="418"/>
      <c r="FJ233" s="418"/>
      <c r="FK233" s="418"/>
      <c r="FL233" s="418"/>
      <c r="FM233" s="418"/>
      <c r="FN233" s="418"/>
      <c r="FO233" s="418"/>
      <c r="FP233" s="418"/>
      <c r="FQ233" s="418"/>
      <c r="FR233" s="418"/>
      <c r="FS233" s="418"/>
      <c r="FT233" s="418"/>
      <c r="FU233" s="418"/>
      <c r="FV233" s="418"/>
      <c r="FW233" s="418"/>
      <c r="FX233" s="418"/>
      <c r="FY233" s="418"/>
      <c r="FZ233" s="418"/>
      <c r="GA233" s="418"/>
      <c r="GB233" s="418"/>
      <c r="GC233" s="418"/>
      <c r="GD233" s="418"/>
      <c r="GE233" s="418"/>
      <c r="GF233" s="418"/>
      <c r="GG233" s="418"/>
      <c r="GH233" s="418"/>
      <c r="GI233" s="418"/>
      <c r="GJ233" s="418"/>
      <c r="GK233" s="418"/>
      <c r="GL233" s="418"/>
      <c r="GM233" s="418"/>
      <c r="GN233" s="418"/>
      <c r="GO233" s="418"/>
      <c r="GP233" s="418"/>
      <c r="GQ233" s="418"/>
      <c r="GR233" s="418"/>
      <c r="GS233" s="418"/>
      <c r="GT233" s="418"/>
      <c r="GU233" s="418"/>
      <c r="GV233" s="418"/>
      <c r="GW233" s="418"/>
      <c r="GX233" s="418"/>
      <c r="GY233" s="418"/>
      <c r="GZ233" s="418"/>
      <c r="HA233" s="418"/>
      <c r="HB233" s="418"/>
      <c r="HC233" s="418"/>
      <c r="HD233" s="418"/>
      <c r="HE233" s="418"/>
      <c r="HF233" s="418"/>
      <c r="HG233" s="418"/>
      <c r="HH233" s="418"/>
      <c r="HI233" s="418"/>
      <c r="HJ233" s="418"/>
      <c r="HK233" s="418"/>
      <c r="HL233" s="418"/>
      <c r="HM233" s="418"/>
      <c r="HN233" s="418"/>
      <c r="HO233" s="418"/>
      <c r="HP233" s="418"/>
      <c r="HQ233" s="418"/>
      <c r="HR233" s="418"/>
      <c r="HS233" s="418"/>
      <c r="HT233" s="418"/>
      <c r="HU233" s="418"/>
      <c r="HV233" s="418"/>
      <c r="HW233" s="418"/>
      <c r="HX233" s="418"/>
      <c r="HY233" s="418"/>
      <c r="HZ233" s="418"/>
      <c r="IA233" s="418"/>
      <c r="IB233" s="418"/>
      <c r="IC233" s="418"/>
      <c r="ID233" s="418"/>
      <c r="IE233" s="418"/>
      <c r="IF233" s="418"/>
      <c r="IG233" s="418"/>
      <c r="IH233" s="418"/>
      <c r="II233" s="418"/>
      <c r="IJ233" s="418"/>
      <c r="IK233" s="418"/>
      <c r="IL233" s="418"/>
      <c r="IM233" s="418"/>
      <c r="IN233" s="418"/>
      <c r="IO233" s="418"/>
      <c r="IP233" s="418"/>
      <c r="IQ233" s="278"/>
      <c r="IR233" s="278"/>
    </row>
    <row r="234" spans="1:252" s="444" customFormat="1" x14ac:dyDescent="0.35">
      <c r="A234" s="707"/>
      <c r="B234" s="418"/>
      <c r="C234" s="489"/>
      <c r="D234" s="421"/>
      <c r="E234" s="708"/>
      <c r="J234" s="1293"/>
      <c r="M234" s="418"/>
      <c r="N234" s="418"/>
      <c r="O234" s="418"/>
      <c r="P234" s="418"/>
      <c r="Q234" s="418"/>
      <c r="R234" s="418"/>
      <c r="S234" s="418"/>
      <c r="T234" s="418"/>
      <c r="U234" s="418"/>
      <c r="V234" s="418"/>
      <c r="W234" s="418"/>
      <c r="X234" s="418"/>
      <c r="Y234" s="418"/>
      <c r="Z234" s="418"/>
      <c r="AA234" s="418"/>
      <c r="AB234" s="418"/>
      <c r="AC234" s="418"/>
      <c r="AD234" s="418"/>
      <c r="AE234" s="418"/>
      <c r="AF234" s="418"/>
      <c r="AG234" s="418"/>
      <c r="AH234" s="418"/>
      <c r="AI234" s="418"/>
      <c r="AJ234" s="418"/>
      <c r="AK234" s="418"/>
      <c r="AL234" s="418"/>
      <c r="AM234" s="418"/>
      <c r="AN234" s="418"/>
      <c r="AO234" s="418"/>
      <c r="AP234" s="418"/>
      <c r="AQ234" s="418"/>
      <c r="AR234" s="418"/>
      <c r="AS234" s="418"/>
      <c r="AT234" s="418"/>
      <c r="AU234" s="418"/>
      <c r="AV234" s="418"/>
      <c r="AW234" s="418"/>
      <c r="AX234" s="418"/>
      <c r="AY234" s="418"/>
      <c r="AZ234" s="418"/>
      <c r="BA234" s="418"/>
      <c r="BB234" s="418"/>
      <c r="BC234" s="418"/>
      <c r="BD234" s="418"/>
      <c r="BE234" s="418"/>
      <c r="BF234" s="418"/>
      <c r="BG234" s="418"/>
      <c r="BH234" s="418"/>
      <c r="BI234" s="418"/>
      <c r="BJ234" s="418"/>
      <c r="BK234" s="418"/>
      <c r="BL234" s="418"/>
      <c r="BM234" s="418"/>
      <c r="BN234" s="418"/>
      <c r="BO234" s="418"/>
      <c r="BP234" s="418"/>
      <c r="BQ234" s="418"/>
      <c r="BR234" s="418"/>
      <c r="BS234" s="418"/>
      <c r="BT234" s="418"/>
      <c r="BU234" s="418"/>
      <c r="BV234" s="418"/>
      <c r="BW234" s="418"/>
      <c r="BX234" s="418"/>
      <c r="BY234" s="418"/>
      <c r="BZ234" s="418"/>
      <c r="CA234" s="418"/>
      <c r="CB234" s="418"/>
      <c r="CC234" s="418"/>
      <c r="CD234" s="418"/>
      <c r="CE234" s="418"/>
      <c r="CF234" s="418"/>
      <c r="CG234" s="418"/>
      <c r="CH234" s="418"/>
      <c r="CI234" s="418"/>
      <c r="CJ234" s="418"/>
      <c r="CK234" s="418"/>
      <c r="CL234" s="418"/>
      <c r="CM234" s="418"/>
      <c r="CN234" s="418"/>
      <c r="CO234" s="418"/>
      <c r="CP234" s="418"/>
      <c r="CQ234" s="418"/>
      <c r="CR234" s="418"/>
      <c r="CS234" s="418"/>
      <c r="CT234" s="418"/>
      <c r="CU234" s="418"/>
      <c r="CV234" s="418"/>
      <c r="CW234" s="418"/>
      <c r="CX234" s="418"/>
      <c r="CY234" s="418"/>
      <c r="CZ234" s="418"/>
      <c r="DA234" s="418"/>
      <c r="DB234" s="418"/>
      <c r="DC234" s="418"/>
      <c r="DD234" s="418"/>
      <c r="DE234" s="418"/>
      <c r="DF234" s="418"/>
      <c r="DG234" s="418"/>
      <c r="DH234" s="418"/>
      <c r="DI234" s="418"/>
      <c r="DJ234" s="418"/>
      <c r="DK234" s="418"/>
      <c r="DL234" s="418"/>
      <c r="DM234" s="418"/>
      <c r="DN234" s="418"/>
      <c r="DO234" s="418"/>
      <c r="DP234" s="418"/>
      <c r="DQ234" s="418"/>
      <c r="DR234" s="418"/>
      <c r="DS234" s="418"/>
      <c r="DT234" s="418"/>
      <c r="DU234" s="418"/>
      <c r="DV234" s="418"/>
      <c r="DW234" s="418"/>
      <c r="DX234" s="418"/>
      <c r="DY234" s="418"/>
      <c r="DZ234" s="418"/>
      <c r="EA234" s="418"/>
      <c r="EB234" s="418"/>
      <c r="EC234" s="418"/>
      <c r="ED234" s="418"/>
      <c r="EE234" s="418"/>
      <c r="EF234" s="418"/>
      <c r="EG234" s="418"/>
      <c r="EH234" s="418"/>
      <c r="EI234" s="418"/>
      <c r="EJ234" s="418"/>
      <c r="EK234" s="418"/>
      <c r="EL234" s="418"/>
      <c r="EM234" s="418"/>
      <c r="EN234" s="418"/>
      <c r="EO234" s="418"/>
      <c r="EP234" s="418"/>
      <c r="EQ234" s="418"/>
      <c r="ER234" s="418"/>
      <c r="ES234" s="418"/>
      <c r="ET234" s="418"/>
      <c r="EU234" s="418"/>
      <c r="EV234" s="418"/>
      <c r="EW234" s="418"/>
      <c r="EX234" s="418"/>
      <c r="EY234" s="418"/>
      <c r="EZ234" s="418"/>
      <c r="FA234" s="418"/>
      <c r="FB234" s="418"/>
      <c r="FC234" s="418"/>
      <c r="FD234" s="418"/>
      <c r="FE234" s="418"/>
      <c r="FF234" s="418"/>
      <c r="FG234" s="418"/>
      <c r="FH234" s="418"/>
      <c r="FI234" s="418"/>
      <c r="FJ234" s="418"/>
      <c r="FK234" s="418"/>
      <c r="FL234" s="418"/>
      <c r="FM234" s="418"/>
      <c r="FN234" s="418"/>
      <c r="FO234" s="418"/>
      <c r="FP234" s="418"/>
      <c r="FQ234" s="418"/>
      <c r="FR234" s="418"/>
      <c r="FS234" s="418"/>
      <c r="FT234" s="418"/>
      <c r="FU234" s="418"/>
      <c r="FV234" s="418"/>
      <c r="FW234" s="418"/>
      <c r="FX234" s="418"/>
      <c r="FY234" s="418"/>
      <c r="FZ234" s="418"/>
      <c r="GA234" s="418"/>
      <c r="GB234" s="418"/>
      <c r="GC234" s="418"/>
      <c r="GD234" s="418"/>
      <c r="GE234" s="418"/>
      <c r="GF234" s="418"/>
      <c r="GG234" s="418"/>
      <c r="GH234" s="418"/>
      <c r="GI234" s="418"/>
      <c r="GJ234" s="418"/>
      <c r="GK234" s="418"/>
      <c r="GL234" s="418"/>
      <c r="GM234" s="418"/>
      <c r="GN234" s="418"/>
      <c r="GO234" s="418"/>
      <c r="GP234" s="418"/>
      <c r="GQ234" s="418"/>
      <c r="GR234" s="418"/>
      <c r="GS234" s="418"/>
      <c r="GT234" s="418"/>
      <c r="GU234" s="418"/>
      <c r="GV234" s="418"/>
      <c r="GW234" s="418"/>
      <c r="GX234" s="418"/>
      <c r="GY234" s="418"/>
      <c r="GZ234" s="418"/>
      <c r="HA234" s="418"/>
      <c r="HB234" s="418"/>
      <c r="HC234" s="418"/>
      <c r="HD234" s="418"/>
      <c r="HE234" s="418"/>
      <c r="HF234" s="418"/>
      <c r="HG234" s="418"/>
      <c r="HH234" s="418"/>
      <c r="HI234" s="418"/>
      <c r="HJ234" s="418"/>
      <c r="HK234" s="418"/>
      <c r="HL234" s="418"/>
      <c r="HM234" s="418"/>
      <c r="HN234" s="418"/>
      <c r="HO234" s="418"/>
      <c r="HP234" s="418"/>
      <c r="HQ234" s="418"/>
      <c r="HR234" s="418"/>
      <c r="HS234" s="418"/>
      <c r="HT234" s="418"/>
      <c r="HU234" s="418"/>
      <c r="HV234" s="418"/>
      <c r="HW234" s="418"/>
      <c r="HX234" s="418"/>
      <c r="HY234" s="418"/>
      <c r="HZ234" s="418"/>
      <c r="IA234" s="418"/>
      <c r="IB234" s="418"/>
      <c r="IC234" s="418"/>
      <c r="ID234" s="418"/>
      <c r="IE234" s="418"/>
      <c r="IF234" s="418"/>
      <c r="IG234" s="418"/>
      <c r="IH234" s="418"/>
      <c r="II234" s="418"/>
      <c r="IJ234" s="418"/>
      <c r="IK234" s="418"/>
      <c r="IL234" s="418"/>
      <c r="IM234" s="418"/>
      <c r="IN234" s="418"/>
      <c r="IO234" s="418"/>
      <c r="IP234" s="418"/>
      <c r="IQ234" s="278"/>
      <c r="IR234" s="278"/>
    </row>
    <row r="235" spans="1:252" s="444" customFormat="1" x14ac:dyDescent="0.35">
      <c r="A235" s="707"/>
      <c r="B235" s="418"/>
      <c r="C235" s="489"/>
      <c r="D235" s="421"/>
      <c r="E235" s="708"/>
      <c r="J235" s="1293"/>
      <c r="M235" s="418"/>
      <c r="N235" s="418"/>
      <c r="O235" s="418"/>
      <c r="P235" s="418"/>
      <c r="Q235" s="418"/>
      <c r="R235" s="418"/>
      <c r="S235" s="418"/>
      <c r="T235" s="418"/>
      <c r="U235" s="418"/>
      <c r="V235" s="418"/>
      <c r="W235" s="418"/>
      <c r="X235" s="418"/>
      <c r="Y235" s="418"/>
      <c r="Z235" s="418"/>
      <c r="AA235" s="418"/>
      <c r="AB235" s="418"/>
      <c r="AC235" s="418"/>
      <c r="AD235" s="418"/>
      <c r="AE235" s="418"/>
      <c r="AF235" s="418"/>
      <c r="AG235" s="418"/>
      <c r="AH235" s="418"/>
      <c r="AI235" s="418"/>
      <c r="AJ235" s="418"/>
      <c r="AK235" s="418"/>
      <c r="AL235" s="418"/>
      <c r="AM235" s="418"/>
      <c r="AN235" s="418"/>
      <c r="AO235" s="418"/>
      <c r="AP235" s="418"/>
      <c r="AQ235" s="418"/>
      <c r="AR235" s="418"/>
      <c r="AS235" s="418"/>
      <c r="AT235" s="418"/>
      <c r="AU235" s="418"/>
      <c r="AV235" s="418"/>
      <c r="AW235" s="418"/>
      <c r="AX235" s="418"/>
      <c r="AY235" s="418"/>
      <c r="AZ235" s="418"/>
      <c r="BA235" s="418"/>
      <c r="BB235" s="418"/>
      <c r="BC235" s="418"/>
      <c r="BD235" s="418"/>
      <c r="BE235" s="418"/>
      <c r="BF235" s="418"/>
      <c r="BG235" s="418"/>
      <c r="BH235" s="418"/>
      <c r="BI235" s="418"/>
      <c r="BJ235" s="418"/>
      <c r="BK235" s="418"/>
      <c r="BL235" s="418"/>
      <c r="BM235" s="418"/>
      <c r="BN235" s="418"/>
      <c r="BO235" s="418"/>
      <c r="BP235" s="418"/>
      <c r="BQ235" s="418"/>
      <c r="BR235" s="418"/>
      <c r="BS235" s="418"/>
      <c r="BT235" s="418"/>
      <c r="BU235" s="418"/>
      <c r="BV235" s="418"/>
      <c r="BW235" s="418"/>
      <c r="BX235" s="418"/>
      <c r="BY235" s="418"/>
      <c r="BZ235" s="418"/>
      <c r="CA235" s="418"/>
      <c r="CB235" s="418"/>
      <c r="CC235" s="418"/>
      <c r="CD235" s="418"/>
      <c r="CE235" s="418"/>
      <c r="CF235" s="418"/>
      <c r="CG235" s="418"/>
      <c r="CH235" s="418"/>
      <c r="CI235" s="418"/>
      <c r="CJ235" s="418"/>
      <c r="CK235" s="418"/>
      <c r="CL235" s="418"/>
      <c r="CM235" s="418"/>
      <c r="CN235" s="418"/>
      <c r="CO235" s="418"/>
      <c r="CP235" s="418"/>
      <c r="CQ235" s="418"/>
      <c r="CR235" s="418"/>
      <c r="CS235" s="418"/>
      <c r="CT235" s="418"/>
      <c r="CU235" s="418"/>
      <c r="CV235" s="418"/>
      <c r="CW235" s="418"/>
      <c r="CX235" s="418"/>
      <c r="CY235" s="418"/>
      <c r="CZ235" s="418"/>
      <c r="DA235" s="418"/>
      <c r="DB235" s="418"/>
      <c r="DC235" s="418"/>
      <c r="DD235" s="418"/>
      <c r="DE235" s="418"/>
      <c r="DF235" s="418"/>
      <c r="DG235" s="418"/>
      <c r="DH235" s="418"/>
      <c r="DI235" s="418"/>
      <c r="DJ235" s="418"/>
      <c r="DK235" s="418"/>
      <c r="DL235" s="418"/>
      <c r="DM235" s="418"/>
      <c r="DN235" s="418"/>
      <c r="DO235" s="418"/>
      <c r="DP235" s="418"/>
      <c r="DQ235" s="418"/>
      <c r="DR235" s="418"/>
      <c r="DS235" s="418"/>
      <c r="DT235" s="418"/>
      <c r="DU235" s="418"/>
      <c r="DV235" s="418"/>
      <c r="DW235" s="418"/>
      <c r="DX235" s="418"/>
      <c r="DY235" s="418"/>
      <c r="DZ235" s="418"/>
      <c r="EA235" s="418"/>
      <c r="EB235" s="418"/>
      <c r="EC235" s="418"/>
      <c r="ED235" s="418"/>
      <c r="EE235" s="418"/>
      <c r="EF235" s="418"/>
      <c r="EG235" s="418"/>
      <c r="EH235" s="418"/>
      <c r="EI235" s="418"/>
      <c r="EJ235" s="418"/>
      <c r="EK235" s="418"/>
      <c r="EL235" s="418"/>
      <c r="EM235" s="418"/>
      <c r="EN235" s="418"/>
      <c r="EO235" s="418"/>
      <c r="EP235" s="418"/>
      <c r="EQ235" s="418"/>
      <c r="ER235" s="418"/>
      <c r="ES235" s="418"/>
      <c r="ET235" s="418"/>
      <c r="EU235" s="418"/>
      <c r="EV235" s="418"/>
      <c r="EW235" s="418"/>
      <c r="EX235" s="418"/>
      <c r="EY235" s="418"/>
      <c r="EZ235" s="418"/>
      <c r="FA235" s="418"/>
      <c r="FB235" s="418"/>
      <c r="FC235" s="418"/>
      <c r="FD235" s="418"/>
      <c r="FE235" s="418"/>
      <c r="FF235" s="418"/>
      <c r="FG235" s="418"/>
      <c r="FH235" s="418"/>
      <c r="FI235" s="418"/>
      <c r="FJ235" s="418"/>
      <c r="FK235" s="418"/>
      <c r="FL235" s="418"/>
      <c r="FM235" s="418"/>
      <c r="FN235" s="418"/>
      <c r="FO235" s="418"/>
      <c r="FP235" s="418"/>
      <c r="FQ235" s="418"/>
      <c r="FR235" s="418"/>
      <c r="FS235" s="418"/>
      <c r="FT235" s="418"/>
      <c r="FU235" s="418"/>
      <c r="FV235" s="418"/>
      <c r="FW235" s="418"/>
      <c r="FX235" s="418"/>
      <c r="FY235" s="418"/>
      <c r="FZ235" s="418"/>
      <c r="GA235" s="418"/>
      <c r="GB235" s="418"/>
      <c r="GC235" s="418"/>
      <c r="GD235" s="418"/>
      <c r="GE235" s="418"/>
      <c r="GF235" s="418"/>
      <c r="GG235" s="418"/>
      <c r="GH235" s="418"/>
      <c r="GI235" s="418"/>
      <c r="GJ235" s="418"/>
      <c r="GK235" s="418"/>
      <c r="GL235" s="418"/>
      <c r="GM235" s="418"/>
      <c r="GN235" s="418"/>
      <c r="GO235" s="418"/>
      <c r="GP235" s="418"/>
      <c r="GQ235" s="418"/>
      <c r="GR235" s="418"/>
      <c r="GS235" s="418"/>
      <c r="GT235" s="418"/>
      <c r="GU235" s="418"/>
      <c r="GV235" s="418"/>
      <c r="GW235" s="418"/>
      <c r="GX235" s="418"/>
      <c r="GY235" s="418"/>
      <c r="GZ235" s="418"/>
      <c r="HA235" s="418"/>
      <c r="HB235" s="418"/>
      <c r="HC235" s="418"/>
      <c r="HD235" s="418"/>
      <c r="HE235" s="418"/>
      <c r="HF235" s="418"/>
      <c r="HG235" s="418"/>
      <c r="HH235" s="418"/>
      <c r="HI235" s="418"/>
      <c r="HJ235" s="418"/>
      <c r="HK235" s="418"/>
      <c r="HL235" s="418"/>
      <c r="HM235" s="418"/>
      <c r="HN235" s="418"/>
      <c r="HO235" s="418"/>
      <c r="HP235" s="418"/>
      <c r="HQ235" s="418"/>
      <c r="HR235" s="418"/>
      <c r="HS235" s="418"/>
      <c r="HT235" s="418"/>
      <c r="HU235" s="418"/>
      <c r="HV235" s="418"/>
      <c r="HW235" s="418"/>
      <c r="HX235" s="418"/>
      <c r="HY235" s="418"/>
      <c r="HZ235" s="418"/>
      <c r="IA235" s="418"/>
      <c r="IB235" s="418"/>
      <c r="IC235" s="418"/>
      <c r="ID235" s="418"/>
      <c r="IE235" s="418"/>
      <c r="IF235" s="418"/>
      <c r="IG235" s="418"/>
      <c r="IH235" s="418"/>
      <c r="II235" s="418"/>
      <c r="IJ235" s="418"/>
      <c r="IK235" s="418"/>
      <c r="IL235" s="418"/>
      <c r="IM235" s="418"/>
      <c r="IN235" s="418"/>
      <c r="IO235" s="418"/>
      <c r="IP235" s="418"/>
      <c r="IQ235" s="278"/>
      <c r="IR235" s="278"/>
    </row>
    <row r="236" spans="1:252" s="444" customFormat="1" x14ac:dyDescent="0.35">
      <c r="A236" s="707"/>
      <c r="B236" s="418"/>
      <c r="C236" s="489"/>
      <c r="D236" s="421"/>
      <c r="E236" s="708"/>
      <c r="J236" s="1293"/>
      <c r="M236" s="418"/>
      <c r="N236" s="418"/>
      <c r="O236" s="418"/>
      <c r="P236" s="418"/>
      <c r="Q236" s="418"/>
      <c r="R236" s="418"/>
      <c r="S236" s="418"/>
      <c r="T236" s="418"/>
      <c r="U236" s="418"/>
      <c r="V236" s="418"/>
      <c r="W236" s="418"/>
      <c r="X236" s="418"/>
      <c r="Y236" s="418"/>
      <c r="Z236" s="418"/>
      <c r="AA236" s="418"/>
      <c r="AB236" s="418"/>
      <c r="AC236" s="418"/>
      <c r="AD236" s="418"/>
      <c r="AE236" s="418"/>
      <c r="AF236" s="418"/>
      <c r="AG236" s="418"/>
      <c r="AH236" s="418"/>
      <c r="AI236" s="418"/>
      <c r="AJ236" s="418"/>
      <c r="AK236" s="418"/>
      <c r="AL236" s="418"/>
      <c r="AM236" s="418"/>
      <c r="AN236" s="418"/>
      <c r="AO236" s="418"/>
      <c r="AP236" s="418"/>
      <c r="AQ236" s="418"/>
      <c r="AR236" s="418"/>
      <c r="AS236" s="418"/>
      <c r="AT236" s="418"/>
      <c r="AU236" s="418"/>
      <c r="AV236" s="418"/>
      <c r="AW236" s="418"/>
      <c r="AX236" s="418"/>
      <c r="AY236" s="418"/>
      <c r="AZ236" s="418"/>
      <c r="BA236" s="418"/>
      <c r="BB236" s="418"/>
      <c r="BC236" s="418"/>
      <c r="BD236" s="418"/>
      <c r="BE236" s="418"/>
      <c r="BF236" s="418"/>
      <c r="BG236" s="418"/>
      <c r="BH236" s="418"/>
      <c r="BI236" s="418"/>
      <c r="BJ236" s="418"/>
      <c r="BK236" s="418"/>
      <c r="BL236" s="418"/>
      <c r="BM236" s="418"/>
      <c r="BN236" s="418"/>
      <c r="BO236" s="418"/>
      <c r="BP236" s="418"/>
      <c r="BQ236" s="418"/>
      <c r="BR236" s="418"/>
      <c r="BS236" s="418"/>
      <c r="BT236" s="418"/>
      <c r="BU236" s="418"/>
      <c r="BV236" s="418"/>
      <c r="BW236" s="418"/>
      <c r="BX236" s="418"/>
      <c r="BY236" s="418"/>
      <c r="BZ236" s="418"/>
      <c r="CA236" s="418"/>
      <c r="CB236" s="418"/>
      <c r="CC236" s="418"/>
      <c r="CD236" s="418"/>
      <c r="CE236" s="418"/>
      <c r="CF236" s="418"/>
      <c r="CG236" s="418"/>
      <c r="CH236" s="418"/>
      <c r="CI236" s="418"/>
      <c r="CJ236" s="418"/>
      <c r="CK236" s="418"/>
      <c r="CL236" s="418"/>
      <c r="CM236" s="418"/>
      <c r="CN236" s="418"/>
      <c r="CO236" s="418"/>
      <c r="CP236" s="418"/>
      <c r="CQ236" s="418"/>
      <c r="CR236" s="418"/>
      <c r="CS236" s="418"/>
      <c r="CT236" s="418"/>
      <c r="CU236" s="418"/>
      <c r="CV236" s="418"/>
      <c r="CW236" s="418"/>
      <c r="CX236" s="418"/>
      <c r="CY236" s="418"/>
      <c r="CZ236" s="418"/>
      <c r="DA236" s="418"/>
      <c r="DB236" s="418"/>
      <c r="DC236" s="418"/>
      <c r="DD236" s="418"/>
      <c r="DE236" s="418"/>
      <c r="DF236" s="418"/>
      <c r="DG236" s="418"/>
      <c r="DH236" s="418"/>
      <c r="DI236" s="418"/>
      <c r="DJ236" s="418"/>
      <c r="DK236" s="418"/>
      <c r="DL236" s="418"/>
      <c r="DM236" s="418"/>
      <c r="DN236" s="418"/>
      <c r="DO236" s="418"/>
      <c r="DP236" s="418"/>
      <c r="DQ236" s="418"/>
      <c r="DR236" s="418"/>
      <c r="DS236" s="418"/>
      <c r="DT236" s="418"/>
      <c r="DU236" s="418"/>
      <c r="DV236" s="418"/>
      <c r="DW236" s="418"/>
      <c r="DX236" s="418"/>
      <c r="DY236" s="418"/>
      <c r="DZ236" s="418"/>
      <c r="EA236" s="418"/>
      <c r="EB236" s="418"/>
      <c r="EC236" s="418"/>
      <c r="ED236" s="418"/>
      <c r="EE236" s="418"/>
      <c r="EF236" s="418"/>
      <c r="EG236" s="418"/>
      <c r="EH236" s="418"/>
      <c r="EI236" s="418"/>
      <c r="EJ236" s="418"/>
      <c r="EK236" s="418"/>
      <c r="EL236" s="418"/>
      <c r="EM236" s="418"/>
      <c r="EN236" s="418"/>
      <c r="EO236" s="418"/>
      <c r="EP236" s="418"/>
      <c r="EQ236" s="418"/>
      <c r="ER236" s="418"/>
      <c r="ES236" s="418"/>
      <c r="ET236" s="418"/>
      <c r="EU236" s="418"/>
      <c r="EV236" s="418"/>
      <c r="EW236" s="418"/>
      <c r="EX236" s="418"/>
      <c r="EY236" s="418"/>
      <c r="EZ236" s="418"/>
      <c r="FA236" s="418"/>
      <c r="FB236" s="418"/>
      <c r="FC236" s="418"/>
      <c r="FD236" s="418"/>
      <c r="FE236" s="418"/>
      <c r="FF236" s="418"/>
      <c r="FG236" s="418"/>
      <c r="FH236" s="418"/>
      <c r="FI236" s="418"/>
      <c r="FJ236" s="418"/>
      <c r="FK236" s="418"/>
      <c r="FL236" s="418"/>
      <c r="FM236" s="418"/>
      <c r="FN236" s="418"/>
      <c r="FO236" s="418"/>
      <c r="FP236" s="418"/>
      <c r="FQ236" s="418"/>
      <c r="FR236" s="418"/>
      <c r="FS236" s="418"/>
      <c r="FT236" s="418"/>
      <c r="FU236" s="418"/>
      <c r="FV236" s="418"/>
      <c r="FW236" s="418"/>
      <c r="FX236" s="418"/>
      <c r="FY236" s="418"/>
      <c r="FZ236" s="418"/>
      <c r="GA236" s="418"/>
      <c r="GB236" s="418"/>
      <c r="GC236" s="418"/>
      <c r="GD236" s="418"/>
      <c r="GE236" s="418"/>
      <c r="GF236" s="418"/>
      <c r="GG236" s="418"/>
      <c r="GH236" s="418"/>
      <c r="GI236" s="418"/>
      <c r="GJ236" s="418"/>
      <c r="GK236" s="418"/>
      <c r="GL236" s="418"/>
      <c r="GM236" s="418"/>
      <c r="GN236" s="418"/>
      <c r="GO236" s="418"/>
      <c r="GP236" s="418"/>
      <c r="GQ236" s="418"/>
      <c r="GR236" s="418"/>
      <c r="GS236" s="418"/>
      <c r="GT236" s="418"/>
      <c r="GU236" s="418"/>
      <c r="GV236" s="418"/>
      <c r="GW236" s="418"/>
      <c r="GX236" s="418"/>
      <c r="GY236" s="418"/>
      <c r="GZ236" s="418"/>
      <c r="HA236" s="418"/>
      <c r="HB236" s="418"/>
      <c r="HC236" s="418"/>
      <c r="HD236" s="418"/>
      <c r="HE236" s="418"/>
      <c r="HF236" s="418"/>
      <c r="HG236" s="418"/>
      <c r="HH236" s="418"/>
      <c r="HI236" s="418"/>
      <c r="HJ236" s="418"/>
      <c r="HK236" s="418"/>
      <c r="HL236" s="418"/>
      <c r="HM236" s="418"/>
      <c r="HN236" s="418"/>
      <c r="HO236" s="418"/>
      <c r="HP236" s="418"/>
      <c r="HQ236" s="418"/>
      <c r="HR236" s="418"/>
      <c r="HS236" s="418"/>
      <c r="HT236" s="418"/>
      <c r="HU236" s="418"/>
      <c r="HV236" s="418"/>
      <c r="HW236" s="418"/>
      <c r="HX236" s="418"/>
      <c r="HY236" s="418"/>
      <c r="HZ236" s="418"/>
      <c r="IA236" s="418"/>
      <c r="IB236" s="418"/>
      <c r="IC236" s="418"/>
      <c r="ID236" s="418"/>
      <c r="IE236" s="418"/>
      <c r="IF236" s="418"/>
      <c r="IG236" s="418"/>
      <c r="IH236" s="418"/>
      <c r="II236" s="418"/>
      <c r="IJ236" s="418"/>
      <c r="IK236" s="418"/>
      <c r="IL236" s="418"/>
      <c r="IM236" s="418"/>
      <c r="IN236" s="418"/>
      <c r="IO236" s="418"/>
      <c r="IP236" s="418"/>
      <c r="IQ236" s="278"/>
      <c r="IR236" s="278"/>
    </row>
    <row r="237" spans="1:252" s="444" customFormat="1" x14ac:dyDescent="0.35">
      <c r="A237" s="707"/>
      <c r="B237" s="418"/>
      <c r="C237" s="489"/>
      <c r="D237" s="421"/>
      <c r="E237" s="708"/>
      <c r="J237" s="1293"/>
      <c r="M237" s="418"/>
      <c r="N237" s="418"/>
      <c r="O237" s="418"/>
      <c r="P237" s="418"/>
      <c r="Q237" s="418"/>
      <c r="R237" s="418"/>
      <c r="S237" s="418"/>
      <c r="T237" s="418"/>
      <c r="U237" s="418"/>
      <c r="V237" s="418"/>
      <c r="W237" s="418"/>
      <c r="X237" s="418"/>
      <c r="Y237" s="418"/>
      <c r="Z237" s="418"/>
      <c r="AA237" s="418"/>
      <c r="AB237" s="418"/>
      <c r="AC237" s="418"/>
      <c r="AD237" s="418"/>
      <c r="AE237" s="418"/>
      <c r="AF237" s="418"/>
      <c r="AG237" s="418"/>
      <c r="AH237" s="418"/>
      <c r="AI237" s="418"/>
      <c r="AJ237" s="418"/>
      <c r="AK237" s="418"/>
      <c r="AL237" s="418"/>
      <c r="AM237" s="418"/>
      <c r="AN237" s="418"/>
      <c r="AO237" s="418"/>
      <c r="AP237" s="418"/>
      <c r="AQ237" s="418"/>
      <c r="AR237" s="418"/>
      <c r="AS237" s="418"/>
      <c r="AT237" s="418"/>
      <c r="AU237" s="418"/>
      <c r="AV237" s="418"/>
      <c r="AW237" s="418"/>
      <c r="AX237" s="418"/>
      <c r="AY237" s="418"/>
      <c r="AZ237" s="418"/>
      <c r="BA237" s="418"/>
      <c r="BB237" s="418"/>
      <c r="BC237" s="418"/>
      <c r="BD237" s="418"/>
      <c r="BE237" s="418"/>
      <c r="BF237" s="418"/>
      <c r="BG237" s="418"/>
      <c r="BH237" s="418"/>
      <c r="BI237" s="418"/>
      <c r="BJ237" s="418"/>
      <c r="BK237" s="418"/>
      <c r="BL237" s="418"/>
      <c r="BM237" s="418"/>
      <c r="BN237" s="418"/>
      <c r="BO237" s="418"/>
      <c r="BP237" s="418"/>
      <c r="BQ237" s="418"/>
      <c r="BR237" s="418"/>
      <c r="BS237" s="418"/>
      <c r="BT237" s="418"/>
      <c r="BU237" s="418"/>
      <c r="BV237" s="418"/>
      <c r="BW237" s="418"/>
      <c r="BX237" s="418"/>
      <c r="BY237" s="418"/>
      <c r="BZ237" s="418"/>
      <c r="CA237" s="418"/>
      <c r="CB237" s="418"/>
      <c r="CC237" s="418"/>
      <c r="CD237" s="418"/>
      <c r="CE237" s="418"/>
      <c r="CF237" s="418"/>
      <c r="CG237" s="418"/>
      <c r="CH237" s="418"/>
      <c r="CI237" s="418"/>
      <c r="CJ237" s="418"/>
      <c r="CK237" s="418"/>
      <c r="CL237" s="418"/>
      <c r="CM237" s="418"/>
      <c r="CN237" s="418"/>
      <c r="CO237" s="418"/>
      <c r="CP237" s="418"/>
      <c r="CQ237" s="418"/>
      <c r="CR237" s="418"/>
      <c r="CS237" s="418"/>
      <c r="CT237" s="418"/>
      <c r="CU237" s="418"/>
      <c r="CV237" s="418"/>
      <c r="CW237" s="418"/>
      <c r="CX237" s="418"/>
      <c r="CY237" s="418"/>
      <c r="CZ237" s="418"/>
      <c r="DA237" s="418"/>
      <c r="DB237" s="418"/>
      <c r="DC237" s="418"/>
      <c r="DD237" s="418"/>
      <c r="DE237" s="418"/>
      <c r="DF237" s="418"/>
      <c r="DG237" s="418"/>
      <c r="DH237" s="418"/>
      <c r="DI237" s="418"/>
      <c r="DJ237" s="418"/>
      <c r="DK237" s="418"/>
      <c r="DL237" s="418"/>
      <c r="DM237" s="418"/>
      <c r="DN237" s="418"/>
      <c r="DO237" s="418"/>
      <c r="DP237" s="418"/>
      <c r="DQ237" s="418"/>
      <c r="DR237" s="418"/>
      <c r="DS237" s="418"/>
      <c r="DT237" s="418"/>
      <c r="DU237" s="418"/>
      <c r="DV237" s="418"/>
      <c r="DW237" s="418"/>
      <c r="DX237" s="418"/>
      <c r="DY237" s="418"/>
      <c r="DZ237" s="418"/>
      <c r="EA237" s="418"/>
      <c r="EB237" s="418"/>
      <c r="EC237" s="418"/>
      <c r="ED237" s="418"/>
      <c r="EE237" s="418"/>
      <c r="EF237" s="418"/>
      <c r="EG237" s="418"/>
      <c r="EH237" s="418"/>
      <c r="EI237" s="418"/>
      <c r="EJ237" s="418"/>
      <c r="EK237" s="418"/>
      <c r="EL237" s="418"/>
      <c r="EM237" s="418"/>
      <c r="EN237" s="418"/>
      <c r="EO237" s="418"/>
      <c r="EP237" s="418"/>
      <c r="EQ237" s="418"/>
      <c r="ER237" s="418"/>
      <c r="ES237" s="418"/>
      <c r="ET237" s="418"/>
      <c r="EU237" s="418"/>
      <c r="EV237" s="418"/>
      <c r="EW237" s="418"/>
      <c r="EX237" s="418"/>
      <c r="EY237" s="418"/>
      <c r="EZ237" s="418"/>
      <c r="FA237" s="418"/>
      <c r="FB237" s="418"/>
      <c r="FC237" s="418"/>
      <c r="FD237" s="418"/>
      <c r="FE237" s="418"/>
      <c r="FF237" s="418"/>
      <c r="FG237" s="418"/>
      <c r="FH237" s="418"/>
      <c r="FI237" s="418"/>
      <c r="FJ237" s="418"/>
      <c r="FK237" s="418"/>
      <c r="FL237" s="418"/>
      <c r="FM237" s="418"/>
      <c r="FN237" s="418"/>
      <c r="FO237" s="418"/>
      <c r="FP237" s="418"/>
      <c r="FQ237" s="418"/>
      <c r="FR237" s="418"/>
      <c r="FS237" s="418"/>
      <c r="FT237" s="418"/>
      <c r="FU237" s="418"/>
      <c r="FV237" s="418"/>
      <c r="FW237" s="418"/>
      <c r="FX237" s="418"/>
      <c r="FY237" s="418"/>
      <c r="FZ237" s="418"/>
      <c r="GA237" s="418"/>
      <c r="GB237" s="418"/>
      <c r="GC237" s="418"/>
      <c r="GD237" s="418"/>
      <c r="GE237" s="418"/>
      <c r="GF237" s="418"/>
      <c r="GG237" s="418"/>
      <c r="GH237" s="418"/>
      <c r="GI237" s="418"/>
      <c r="GJ237" s="418"/>
      <c r="GK237" s="418"/>
      <c r="GL237" s="418"/>
      <c r="GM237" s="418"/>
      <c r="GN237" s="418"/>
      <c r="GO237" s="418"/>
      <c r="GP237" s="418"/>
      <c r="GQ237" s="418"/>
      <c r="GR237" s="418"/>
      <c r="GS237" s="418"/>
      <c r="GT237" s="418"/>
      <c r="GU237" s="418"/>
      <c r="GV237" s="418"/>
      <c r="GW237" s="418"/>
      <c r="GX237" s="418"/>
      <c r="GY237" s="418"/>
      <c r="GZ237" s="418"/>
      <c r="HA237" s="418"/>
      <c r="HB237" s="418"/>
      <c r="HC237" s="418"/>
      <c r="HD237" s="418"/>
      <c r="HE237" s="418"/>
      <c r="HF237" s="418"/>
      <c r="HG237" s="418"/>
      <c r="HH237" s="418"/>
      <c r="HI237" s="418"/>
      <c r="HJ237" s="418"/>
      <c r="HK237" s="418"/>
      <c r="HL237" s="418"/>
      <c r="HM237" s="418"/>
      <c r="HN237" s="418"/>
      <c r="HO237" s="418"/>
      <c r="HP237" s="418"/>
      <c r="HQ237" s="418"/>
      <c r="HR237" s="418"/>
      <c r="HS237" s="418"/>
      <c r="HT237" s="418"/>
      <c r="HU237" s="418"/>
      <c r="HV237" s="418"/>
      <c r="HW237" s="418"/>
      <c r="HX237" s="418"/>
      <c r="HY237" s="418"/>
      <c r="HZ237" s="418"/>
      <c r="IA237" s="418"/>
      <c r="IB237" s="418"/>
      <c r="IC237" s="418"/>
      <c r="ID237" s="418"/>
      <c r="IE237" s="418"/>
      <c r="IF237" s="418"/>
      <c r="IG237" s="418"/>
      <c r="IH237" s="418"/>
      <c r="II237" s="418"/>
      <c r="IJ237" s="418"/>
      <c r="IK237" s="418"/>
      <c r="IL237" s="418"/>
      <c r="IM237" s="418"/>
      <c r="IN237" s="418"/>
      <c r="IO237" s="418"/>
      <c r="IP237" s="418"/>
      <c r="IQ237" s="278"/>
      <c r="IR237" s="278"/>
    </row>
    <row r="238" spans="1:252" s="444" customFormat="1" x14ac:dyDescent="0.35">
      <c r="A238" s="707"/>
      <c r="B238" s="418"/>
      <c r="C238" s="489"/>
      <c r="D238" s="421"/>
      <c r="E238" s="708"/>
      <c r="J238" s="1293"/>
      <c r="M238" s="418"/>
      <c r="N238" s="418"/>
      <c r="O238" s="418"/>
      <c r="P238" s="418"/>
      <c r="Q238" s="418"/>
      <c r="R238" s="418"/>
      <c r="S238" s="418"/>
      <c r="T238" s="418"/>
      <c r="U238" s="418"/>
      <c r="V238" s="418"/>
      <c r="W238" s="418"/>
      <c r="X238" s="418"/>
      <c r="Y238" s="418"/>
      <c r="Z238" s="418"/>
      <c r="AA238" s="418"/>
      <c r="AB238" s="418"/>
      <c r="AC238" s="418"/>
      <c r="AD238" s="418"/>
      <c r="AE238" s="418"/>
      <c r="AF238" s="418"/>
      <c r="AG238" s="418"/>
      <c r="AH238" s="418"/>
      <c r="AI238" s="418"/>
      <c r="AJ238" s="418"/>
      <c r="AK238" s="418"/>
      <c r="AL238" s="418"/>
      <c r="AM238" s="418"/>
      <c r="AN238" s="418"/>
      <c r="AO238" s="418"/>
      <c r="AP238" s="418"/>
      <c r="AQ238" s="418"/>
      <c r="AR238" s="418"/>
      <c r="AS238" s="418"/>
      <c r="AT238" s="418"/>
      <c r="AU238" s="418"/>
      <c r="AV238" s="418"/>
      <c r="AW238" s="418"/>
      <c r="AX238" s="418"/>
      <c r="AY238" s="418"/>
      <c r="AZ238" s="418"/>
      <c r="BA238" s="418"/>
      <c r="BB238" s="418"/>
      <c r="BC238" s="418"/>
      <c r="BD238" s="418"/>
      <c r="BE238" s="418"/>
      <c r="BF238" s="418"/>
      <c r="BG238" s="418"/>
      <c r="BH238" s="418"/>
      <c r="BI238" s="418"/>
      <c r="BJ238" s="418"/>
      <c r="BK238" s="418"/>
      <c r="BL238" s="418"/>
      <c r="BM238" s="418"/>
      <c r="BN238" s="418"/>
      <c r="BO238" s="418"/>
      <c r="BP238" s="418"/>
      <c r="BQ238" s="418"/>
      <c r="BR238" s="418"/>
      <c r="BS238" s="418"/>
      <c r="BT238" s="418"/>
      <c r="BU238" s="418"/>
      <c r="BV238" s="418"/>
      <c r="BW238" s="418"/>
      <c r="BX238" s="418"/>
      <c r="BY238" s="418"/>
      <c r="BZ238" s="418"/>
      <c r="CA238" s="418"/>
      <c r="CB238" s="418"/>
      <c r="CC238" s="418"/>
      <c r="CD238" s="418"/>
      <c r="CE238" s="418"/>
      <c r="CF238" s="418"/>
      <c r="CG238" s="418"/>
      <c r="CH238" s="418"/>
      <c r="CI238" s="418"/>
      <c r="CJ238" s="418"/>
      <c r="CK238" s="418"/>
      <c r="CL238" s="418"/>
      <c r="CM238" s="418"/>
      <c r="CN238" s="418"/>
      <c r="CO238" s="418"/>
      <c r="CP238" s="418"/>
      <c r="CQ238" s="418"/>
      <c r="CR238" s="418"/>
      <c r="CS238" s="418"/>
      <c r="CT238" s="418"/>
      <c r="CU238" s="418"/>
      <c r="CV238" s="418"/>
      <c r="CW238" s="418"/>
      <c r="CX238" s="418"/>
      <c r="CY238" s="418"/>
      <c r="CZ238" s="418"/>
      <c r="DA238" s="418"/>
      <c r="DB238" s="418"/>
      <c r="DC238" s="418"/>
      <c r="DD238" s="418"/>
      <c r="DE238" s="418"/>
      <c r="DF238" s="418"/>
      <c r="DG238" s="418"/>
      <c r="DH238" s="418"/>
      <c r="DI238" s="418"/>
      <c r="DJ238" s="418"/>
      <c r="DK238" s="418"/>
      <c r="DL238" s="418"/>
      <c r="DM238" s="418"/>
      <c r="DN238" s="418"/>
      <c r="DO238" s="418"/>
      <c r="DP238" s="418"/>
      <c r="DQ238" s="418"/>
      <c r="DR238" s="418"/>
      <c r="DS238" s="418"/>
      <c r="DT238" s="418"/>
      <c r="DU238" s="418"/>
      <c r="DV238" s="418"/>
      <c r="DW238" s="418"/>
      <c r="DX238" s="418"/>
      <c r="DY238" s="418"/>
      <c r="DZ238" s="418"/>
      <c r="EA238" s="418"/>
      <c r="EB238" s="418"/>
      <c r="EC238" s="418"/>
      <c r="ED238" s="418"/>
      <c r="EE238" s="418"/>
      <c r="EF238" s="418"/>
      <c r="EG238" s="418"/>
      <c r="EH238" s="418"/>
      <c r="EI238" s="418"/>
      <c r="EJ238" s="418"/>
      <c r="EK238" s="418"/>
      <c r="EL238" s="418"/>
      <c r="EM238" s="418"/>
      <c r="EN238" s="418"/>
      <c r="EO238" s="418"/>
      <c r="EP238" s="418"/>
      <c r="EQ238" s="418"/>
      <c r="ER238" s="418"/>
      <c r="ES238" s="418"/>
      <c r="ET238" s="418"/>
      <c r="EU238" s="418"/>
      <c r="EV238" s="418"/>
      <c r="EW238" s="418"/>
      <c r="EX238" s="418"/>
      <c r="EY238" s="418"/>
      <c r="EZ238" s="418"/>
      <c r="FA238" s="418"/>
      <c r="FB238" s="418"/>
      <c r="FC238" s="418"/>
      <c r="FD238" s="418"/>
      <c r="FE238" s="418"/>
      <c r="FF238" s="418"/>
      <c r="FG238" s="418"/>
      <c r="FH238" s="418"/>
      <c r="FI238" s="418"/>
      <c r="FJ238" s="418"/>
      <c r="FK238" s="418"/>
      <c r="FL238" s="418"/>
      <c r="FM238" s="418"/>
      <c r="FN238" s="418"/>
      <c r="FO238" s="418"/>
      <c r="FP238" s="418"/>
      <c r="FQ238" s="418"/>
      <c r="FR238" s="418"/>
      <c r="FS238" s="418"/>
      <c r="FT238" s="418"/>
      <c r="FU238" s="418"/>
      <c r="FV238" s="418"/>
      <c r="FW238" s="418"/>
      <c r="FX238" s="418"/>
      <c r="FY238" s="418"/>
      <c r="FZ238" s="418"/>
      <c r="GA238" s="418"/>
      <c r="GB238" s="418"/>
      <c r="GC238" s="418"/>
      <c r="GD238" s="418"/>
      <c r="GE238" s="418"/>
      <c r="GF238" s="418"/>
      <c r="GG238" s="418"/>
      <c r="GH238" s="418"/>
      <c r="GI238" s="418"/>
      <c r="GJ238" s="418"/>
      <c r="GK238" s="418"/>
      <c r="GL238" s="418"/>
      <c r="GM238" s="418"/>
      <c r="GN238" s="418"/>
      <c r="GO238" s="418"/>
      <c r="GP238" s="418"/>
      <c r="GQ238" s="418"/>
      <c r="GR238" s="418"/>
      <c r="GS238" s="418"/>
      <c r="GT238" s="418"/>
      <c r="GU238" s="418"/>
      <c r="GV238" s="418"/>
      <c r="GW238" s="418"/>
      <c r="GX238" s="418"/>
      <c r="GY238" s="418"/>
      <c r="GZ238" s="418"/>
      <c r="HA238" s="418"/>
      <c r="HB238" s="418"/>
      <c r="HC238" s="418"/>
      <c r="HD238" s="418"/>
      <c r="HE238" s="418"/>
      <c r="HF238" s="418"/>
      <c r="HG238" s="418"/>
      <c r="HH238" s="418"/>
      <c r="HI238" s="418"/>
      <c r="HJ238" s="418"/>
      <c r="HK238" s="418"/>
      <c r="HL238" s="418"/>
      <c r="HM238" s="418"/>
      <c r="HN238" s="418"/>
      <c r="HO238" s="418"/>
      <c r="HP238" s="418"/>
      <c r="HQ238" s="418"/>
      <c r="HR238" s="418"/>
      <c r="HS238" s="418"/>
      <c r="HT238" s="418"/>
      <c r="HU238" s="418"/>
      <c r="HV238" s="418"/>
      <c r="HW238" s="418"/>
      <c r="HX238" s="418"/>
      <c r="HY238" s="418"/>
      <c r="HZ238" s="418"/>
      <c r="IA238" s="418"/>
      <c r="IB238" s="418"/>
      <c r="IC238" s="418"/>
      <c r="ID238" s="418"/>
      <c r="IE238" s="418"/>
      <c r="IF238" s="418"/>
      <c r="IG238" s="418"/>
      <c r="IH238" s="418"/>
      <c r="II238" s="418"/>
      <c r="IJ238" s="418"/>
      <c r="IK238" s="418"/>
      <c r="IL238" s="418"/>
      <c r="IM238" s="418"/>
      <c r="IN238" s="418"/>
      <c r="IO238" s="418"/>
      <c r="IP238" s="418"/>
      <c r="IQ238" s="278"/>
      <c r="IR238" s="278"/>
    </row>
    <row r="239" spans="1:252" s="444" customFormat="1" x14ac:dyDescent="0.35">
      <c r="A239" s="707"/>
      <c r="B239" s="418"/>
      <c r="C239" s="489"/>
      <c r="D239" s="421"/>
      <c r="E239" s="708"/>
      <c r="J239" s="1293"/>
      <c r="M239" s="418"/>
      <c r="N239" s="418"/>
      <c r="O239" s="418"/>
      <c r="P239" s="418"/>
      <c r="Q239" s="418"/>
      <c r="R239" s="418"/>
      <c r="S239" s="418"/>
      <c r="T239" s="418"/>
      <c r="U239" s="418"/>
      <c r="V239" s="418"/>
      <c r="W239" s="418"/>
      <c r="X239" s="418"/>
      <c r="Y239" s="418"/>
      <c r="Z239" s="418"/>
      <c r="AA239" s="418"/>
      <c r="AB239" s="418"/>
      <c r="AC239" s="418"/>
      <c r="AD239" s="418"/>
      <c r="AE239" s="418"/>
      <c r="AF239" s="418"/>
      <c r="AG239" s="418"/>
      <c r="AH239" s="418"/>
      <c r="AI239" s="418"/>
      <c r="AJ239" s="418"/>
      <c r="AK239" s="418"/>
      <c r="AL239" s="418"/>
      <c r="AM239" s="418"/>
      <c r="AN239" s="418"/>
      <c r="AO239" s="418"/>
      <c r="AP239" s="418"/>
      <c r="AQ239" s="418"/>
      <c r="AR239" s="418"/>
      <c r="AS239" s="418"/>
      <c r="AT239" s="418"/>
      <c r="AU239" s="418"/>
      <c r="AV239" s="418"/>
      <c r="AW239" s="418"/>
      <c r="AX239" s="418"/>
      <c r="AY239" s="418"/>
      <c r="AZ239" s="418"/>
      <c r="BA239" s="418"/>
      <c r="BB239" s="418"/>
      <c r="BC239" s="418"/>
      <c r="BD239" s="418"/>
      <c r="BE239" s="418"/>
      <c r="BF239" s="418"/>
      <c r="BG239" s="418"/>
      <c r="BH239" s="418"/>
      <c r="BI239" s="418"/>
      <c r="BJ239" s="418"/>
      <c r="BK239" s="418"/>
      <c r="BL239" s="418"/>
      <c r="BM239" s="418"/>
      <c r="BN239" s="418"/>
      <c r="BO239" s="418"/>
      <c r="BP239" s="418"/>
      <c r="BQ239" s="418"/>
      <c r="BR239" s="418"/>
      <c r="BS239" s="418"/>
      <c r="BT239" s="418"/>
      <c r="BU239" s="418"/>
      <c r="BV239" s="418"/>
      <c r="BW239" s="418"/>
      <c r="BX239" s="418"/>
      <c r="BY239" s="418"/>
      <c r="BZ239" s="418"/>
      <c r="CA239" s="418"/>
      <c r="CB239" s="418"/>
      <c r="CC239" s="418"/>
      <c r="CD239" s="418"/>
      <c r="CE239" s="418"/>
      <c r="CF239" s="418"/>
      <c r="CG239" s="418"/>
      <c r="CH239" s="418"/>
      <c r="CI239" s="418"/>
      <c r="CJ239" s="418"/>
      <c r="CK239" s="418"/>
      <c r="CL239" s="418"/>
      <c r="CM239" s="418"/>
      <c r="CN239" s="418"/>
      <c r="CO239" s="418"/>
      <c r="CP239" s="418"/>
      <c r="CQ239" s="418"/>
      <c r="CR239" s="418"/>
      <c r="CS239" s="418"/>
      <c r="CT239" s="418"/>
      <c r="CU239" s="418"/>
      <c r="CV239" s="418"/>
      <c r="CW239" s="418"/>
      <c r="CX239" s="418"/>
      <c r="CY239" s="418"/>
      <c r="CZ239" s="418"/>
      <c r="DA239" s="418"/>
      <c r="DB239" s="418"/>
      <c r="DC239" s="418"/>
      <c r="DD239" s="418"/>
      <c r="DE239" s="418"/>
      <c r="DF239" s="418"/>
      <c r="DG239" s="418"/>
      <c r="DH239" s="418"/>
      <c r="DI239" s="418"/>
      <c r="DJ239" s="418"/>
      <c r="DK239" s="418"/>
      <c r="DL239" s="418"/>
      <c r="DM239" s="418"/>
      <c r="DN239" s="418"/>
      <c r="DO239" s="418"/>
      <c r="DP239" s="418"/>
      <c r="DQ239" s="418"/>
      <c r="DR239" s="418"/>
      <c r="DS239" s="418"/>
      <c r="DT239" s="418"/>
      <c r="DU239" s="418"/>
      <c r="DV239" s="418"/>
      <c r="DW239" s="418"/>
      <c r="DX239" s="418"/>
      <c r="DY239" s="418"/>
      <c r="DZ239" s="418"/>
      <c r="EA239" s="418"/>
      <c r="EB239" s="418"/>
      <c r="EC239" s="418"/>
      <c r="ED239" s="418"/>
      <c r="EE239" s="418"/>
      <c r="EF239" s="418"/>
      <c r="EG239" s="418"/>
      <c r="EH239" s="418"/>
      <c r="EI239" s="418"/>
      <c r="EJ239" s="418"/>
      <c r="EK239" s="418"/>
      <c r="EL239" s="418"/>
      <c r="EM239" s="418"/>
      <c r="EN239" s="418"/>
      <c r="EO239" s="418"/>
      <c r="EP239" s="418"/>
      <c r="EQ239" s="418"/>
      <c r="ER239" s="418"/>
      <c r="ES239" s="418"/>
      <c r="ET239" s="418"/>
      <c r="EU239" s="418"/>
      <c r="EV239" s="418"/>
      <c r="EW239" s="418"/>
      <c r="EX239" s="418"/>
      <c r="EY239" s="418"/>
      <c r="EZ239" s="418"/>
      <c r="FA239" s="418"/>
      <c r="FB239" s="418"/>
      <c r="FC239" s="418"/>
      <c r="FD239" s="418"/>
      <c r="FE239" s="418"/>
      <c r="FF239" s="418"/>
      <c r="FG239" s="418"/>
      <c r="FH239" s="418"/>
      <c r="FI239" s="418"/>
      <c r="FJ239" s="418"/>
      <c r="FK239" s="418"/>
      <c r="FL239" s="418"/>
      <c r="FM239" s="418"/>
      <c r="FN239" s="418"/>
      <c r="FO239" s="418"/>
      <c r="FP239" s="418"/>
      <c r="FQ239" s="418"/>
      <c r="FR239" s="418"/>
      <c r="FS239" s="418"/>
      <c r="FT239" s="418"/>
      <c r="FU239" s="418"/>
      <c r="FV239" s="418"/>
      <c r="FW239" s="418"/>
      <c r="FX239" s="418"/>
      <c r="FY239" s="418"/>
      <c r="FZ239" s="418"/>
      <c r="GA239" s="418"/>
      <c r="GB239" s="418"/>
      <c r="GC239" s="418"/>
      <c r="GD239" s="418"/>
      <c r="GE239" s="418"/>
      <c r="GF239" s="418"/>
      <c r="GG239" s="418"/>
      <c r="GH239" s="418"/>
      <c r="GI239" s="418"/>
      <c r="GJ239" s="418"/>
      <c r="GK239" s="418"/>
      <c r="GL239" s="418"/>
      <c r="GM239" s="418"/>
      <c r="GN239" s="418"/>
      <c r="GO239" s="418"/>
      <c r="GP239" s="418"/>
      <c r="GQ239" s="418"/>
      <c r="GR239" s="418"/>
      <c r="GS239" s="418"/>
      <c r="GT239" s="418"/>
      <c r="GU239" s="418"/>
      <c r="GV239" s="418"/>
      <c r="GW239" s="418"/>
      <c r="GX239" s="418"/>
      <c r="GY239" s="418"/>
      <c r="GZ239" s="418"/>
      <c r="HA239" s="418"/>
      <c r="HB239" s="418"/>
      <c r="HC239" s="418"/>
      <c r="HD239" s="418"/>
      <c r="HE239" s="418"/>
      <c r="HF239" s="418"/>
      <c r="HG239" s="418"/>
      <c r="HH239" s="418"/>
      <c r="HI239" s="418"/>
      <c r="HJ239" s="418"/>
      <c r="HK239" s="418"/>
      <c r="HL239" s="418"/>
      <c r="HM239" s="418"/>
      <c r="HN239" s="418"/>
      <c r="HO239" s="418"/>
      <c r="HP239" s="418"/>
      <c r="HQ239" s="418"/>
      <c r="HR239" s="418"/>
      <c r="HS239" s="418"/>
      <c r="HT239" s="418"/>
      <c r="HU239" s="418"/>
      <c r="HV239" s="418"/>
      <c r="HW239" s="418"/>
      <c r="HX239" s="418"/>
      <c r="HY239" s="418"/>
      <c r="HZ239" s="418"/>
      <c r="IA239" s="418"/>
      <c r="IB239" s="418"/>
      <c r="IC239" s="418"/>
      <c r="ID239" s="418"/>
      <c r="IE239" s="418"/>
      <c r="IF239" s="418"/>
      <c r="IG239" s="418"/>
      <c r="IH239" s="418"/>
      <c r="II239" s="418"/>
      <c r="IJ239" s="418"/>
      <c r="IK239" s="418"/>
      <c r="IL239" s="418"/>
      <c r="IM239" s="418"/>
      <c r="IN239" s="418"/>
      <c r="IO239" s="418"/>
      <c r="IP239" s="418"/>
      <c r="IQ239" s="278"/>
      <c r="IR239" s="278"/>
    </row>
    <row r="240" spans="1:252" s="444" customFormat="1" x14ac:dyDescent="0.35">
      <c r="A240" s="707"/>
      <c r="B240" s="418"/>
      <c r="C240" s="489"/>
      <c r="D240" s="421"/>
      <c r="E240" s="708"/>
      <c r="J240" s="1293"/>
      <c r="M240" s="418"/>
      <c r="N240" s="418"/>
      <c r="O240" s="418"/>
      <c r="P240" s="418"/>
      <c r="Q240" s="418"/>
      <c r="R240" s="418"/>
      <c r="S240" s="418"/>
      <c r="T240" s="418"/>
      <c r="U240" s="418"/>
      <c r="V240" s="418"/>
      <c r="W240" s="418"/>
      <c r="X240" s="418"/>
      <c r="Y240" s="418"/>
      <c r="Z240" s="418"/>
      <c r="AA240" s="418"/>
      <c r="AB240" s="418"/>
      <c r="AC240" s="418"/>
      <c r="AD240" s="418"/>
      <c r="AE240" s="418"/>
      <c r="AF240" s="418"/>
      <c r="AG240" s="418"/>
      <c r="AH240" s="418"/>
      <c r="AI240" s="418"/>
      <c r="AJ240" s="418"/>
      <c r="AK240" s="418"/>
      <c r="AL240" s="418"/>
      <c r="AM240" s="418"/>
      <c r="AN240" s="418"/>
      <c r="AO240" s="418"/>
      <c r="AP240" s="418"/>
      <c r="AQ240" s="418"/>
      <c r="AR240" s="418"/>
      <c r="AS240" s="418"/>
      <c r="AT240" s="418"/>
      <c r="AU240" s="418"/>
      <c r="AV240" s="418"/>
      <c r="AW240" s="418"/>
      <c r="AX240" s="418"/>
      <c r="AY240" s="418"/>
      <c r="AZ240" s="418"/>
      <c r="BA240" s="418"/>
      <c r="BB240" s="418"/>
      <c r="BC240" s="418"/>
      <c r="BD240" s="418"/>
      <c r="BE240" s="418"/>
      <c r="BF240" s="418"/>
      <c r="BG240" s="418"/>
      <c r="BH240" s="418"/>
      <c r="BI240" s="418"/>
      <c r="BJ240" s="418"/>
      <c r="BK240" s="418"/>
      <c r="BL240" s="418"/>
      <c r="BM240" s="418"/>
      <c r="BN240" s="418"/>
      <c r="BO240" s="418"/>
      <c r="BP240" s="418"/>
      <c r="BQ240" s="418"/>
      <c r="BR240" s="418"/>
      <c r="BS240" s="418"/>
      <c r="BT240" s="418"/>
      <c r="BU240" s="418"/>
      <c r="BV240" s="418"/>
      <c r="BW240" s="418"/>
      <c r="BX240" s="418"/>
      <c r="BY240" s="418"/>
      <c r="BZ240" s="418"/>
      <c r="CA240" s="418"/>
      <c r="CB240" s="418"/>
      <c r="CC240" s="418"/>
      <c r="CD240" s="418"/>
      <c r="CE240" s="418"/>
      <c r="CF240" s="418"/>
      <c r="CG240" s="418"/>
      <c r="CH240" s="418"/>
      <c r="CI240" s="418"/>
      <c r="CJ240" s="418"/>
      <c r="CK240" s="418"/>
      <c r="CL240" s="418"/>
      <c r="CM240" s="418"/>
      <c r="CN240" s="418"/>
      <c r="CO240" s="418"/>
      <c r="CP240" s="418"/>
      <c r="CQ240" s="418"/>
      <c r="CR240" s="418"/>
      <c r="CS240" s="418"/>
      <c r="CT240" s="418"/>
      <c r="CU240" s="418"/>
      <c r="CV240" s="418"/>
      <c r="CW240" s="418"/>
      <c r="CX240" s="418"/>
      <c r="CY240" s="418"/>
      <c r="CZ240" s="418"/>
      <c r="DA240" s="418"/>
      <c r="DB240" s="418"/>
      <c r="DC240" s="418"/>
      <c r="DD240" s="418"/>
      <c r="DE240" s="418"/>
      <c r="DF240" s="418"/>
      <c r="DG240" s="418"/>
      <c r="DH240" s="418"/>
      <c r="DI240" s="418"/>
      <c r="DJ240" s="418"/>
      <c r="DK240" s="418"/>
      <c r="DL240" s="418"/>
      <c r="DM240" s="418"/>
      <c r="DN240" s="418"/>
      <c r="DO240" s="418"/>
      <c r="DP240" s="418"/>
      <c r="DQ240" s="418"/>
      <c r="DR240" s="418"/>
      <c r="DS240" s="418"/>
      <c r="DT240" s="418"/>
      <c r="DU240" s="418"/>
      <c r="DV240" s="418"/>
      <c r="DW240" s="418"/>
      <c r="DX240" s="418"/>
      <c r="DY240" s="418"/>
      <c r="DZ240" s="418"/>
      <c r="EA240" s="418"/>
      <c r="EB240" s="418"/>
      <c r="EC240" s="418"/>
      <c r="ED240" s="418"/>
      <c r="EE240" s="418"/>
      <c r="EF240" s="418"/>
      <c r="EG240" s="418"/>
      <c r="EH240" s="418"/>
      <c r="EI240" s="418"/>
      <c r="EJ240" s="418"/>
      <c r="EK240" s="418"/>
      <c r="EL240" s="418"/>
      <c r="EM240" s="418"/>
      <c r="EN240" s="418"/>
      <c r="EO240" s="418"/>
      <c r="EP240" s="418"/>
      <c r="EQ240" s="418"/>
      <c r="ER240" s="418"/>
      <c r="ES240" s="418"/>
      <c r="ET240" s="418"/>
      <c r="EU240" s="418"/>
      <c r="EV240" s="418"/>
      <c r="EW240" s="418"/>
      <c r="EX240" s="418"/>
      <c r="EY240" s="418"/>
      <c r="EZ240" s="418"/>
      <c r="FA240" s="418"/>
      <c r="FB240" s="418"/>
      <c r="FC240" s="418"/>
      <c r="FD240" s="418"/>
      <c r="FE240" s="418"/>
      <c r="FF240" s="418"/>
      <c r="FG240" s="418"/>
      <c r="FH240" s="418"/>
      <c r="FI240" s="418"/>
      <c r="FJ240" s="418"/>
      <c r="FK240" s="418"/>
      <c r="FL240" s="418"/>
      <c r="FM240" s="418"/>
      <c r="FN240" s="418"/>
      <c r="FO240" s="418"/>
      <c r="FP240" s="418"/>
      <c r="FQ240" s="418"/>
      <c r="FR240" s="418"/>
      <c r="FS240" s="418"/>
      <c r="FT240" s="418"/>
      <c r="FU240" s="418"/>
      <c r="FV240" s="418"/>
      <c r="FW240" s="418"/>
      <c r="FX240" s="418"/>
      <c r="FY240" s="418"/>
      <c r="FZ240" s="418"/>
      <c r="GA240" s="418"/>
      <c r="GB240" s="418"/>
      <c r="GC240" s="418"/>
      <c r="GD240" s="418"/>
      <c r="GE240" s="418"/>
      <c r="GF240" s="418"/>
      <c r="GG240" s="418"/>
      <c r="GH240" s="418"/>
      <c r="GI240" s="418"/>
      <c r="GJ240" s="418"/>
      <c r="GK240" s="418"/>
      <c r="GL240" s="418"/>
      <c r="GM240" s="418"/>
      <c r="GN240" s="418"/>
      <c r="GO240" s="418"/>
      <c r="GP240" s="418"/>
      <c r="GQ240" s="418"/>
      <c r="GR240" s="418"/>
      <c r="GS240" s="418"/>
      <c r="GT240" s="418"/>
      <c r="GU240" s="418"/>
      <c r="GV240" s="418"/>
      <c r="GW240" s="418"/>
      <c r="GX240" s="418"/>
      <c r="GY240" s="418"/>
      <c r="GZ240" s="418"/>
      <c r="HA240" s="418"/>
      <c r="HB240" s="418"/>
      <c r="HC240" s="418"/>
      <c r="HD240" s="418"/>
      <c r="HE240" s="418"/>
      <c r="HF240" s="418"/>
      <c r="HG240" s="418"/>
      <c r="HH240" s="418"/>
      <c r="HI240" s="418"/>
      <c r="HJ240" s="418"/>
      <c r="HK240" s="418"/>
      <c r="HL240" s="418"/>
      <c r="HM240" s="418"/>
      <c r="HN240" s="418"/>
      <c r="HO240" s="418"/>
      <c r="HP240" s="418"/>
      <c r="HQ240" s="418"/>
      <c r="HR240" s="418"/>
      <c r="HS240" s="418"/>
      <c r="HT240" s="418"/>
      <c r="HU240" s="418"/>
      <c r="HV240" s="418"/>
      <c r="HW240" s="418"/>
      <c r="HX240" s="418"/>
      <c r="HY240" s="418"/>
      <c r="HZ240" s="418"/>
      <c r="IA240" s="418"/>
      <c r="IB240" s="418"/>
      <c r="IC240" s="418"/>
      <c r="ID240" s="418"/>
      <c r="IE240" s="418"/>
      <c r="IF240" s="418"/>
      <c r="IG240" s="418"/>
      <c r="IH240" s="418"/>
      <c r="II240" s="418"/>
      <c r="IJ240" s="418"/>
      <c r="IK240" s="418"/>
      <c r="IL240" s="418"/>
      <c r="IM240" s="418"/>
      <c r="IN240" s="418"/>
      <c r="IO240" s="418"/>
      <c r="IP240" s="418"/>
      <c r="IQ240" s="278"/>
      <c r="IR240" s="278"/>
    </row>
    <row r="241" spans="1:252" s="444" customFormat="1" x14ac:dyDescent="0.35">
      <c r="A241" s="707"/>
      <c r="B241" s="418"/>
      <c r="C241" s="489"/>
      <c r="D241" s="421"/>
      <c r="E241" s="708"/>
      <c r="J241" s="1293"/>
      <c r="M241" s="418"/>
      <c r="N241" s="418"/>
      <c r="O241" s="418"/>
      <c r="P241" s="418"/>
      <c r="Q241" s="418"/>
      <c r="R241" s="418"/>
      <c r="S241" s="418"/>
      <c r="T241" s="418"/>
      <c r="U241" s="418"/>
      <c r="V241" s="418"/>
      <c r="W241" s="418"/>
      <c r="X241" s="418"/>
      <c r="Y241" s="418"/>
      <c r="Z241" s="418"/>
      <c r="AA241" s="418"/>
      <c r="AB241" s="418"/>
      <c r="AC241" s="418"/>
      <c r="AD241" s="418"/>
      <c r="AE241" s="418"/>
      <c r="AF241" s="418"/>
      <c r="AG241" s="418"/>
      <c r="AH241" s="418"/>
      <c r="AI241" s="418"/>
      <c r="AJ241" s="418"/>
      <c r="AK241" s="418"/>
      <c r="AL241" s="418"/>
      <c r="AM241" s="418"/>
      <c r="AN241" s="418"/>
      <c r="AO241" s="418"/>
      <c r="AP241" s="418"/>
      <c r="AQ241" s="418"/>
      <c r="AR241" s="418"/>
      <c r="AS241" s="418"/>
      <c r="AT241" s="418"/>
      <c r="AU241" s="418"/>
      <c r="AV241" s="418"/>
      <c r="AW241" s="418"/>
      <c r="AX241" s="418"/>
      <c r="AY241" s="418"/>
      <c r="AZ241" s="418"/>
      <c r="BA241" s="418"/>
      <c r="BB241" s="418"/>
      <c r="BC241" s="418"/>
      <c r="BD241" s="418"/>
      <c r="BE241" s="418"/>
      <c r="BF241" s="418"/>
      <c r="BG241" s="418"/>
      <c r="BH241" s="418"/>
      <c r="BI241" s="418"/>
      <c r="BJ241" s="418"/>
      <c r="BK241" s="418"/>
      <c r="BL241" s="418"/>
      <c r="BM241" s="418"/>
      <c r="BN241" s="418"/>
      <c r="BO241" s="418"/>
      <c r="BP241" s="418"/>
      <c r="BQ241" s="418"/>
      <c r="BR241" s="418"/>
      <c r="BS241" s="418"/>
      <c r="BT241" s="418"/>
      <c r="BU241" s="418"/>
      <c r="BV241" s="418"/>
      <c r="BW241" s="418"/>
      <c r="BX241" s="418"/>
      <c r="BY241" s="418"/>
      <c r="BZ241" s="418"/>
      <c r="CA241" s="418"/>
      <c r="CB241" s="418"/>
      <c r="CC241" s="418"/>
      <c r="CD241" s="418"/>
      <c r="CE241" s="418"/>
      <c r="CF241" s="418"/>
      <c r="CG241" s="418"/>
      <c r="CH241" s="418"/>
      <c r="CI241" s="418"/>
      <c r="CJ241" s="418"/>
      <c r="CK241" s="418"/>
      <c r="CL241" s="418"/>
      <c r="CM241" s="418"/>
      <c r="CN241" s="418"/>
      <c r="CO241" s="418"/>
      <c r="CP241" s="418"/>
      <c r="CQ241" s="418"/>
      <c r="CR241" s="418"/>
      <c r="CS241" s="418"/>
      <c r="CT241" s="418"/>
      <c r="CU241" s="418"/>
      <c r="CV241" s="418"/>
      <c r="CW241" s="418"/>
      <c r="CX241" s="418"/>
      <c r="CY241" s="418"/>
      <c r="CZ241" s="418"/>
      <c r="DA241" s="418"/>
      <c r="DB241" s="418"/>
      <c r="DC241" s="418"/>
      <c r="DD241" s="418"/>
      <c r="DE241" s="418"/>
      <c r="DF241" s="418"/>
      <c r="DG241" s="418"/>
      <c r="DH241" s="418"/>
      <c r="DI241" s="418"/>
      <c r="DJ241" s="418"/>
      <c r="DK241" s="418"/>
      <c r="DL241" s="418"/>
      <c r="DM241" s="418"/>
      <c r="DN241" s="418"/>
      <c r="DO241" s="418"/>
      <c r="DP241" s="418"/>
      <c r="DQ241" s="418"/>
      <c r="DR241" s="418"/>
      <c r="DS241" s="418"/>
      <c r="DT241" s="418"/>
      <c r="DU241" s="418"/>
      <c r="DV241" s="418"/>
      <c r="DW241" s="418"/>
      <c r="DX241" s="418"/>
      <c r="DY241" s="418"/>
      <c r="DZ241" s="418"/>
      <c r="EA241" s="418"/>
      <c r="EB241" s="418"/>
      <c r="EC241" s="418"/>
      <c r="ED241" s="418"/>
      <c r="EE241" s="418"/>
      <c r="EF241" s="418"/>
      <c r="EG241" s="418"/>
      <c r="EH241" s="418"/>
      <c r="EI241" s="418"/>
      <c r="EJ241" s="418"/>
      <c r="EK241" s="418"/>
      <c r="EL241" s="418"/>
      <c r="EM241" s="418"/>
      <c r="EN241" s="418"/>
      <c r="EO241" s="418"/>
      <c r="EP241" s="418"/>
      <c r="EQ241" s="418"/>
      <c r="ER241" s="418"/>
      <c r="ES241" s="418"/>
      <c r="ET241" s="418"/>
      <c r="EU241" s="418"/>
      <c r="EV241" s="418"/>
      <c r="EW241" s="418"/>
      <c r="EX241" s="418"/>
      <c r="EY241" s="418"/>
      <c r="EZ241" s="418"/>
      <c r="FA241" s="418"/>
      <c r="FB241" s="418"/>
      <c r="FC241" s="418"/>
      <c r="FD241" s="418"/>
      <c r="FE241" s="418"/>
      <c r="FF241" s="418"/>
      <c r="FG241" s="418"/>
      <c r="FH241" s="418"/>
      <c r="FI241" s="418"/>
      <c r="FJ241" s="418"/>
      <c r="FK241" s="418"/>
      <c r="FL241" s="418"/>
      <c r="FM241" s="418"/>
      <c r="FN241" s="418"/>
      <c r="FO241" s="418"/>
      <c r="FP241" s="418"/>
      <c r="FQ241" s="418"/>
      <c r="FR241" s="418"/>
      <c r="FS241" s="418"/>
      <c r="FT241" s="418"/>
      <c r="FU241" s="418"/>
      <c r="FV241" s="418"/>
      <c r="FW241" s="418"/>
      <c r="FX241" s="418"/>
      <c r="FY241" s="418"/>
      <c r="FZ241" s="418"/>
      <c r="GA241" s="418"/>
      <c r="GB241" s="418"/>
      <c r="GC241" s="418"/>
      <c r="GD241" s="418"/>
      <c r="GE241" s="418"/>
      <c r="GF241" s="418"/>
      <c r="GG241" s="418"/>
      <c r="GH241" s="418"/>
      <c r="GI241" s="418"/>
      <c r="GJ241" s="418"/>
      <c r="GK241" s="418"/>
      <c r="GL241" s="418"/>
      <c r="GM241" s="418"/>
      <c r="GN241" s="418"/>
      <c r="GO241" s="418"/>
      <c r="GP241" s="418"/>
      <c r="GQ241" s="418"/>
      <c r="GR241" s="418"/>
      <c r="GS241" s="418"/>
      <c r="GT241" s="418"/>
      <c r="GU241" s="418"/>
      <c r="GV241" s="418"/>
      <c r="GW241" s="418"/>
      <c r="GX241" s="418"/>
      <c r="GY241" s="418"/>
      <c r="GZ241" s="418"/>
      <c r="HA241" s="418"/>
      <c r="HB241" s="418"/>
      <c r="HC241" s="418"/>
      <c r="HD241" s="418"/>
      <c r="HE241" s="418"/>
      <c r="HF241" s="418"/>
      <c r="HG241" s="418"/>
      <c r="HH241" s="418"/>
      <c r="HI241" s="418"/>
      <c r="HJ241" s="418"/>
      <c r="HK241" s="418"/>
      <c r="HL241" s="418"/>
      <c r="HM241" s="418"/>
      <c r="HN241" s="418"/>
      <c r="HO241" s="418"/>
      <c r="HP241" s="418"/>
      <c r="HQ241" s="418"/>
      <c r="HR241" s="418"/>
      <c r="HS241" s="418"/>
      <c r="HT241" s="418"/>
      <c r="HU241" s="418"/>
      <c r="HV241" s="418"/>
      <c r="HW241" s="418"/>
      <c r="HX241" s="418"/>
      <c r="HY241" s="418"/>
      <c r="HZ241" s="418"/>
      <c r="IA241" s="418"/>
      <c r="IB241" s="418"/>
      <c r="IC241" s="418"/>
      <c r="ID241" s="418"/>
      <c r="IE241" s="418"/>
      <c r="IF241" s="418"/>
      <c r="IG241" s="418"/>
      <c r="IH241" s="418"/>
      <c r="II241" s="418"/>
      <c r="IJ241" s="418"/>
      <c r="IK241" s="418"/>
      <c r="IL241" s="418"/>
      <c r="IM241" s="418"/>
      <c r="IN241" s="418"/>
      <c r="IO241" s="418"/>
      <c r="IP241" s="418"/>
      <c r="IQ241" s="278"/>
      <c r="IR241" s="278"/>
    </row>
    <row r="242" spans="1:252" s="444" customFormat="1" x14ac:dyDescent="0.35">
      <c r="A242" s="707"/>
      <c r="B242" s="418"/>
      <c r="C242" s="489"/>
      <c r="D242" s="421"/>
      <c r="E242" s="708"/>
      <c r="J242" s="1293"/>
      <c r="M242" s="418"/>
      <c r="N242" s="418"/>
      <c r="O242" s="418"/>
      <c r="P242" s="418"/>
      <c r="Q242" s="418"/>
      <c r="R242" s="418"/>
      <c r="S242" s="418"/>
      <c r="T242" s="418"/>
      <c r="U242" s="418"/>
      <c r="V242" s="418"/>
      <c r="W242" s="418"/>
      <c r="X242" s="418"/>
      <c r="Y242" s="418"/>
      <c r="Z242" s="418"/>
      <c r="AA242" s="418"/>
      <c r="AB242" s="418"/>
      <c r="AC242" s="418"/>
      <c r="AD242" s="418"/>
      <c r="AE242" s="418"/>
      <c r="AF242" s="418"/>
      <c r="AG242" s="418"/>
      <c r="AH242" s="418"/>
      <c r="AI242" s="418"/>
      <c r="AJ242" s="418"/>
      <c r="AK242" s="418"/>
      <c r="AL242" s="418"/>
      <c r="AM242" s="418"/>
      <c r="AN242" s="418"/>
      <c r="AO242" s="418"/>
      <c r="AP242" s="418"/>
      <c r="AQ242" s="418"/>
      <c r="AR242" s="418"/>
      <c r="AS242" s="418"/>
      <c r="AT242" s="418"/>
      <c r="AU242" s="418"/>
      <c r="AV242" s="418"/>
      <c r="AW242" s="418"/>
      <c r="AX242" s="418"/>
      <c r="AY242" s="418"/>
      <c r="AZ242" s="418"/>
      <c r="BA242" s="418"/>
      <c r="BB242" s="418"/>
      <c r="BC242" s="418"/>
      <c r="BD242" s="418"/>
      <c r="BE242" s="418"/>
      <c r="BF242" s="418"/>
      <c r="BG242" s="418"/>
      <c r="BH242" s="418"/>
      <c r="BI242" s="418"/>
      <c r="BJ242" s="418"/>
      <c r="BK242" s="418"/>
      <c r="BL242" s="418"/>
      <c r="BM242" s="418"/>
      <c r="BN242" s="418"/>
      <c r="BO242" s="418"/>
      <c r="BP242" s="418"/>
      <c r="BQ242" s="418"/>
      <c r="BR242" s="418"/>
      <c r="BS242" s="418"/>
      <c r="BT242" s="418"/>
      <c r="BU242" s="418"/>
      <c r="BV242" s="418"/>
      <c r="BW242" s="418"/>
      <c r="BX242" s="418"/>
      <c r="BY242" s="418"/>
      <c r="BZ242" s="418"/>
      <c r="CA242" s="418"/>
      <c r="CB242" s="418"/>
      <c r="CC242" s="418"/>
      <c r="CD242" s="418"/>
      <c r="CE242" s="418"/>
      <c r="CF242" s="418"/>
      <c r="CG242" s="418"/>
      <c r="CH242" s="418"/>
      <c r="CI242" s="418"/>
      <c r="CJ242" s="418"/>
      <c r="CK242" s="418"/>
      <c r="CL242" s="418"/>
      <c r="CM242" s="418"/>
      <c r="CN242" s="418"/>
      <c r="CO242" s="418"/>
      <c r="CP242" s="418"/>
      <c r="CQ242" s="418"/>
      <c r="CR242" s="418"/>
      <c r="CS242" s="418"/>
      <c r="CT242" s="418"/>
      <c r="CU242" s="418"/>
      <c r="CV242" s="418"/>
      <c r="CW242" s="418"/>
      <c r="CX242" s="418"/>
      <c r="CY242" s="418"/>
      <c r="CZ242" s="418"/>
      <c r="DA242" s="418"/>
      <c r="DB242" s="418"/>
      <c r="DC242" s="418"/>
      <c r="DD242" s="418"/>
      <c r="DE242" s="418"/>
      <c r="DF242" s="418"/>
      <c r="DG242" s="418"/>
      <c r="DH242" s="418"/>
      <c r="DI242" s="418"/>
      <c r="DJ242" s="418"/>
      <c r="DK242" s="418"/>
      <c r="DL242" s="418"/>
      <c r="DM242" s="418"/>
      <c r="DN242" s="418"/>
      <c r="DO242" s="418"/>
      <c r="DP242" s="418"/>
      <c r="DQ242" s="418"/>
      <c r="DR242" s="418"/>
      <c r="DS242" s="418"/>
      <c r="DT242" s="418"/>
      <c r="DU242" s="418"/>
      <c r="DV242" s="418"/>
      <c r="DW242" s="418"/>
      <c r="DX242" s="418"/>
      <c r="DY242" s="418"/>
      <c r="DZ242" s="418"/>
      <c r="EA242" s="418"/>
      <c r="EB242" s="418"/>
      <c r="EC242" s="418"/>
      <c r="ED242" s="418"/>
      <c r="EE242" s="418"/>
      <c r="EF242" s="418"/>
      <c r="EG242" s="418"/>
      <c r="EH242" s="418"/>
      <c r="EI242" s="418"/>
      <c r="EJ242" s="418"/>
      <c r="EK242" s="418"/>
      <c r="EL242" s="418"/>
      <c r="EM242" s="418"/>
      <c r="EN242" s="418"/>
      <c r="EO242" s="418"/>
      <c r="EP242" s="418"/>
      <c r="EQ242" s="418"/>
      <c r="ER242" s="418"/>
      <c r="ES242" s="418"/>
      <c r="ET242" s="418"/>
      <c r="EU242" s="418"/>
      <c r="EV242" s="418"/>
      <c r="EW242" s="418"/>
      <c r="EX242" s="418"/>
      <c r="EY242" s="418"/>
      <c r="EZ242" s="418"/>
      <c r="FA242" s="418"/>
      <c r="FB242" s="418"/>
      <c r="FC242" s="418"/>
      <c r="FD242" s="418"/>
      <c r="FE242" s="418"/>
      <c r="FF242" s="418"/>
      <c r="FG242" s="418"/>
      <c r="FH242" s="418"/>
      <c r="FI242" s="418"/>
      <c r="FJ242" s="418"/>
      <c r="FK242" s="418"/>
      <c r="FL242" s="418"/>
      <c r="FM242" s="418"/>
      <c r="FN242" s="418"/>
      <c r="FO242" s="418"/>
      <c r="FP242" s="418"/>
      <c r="FQ242" s="418"/>
      <c r="FR242" s="418"/>
      <c r="FS242" s="418"/>
      <c r="FT242" s="418"/>
      <c r="FU242" s="418"/>
      <c r="FV242" s="418"/>
      <c r="FW242" s="418"/>
      <c r="FX242" s="418"/>
      <c r="FY242" s="418"/>
      <c r="FZ242" s="418"/>
      <c r="GA242" s="418"/>
      <c r="GB242" s="418"/>
      <c r="GC242" s="418"/>
      <c r="GD242" s="418"/>
      <c r="GE242" s="418"/>
      <c r="GF242" s="418"/>
      <c r="GG242" s="418"/>
      <c r="GH242" s="418"/>
      <c r="GI242" s="418"/>
      <c r="GJ242" s="418"/>
      <c r="GK242" s="418"/>
      <c r="GL242" s="418"/>
      <c r="GM242" s="418"/>
      <c r="GN242" s="418"/>
      <c r="GO242" s="418"/>
      <c r="GP242" s="418"/>
      <c r="GQ242" s="418"/>
      <c r="GR242" s="418"/>
      <c r="GS242" s="418"/>
      <c r="GT242" s="418"/>
      <c r="GU242" s="418"/>
      <c r="GV242" s="418"/>
      <c r="GW242" s="418"/>
      <c r="GX242" s="418"/>
      <c r="GY242" s="418"/>
      <c r="GZ242" s="418"/>
      <c r="HA242" s="418"/>
      <c r="HB242" s="418"/>
      <c r="HC242" s="418"/>
      <c r="HD242" s="418"/>
      <c r="HE242" s="418"/>
      <c r="HF242" s="418"/>
      <c r="HG242" s="418"/>
      <c r="HH242" s="418"/>
      <c r="HI242" s="418"/>
      <c r="HJ242" s="418"/>
      <c r="HK242" s="418"/>
      <c r="HL242" s="418"/>
      <c r="HM242" s="418"/>
      <c r="HN242" s="418"/>
      <c r="HO242" s="418"/>
      <c r="HP242" s="418"/>
      <c r="HQ242" s="418"/>
      <c r="HR242" s="418"/>
      <c r="HS242" s="418"/>
      <c r="HT242" s="418"/>
      <c r="HU242" s="418"/>
      <c r="HV242" s="418"/>
      <c r="HW242" s="418"/>
      <c r="HX242" s="418"/>
      <c r="HY242" s="418"/>
      <c r="HZ242" s="418"/>
      <c r="IA242" s="418"/>
      <c r="IB242" s="418"/>
      <c r="IC242" s="418"/>
      <c r="ID242" s="418"/>
      <c r="IE242" s="418"/>
      <c r="IF242" s="418"/>
      <c r="IG242" s="418"/>
      <c r="IH242" s="418"/>
      <c r="II242" s="418"/>
      <c r="IJ242" s="418"/>
      <c r="IK242" s="418"/>
      <c r="IL242" s="418"/>
      <c r="IM242" s="418"/>
      <c r="IN242" s="418"/>
      <c r="IO242" s="418"/>
      <c r="IP242" s="418"/>
      <c r="IQ242" s="278"/>
      <c r="IR242" s="278"/>
    </row>
    <row r="243" spans="1:252" s="444" customFormat="1" x14ac:dyDescent="0.35">
      <c r="A243" s="707"/>
      <c r="B243" s="418"/>
      <c r="C243" s="489"/>
      <c r="D243" s="421"/>
      <c r="E243" s="708"/>
      <c r="J243" s="1293"/>
      <c r="M243" s="418"/>
      <c r="N243" s="418"/>
      <c r="O243" s="418"/>
      <c r="P243" s="418"/>
      <c r="Q243" s="418"/>
      <c r="R243" s="418"/>
      <c r="S243" s="418"/>
      <c r="T243" s="418"/>
      <c r="U243" s="418"/>
      <c r="V243" s="418"/>
      <c r="W243" s="418"/>
      <c r="X243" s="418"/>
      <c r="Y243" s="418"/>
      <c r="Z243" s="418"/>
      <c r="AA243" s="418"/>
      <c r="AB243" s="418"/>
      <c r="AC243" s="418"/>
      <c r="AD243" s="418"/>
      <c r="AE243" s="418"/>
      <c r="AF243" s="418"/>
      <c r="AG243" s="418"/>
      <c r="AH243" s="418"/>
      <c r="AI243" s="418"/>
      <c r="AJ243" s="418"/>
      <c r="AK243" s="418"/>
      <c r="AL243" s="418"/>
      <c r="AM243" s="418"/>
      <c r="AN243" s="418"/>
      <c r="AO243" s="418"/>
      <c r="AP243" s="418"/>
      <c r="AQ243" s="418"/>
      <c r="AR243" s="418"/>
      <c r="AS243" s="418"/>
      <c r="AT243" s="418"/>
      <c r="AU243" s="418"/>
      <c r="AV243" s="418"/>
      <c r="AW243" s="418"/>
      <c r="AX243" s="418"/>
      <c r="AY243" s="418"/>
      <c r="AZ243" s="418"/>
      <c r="BA243" s="418"/>
      <c r="BB243" s="418"/>
      <c r="BC243" s="418"/>
      <c r="BD243" s="418"/>
      <c r="BE243" s="418"/>
      <c r="BF243" s="418"/>
      <c r="BG243" s="418"/>
      <c r="BH243" s="418"/>
      <c r="BI243" s="418"/>
      <c r="BJ243" s="418"/>
      <c r="BK243" s="418"/>
      <c r="BL243" s="418"/>
      <c r="BM243" s="418"/>
      <c r="BN243" s="418"/>
      <c r="BO243" s="418"/>
      <c r="BP243" s="418"/>
      <c r="BQ243" s="418"/>
      <c r="BR243" s="418"/>
      <c r="BS243" s="418"/>
      <c r="BT243" s="418"/>
      <c r="BU243" s="418"/>
      <c r="BV243" s="418"/>
      <c r="BW243" s="418"/>
      <c r="BX243" s="418"/>
      <c r="BY243" s="418"/>
      <c r="BZ243" s="418"/>
      <c r="CA243" s="418"/>
      <c r="CB243" s="418"/>
      <c r="CC243" s="418"/>
      <c r="CD243" s="418"/>
      <c r="CE243" s="418"/>
      <c r="CF243" s="418"/>
      <c r="CG243" s="418"/>
      <c r="CH243" s="418"/>
      <c r="CI243" s="418"/>
      <c r="CJ243" s="418"/>
      <c r="CK243" s="418"/>
      <c r="CL243" s="418"/>
      <c r="CM243" s="418"/>
      <c r="CN243" s="418"/>
      <c r="CO243" s="418"/>
      <c r="CP243" s="418"/>
      <c r="CQ243" s="418"/>
      <c r="CR243" s="418"/>
      <c r="CS243" s="418"/>
      <c r="CT243" s="418"/>
      <c r="CU243" s="418"/>
      <c r="CV243" s="418"/>
      <c r="CW243" s="418"/>
      <c r="CX243" s="418"/>
      <c r="CY243" s="418"/>
      <c r="CZ243" s="418"/>
      <c r="DA243" s="418"/>
      <c r="DB243" s="418"/>
      <c r="DC243" s="418"/>
      <c r="DD243" s="418"/>
      <c r="DE243" s="418"/>
      <c r="DF243" s="418"/>
      <c r="DG243" s="418"/>
      <c r="DH243" s="418"/>
      <c r="DI243" s="418"/>
      <c r="DJ243" s="418"/>
      <c r="DK243" s="418"/>
      <c r="DL243" s="418"/>
      <c r="DM243" s="418"/>
      <c r="DN243" s="418"/>
      <c r="DO243" s="418"/>
      <c r="DP243" s="418"/>
      <c r="DQ243" s="418"/>
      <c r="DR243" s="418"/>
      <c r="DS243" s="418"/>
      <c r="DT243" s="418"/>
      <c r="DU243" s="418"/>
      <c r="DV243" s="418"/>
      <c r="DW243" s="418"/>
      <c r="DX243" s="418"/>
      <c r="DY243" s="418"/>
      <c r="DZ243" s="418"/>
      <c r="EA243" s="418"/>
      <c r="EB243" s="418"/>
      <c r="EC243" s="418"/>
      <c r="ED243" s="418"/>
      <c r="EE243" s="418"/>
      <c r="EF243" s="418"/>
      <c r="EG243" s="418"/>
      <c r="EH243" s="418"/>
      <c r="EI243" s="418"/>
      <c r="EJ243" s="418"/>
      <c r="EK243" s="418"/>
      <c r="EL243" s="418"/>
      <c r="EM243" s="418"/>
      <c r="EN243" s="418"/>
      <c r="EO243" s="418"/>
      <c r="EP243" s="418"/>
      <c r="EQ243" s="418"/>
      <c r="ER243" s="418"/>
      <c r="ES243" s="418"/>
      <c r="ET243" s="418"/>
      <c r="EU243" s="418"/>
      <c r="EV243" s="418"/>
      <c r="EW243" s="418"/>
      <c r="EX243" s="418"/>
      <c r="EY243" s="418"/>
      <c r="EZ243" s="418"/>
      <c r="FA243" s="418"/>
      <c r="FB243" s="418"/>
      <c r="FC243" s="418"/>
      <c r="FD243" s="418"/>
      <c r="FE243" s="418"/>
      <c r="FF243" s="418"/>
      <c r="FG243" s="418"/>
      <c r="FH243" s="418"/>
      <c r="FI243" s="418"/>
      <c r="FJ243" s="418"/>
      <c r="FK243" s="418"/>
      <c r="FL243" s="418"/>
      <c r="FM243" s="418"/>
      <c r="FN243" s="418"/>
      <c r="FO243" s="418"/>
      <c r="FP243" s="418"/>
      <c r="FQ243" s="418"/>
      <c r="FR243" s="418"/>
      <c r="FS243" s="418"/>
      <c r="FT243" s="418"/>
      <c r="FU243" s="418"/>
      <c r="FV243" s="418"/>
      <c r="FW243" s="418"/>
      <c r="FX243" s="418"/>
      <c r="FY243" s="418"/>
      <c r="FZ243" s="418"/>
      <c r="GA243" s="418"/>
      <c r="GB243" s="418"/>
      <c r="GC243" s="418"/>
      <c r="GD243" s="418"/>
      <c r="GE243" s="418"/>
      <c r="GF243" s="418"/>
      <c r="GG243" s="418"/>
      <c r="GH243" s="418"/>
      <c r="GI243" s="418"/>
      <c r="GJ243" s="418"/>
      <c r="GK243" s="418"/>
      <c r="GL243" s="418"/>
      <c r="GM243" s="418"/>
      <c r="GN243" s="418"/>
      <c r="GO243" s="418"/>
      <c r="GP243" s="418"/>
      <c r="GQ243" s="418"/>
      <c r="GR243" s="418"/>
      <c r="GS243" s="418"/>
      <c r="GT243" s="418"/>
      <c r="GU243" s="418"/>
      <c r="GV243" s="418"/>
      <c r="GW243" s="418"/>
      <c r="GX243" s="418"/>
      <c r="GY243" s="418"/>
      <c r="GZ243" s="418"/>
      <c r="HA243" s="418"/>
      <c r="HB243" s="418"/>
      <c r="HC243" s="418"/>
      <c r="HD243" s="418"/>
      <c r="HE243" s="418"/>
      <c r="HF243" s="418"/>
      <c r="HG243" s="418"/>
      <c r="HH243" s="418"/>
      <c r="HI243" s="418"/>
      <c r="HJ243" s="418"/>
      <c r="HK243" s="418"/>
      <c r="HL243" s="418"/>
      <c r="HM243" s="418"/>
      <c r="HN243" s="418"/>
      <c r="HO243" s="418"/>
      <c r="HP243" s="418"/>
      <c r="HQ243" s="418"/>
      <c r="HR243" s="418"/>
      <c r="HS243" s="418"/>
      <c r="HT243" s="418"/>
      <c r="HU243" s="418"/>
      <c r="HV243" s="418"/>
      <c r="HW243" s="418"/>
      <c r="HX243" s="418"/>
      <c r="HY243" s="418"/>
      <c r="HZ243" s="418"/>
      <c r="IA243" s="418"/>
      <c r="IB243" s="418"/>
      <c r="IC243" s="418"/>
      <c r="ID243" s="418"/>
      <c r="IE243" s="418"/>
      <c r="IF243" s="418"/>
      <c r="IG243" s="418"/>
      <c r="IH243" s="418"/>
      <c r="II243" s="418"/>
      <c r="IJ243" s="418"/>
      <c r="IK243" s="418"/>
      <c r="IL243" s="418"/>
      <c r="IM243" s="418"/>
      <c r="IN243" s="418"/>
      <c r="IO243" s="418"/>
      <c r="IP243" s="418"/>
      <c r="IQ243" s="278"/>
      <c r="IR243" s="278"/>
    </row>
    <row r="244" spans="1:252" s="444" customFormat="1" x14ac:dyDescent="0.35">
      <c r="A244" s="707"/>
      <c r="B244" s="418"/>
      <c r="C244" s="489"/>
      <c r="D244" s="421"/>
      <c r="E244" s="708"/>
      <c r="J244" s="1293"/>
      <c r="M244" s="418"/>
      <c r="N244" s="418"/>
      <c r="O244" s="418"/>
      <c r="P244" s="418"/>
      <c r="Q244" s="418"/>
      <c r="R244" s="418"/>
      <c r="S244" s="418"/>
      <c r="T244" s="418"/>
      <c r="U244" s="418"/>
      <c r="V244" s="418"/>
      <c r="W244" s="418"/>
      <c r="X244" s="418"/>
      <c r="Y244" s="418"/>
      <c r="Z244" s="418"/>
      <c r="AA244" s="418"/>
      <c r="AB244" s="418"/>
      <c r="AC244" s="418"/>
      <c r="AD244" s="418"/>
      <c r="AE244" s="418"/>
      <c r="AF244" s="418"/>
      <c r="AG244" s="418"/>
      <c r="AH244" s="418"/>
      <c r="AI244" s="418"/>
      <c r="AJ244" s="418"/>
      <c r="AK244" s="418"/>
      <c r="AL244" s="418"/>
      <c r="AM244" s="418"/>
      <c r="AN244" s="418"/>
      <c r="AO244" s="418"/>
      <c r="AP244" s="418"/>
      <c r="AQ244" s="418"/>
      <c r="AR244" s="418"/>
      <c r="AS244" s="418"/>
      <c r="AT244" s="418"/>
      <c r="AU244" s="418"/>
      <c r="AV244" s="418"/>
      <c r="AW244" s="418"/>
      <c r="AX244" s="418"/>
      <c r="AY244" s="418"/>
      <c r="AZ244" s="418"/>
      <c r="BA244" s="418"/>
      <c r="BB244" s="418"/>
      <c r="BC244" s="418"/>
      <c r="BD244" s="418"/>
      <c r="BE244" s="418"/>
      <c r="BF244" s="418"/>
      <c r="BG244" s="418"/>
      <c r="BH244" s="418"/>
      <c r="BI244" s="418"/>
      <c r="BJ244" s="418"/>
      <c r="BK244" s="418"/>
      <c r="BL244" s="418"/>
      <c r="BM244" s="418"/>
      <c r="BN244" s="418"/>
      <c r="BO244" s="418"/>
      <c r="BP244" s="418"/>
      <c r="BQ244" s="418"/>
      <c r="BR244" s="418"/>
      <c r="BS244" s="418"/>
      <c r="BT244" s="418"/>
      <c r="BU244" s="418"/>
      <c r="BV244" s="418"/>
      <c r="BW244" s="418"/>
      <c r="BX244" s="418"/>
      <c r="BY244" s="418"/>
      <c r="BZ244" s="418"/>
      <c r="CA244" s="418"/>
      <c r="CB244" s="418"/>
      <c r="CC244" s="418"/>
      <c r="CD244" s="418"/>
      <c r="CE244" s="418"/>
      <c r="CF244" s="418"/>
      <c r="CG244" s="418"/>
      <c r="CH244" s="418"/>
      <c r="CI244" s="418"/>
      <c r="CJ244" s="418"/>
      <c r="CK244" s="418"/>
      <c r="CL244" s="418"/>
      <c r="CM244" s="418"/>
      <c r="CN244" s="418"/>
      <c r="CO244" s="418"/>
      <c r="CP244" s="418"/>
      <c r="CQ244" s="418"/>
      <c r="CR244" s="418"/>
      <c r="CS244" s="418"/>
      <c r="CT244" s="418"/>
      <c r="CU244" s="418"/>
      <c r="CV244" s="418"/>
      <c r="CW244" s="418"/>
      <c r="CX244" s="418"/>
      <c r="CY244" s="418"/>
      <c r="CZ244" s="418"/>
      <c r="DA244" s="418"/>
      <c r="DB244" s="418"/>
      <c r="DC244" s="418"/>
      <c r="DD244" s="418"/>
      <c r="DE244" s="418"/>
      <c r="DF244" s="418"/>
      <c r="DG244" s="418"/>
      <c r="DH244" s="418"/>
      <c r="DI244" s="418"/>
      <c r="DJ244" s="418"/>
      <c r="DK244" s="418"/>
      <c r="DL244" s="418"/>
      <c r="DM244" s="418"/>
      <c r="DN244" s="418"/>
      <c r="DO244" s="418"/>
      <c r="DP244" s="418"/>
      <c r="DQ244" s="418"/>
      <c r="DR244" s="418"/>
      <c r="DS244" s="418"/>
      <c r="DT244" s="418"/>
      <c r="DU244" s="418"/>
      <c r="DV244" s="418"/>
      <c r="DW244" s="418"/>
      <c r="DX244" s="418"/>
      <c r="DY244" s="418"/>
      <c r="DZ244" s="418"/>
      <c r="EA244" s="418"/>
      <c r="EB244" s="418"/>
      <c r="EC244" s="418"/>
      <c r="ED244" s="418"/>
      <c r="EE244" s="418"/>
      <c r="EF244" s="418"/>
      <c r="EG244" s="418"/>
      <c r="EH244" s="418"/>
      <c r="EI244" s="418"/>
      <c r="EJ244" s="418"/>
      <c r="EK244" s="418"/>
      <c r="EL244" s="418"/>
      <c r="EM244" s="418"/>
      <c r="EN244" s="418"/>
      <c r="EO244" s="418"/>
      <c r="EP244" s="418"/>
      <c r="EQ244" s="418"/>
      <c r="ER244" s="418"/>
      <c r="ES244" s="418"/>
      <c r="ET244" s="418"/>
      <c r="EU244" s="418"/>
      <c r="EV244" s="418"/>
      <c r="EW244" s="418"/>
      <c r="EX244" s="418"/>
      <c r="EY244" s="418"/>
      <c r="EZ244" s="418"/>
      <c r="FA244" s="418"/>
      <c r="FB244" s="418"/>
      <c r="FC244" s="418"/>
      <c r="FD244" s="418"/>
      <c r="FE244" s="418"/>
      <c r="FF244" s="418"/>
      <c r="FG244" s="418"/>
      <c r="FH244" s="418"/>
      <c r="FI244" s="418"/>
      <c r="FJ244" s="418"/>
      <c r="FK244" s="418"/>
      <c r="FL244" s="418"/>
      <c r="FM244" s="418"/>
      <c r="FN244" s="418"/>
      <c r="FO244" s="418"/>
      <c r="FP244" s="418"/>
      <c r="FQ244" s="418"/>
      <c r="FR244" s="418"/>
      <c r="FS244" s="418"/>
      <c r="FT244" s="418"/>
      <c r="FU244" s="418"/>
      <c r="FV244" s="418"/>
      <c r="FW244" s="418"/>
      <c r="FX244" s="418"/>
      <c r="FY244" s="418"/>
      <c r="FZ244" s="418"/>
      <c r="GA244" s="418"/>
      <c r="GB244" s="418"/>
      <c r="GC244" s="418"/>
      <c r="GD244" s="418"/>
      <c r="GE244" s="418"/>
      <c r="GF244" s="418"/>
      <c r="GG244" s="418"/>
      <c r="GH244" s="418"/>
      <c r="GI244" s="418"/>
      <c r="GJ244" s="418"/>
      <c r="GK244" s="418"/>
      <c r="GL244" s="418"/>
      <c r="GM244" s="418"/>
      <c r="GN244" s="418"/>
      <c r="GO244" s="418"/>
      <c r="GP244" s="418"/>
      <c r="GQ244" s="418"/>
      <c r="GR244" s="418"/>
      <c r="GS244" s="418"/>
      <c r="GT244" s="418"/>
      <c r="GU244" s="418"/>
      <c r="GV244" s="418"/>
      <c r="GW244" s="418"/>
      <c r="GX244" s="418"/>
      <c r="GY244" s="418"/>
      <c r="GZ244" s="418"/>
      <c r="HA244" s="418"/>
      <c r="HB244" s="418"/>
      <c r="HC244" s="418"/>
      <c r="HD244" s="418"/>
      <c r="HE244" s="418"/>
      <c r="HF244" s="418"/>
      <c r="HG244" s="418"/>
      <c r="HH244" s="418"/>
      <c r="HI244" s="418"/>
      <c r="HJ244" s="418"/>
      <c r="HK244" s="418"/>
      <c r="HL244" s="418"/>
      <c r="HM244" s="418"/>
      <c r="HN244" s="418"/>
      <c r="HO244" s="418"/>
      <c r="HP244" s="418"/>
      <c r="HQ244" s="418"/>
      <c r="HR244" s="418"/>
      <c r="HS244" s="418"/>
      <c r="HT244" s="418"/>
      <c r="HU244" s="418"/>
      <c r="HV244" s="418"/>
      <c r="HW244" s="418"/>
      <c r="HX244" s="418"/>
      <c r="HY244" s="418"/>
      <c r="HZ244" s="418"/>
      <c r="IA244" s="418"/>
      <c r="IB244" s="418"/>
      <c r="IC244" s="418"/>
      <c r="ID244" s="418"/>
      <c r="IE244" s="418"/>
      <c r="IF244" s="418"/>
      <c r="IG244" s="418"/>
      <c r="IH244" s="418"/>
      <c r="II244" s="418"/>
      <c r="IJ244" s="418"/>
      <c r="IK244" s="418"/>
      <c r="IL244" s="418"/>
      <c r="IM244" s="418"/>
      <c r="IN244" s="418"/>
      <c r="IO244" s="418"/>
      <c r="IP244" s="418"/>
      <c r="IQ244" s="278"/>
      <c r="IR244" s="278"/>
    </row>
    <row r="245" spans="1:252" s="444" customFormat="1" x14ac:dyDescent="0.35">
      <c r="A245" s="707"/>
      <c r="B245" s="418"/>
      <c r="C245" s="489"/>
      <c r="D245" s="421"/>
      <c r="E245" s="708"/>
      <c r="J245" s="1293"/>
      <c r="M245" s="418"/>
      <c r="N245" s="418"/>
      <c r="O245" s="418"/>
      <c r="P245" s="418"/>
      <c r="Q245" s="418"/>
      <c r="R245" s="418"/>
      <c r="S245" s="418"/>
      <c r="T245" s="418"/>
      <c r="U245" s="418"/>
      <c r="V245" s="418"/>
      <c r="W245" s="418"/>
      <c r="X245" s="418"/>
      <c r="Y245" s="418"/>
      <c r="Z245" s="418"/>
      <c r="AA245" s="418"/>
      <c r="AB245" s="418"/>
      <c r="AC245" s="418"/>
      <c r="AD245" s="418"/>
      <c r="AE245" s="418"/>
      <c r="AF245" s="418"/>
      <c r="AG245" s="418"/>
      <c r="AH245" s="418"/>
      <c r="AI245" s="418"/>
      <c r="AJ245" s="418"/>
      <c r="AK245" s="418"/>
      <c r="AL245" s="418"/>
      <c r="AM245" s="418"/>
      <c r="AN245" s="418"/>
      <c r="AO245" s="418"/>
      <c r="AP245" s="418"/>
      <c r="AQ245" s="418"/>
      <c r="AR245" s="418"/>
      <c r="AS245" s="418"/>
      <c r="AT245" s="418"/>
      <c r="AU245" s="418"/>
      <c r="AV245" s="418"/>
      <c r="AW245" s="418"/>
      <c r="AX245" s="418"/>
      <c r="AY245" s="418"/>
      <c r="AZ245" s="418"/>
      <c r="BA245" s="418"/>
      <c r="BB245" s="418"/>
      <c r="BC245" s="418"/>
      <c r="BD245" s="418"/>
      <c r="BE245" s="418"/>
      <c r="BF245" s="418"/>
      <c r="BG245" s="418"/>
      <c r="BH245" s="418"/>
      <c r="BI245" s="418"/>
      <c r="BJ245" s="418"/>
      <c r="BK245" s="418"/>
      <c r="BL245" s="418"/>
      <c r="BM245" s="418"/>
      <c r="BN245" s="418"/>
      <c r="BO245" s="418"/>
      <c r="BP245" s="418"/>
      <c r="BQ245" s="418"/>
      <c r="BR245" s="418"/>
      <c r="BS245" s="418"/>
      <c r="BT245" s="418"/>
      <c r="BU245" s="418"/>
      <c r="BV245" s="418"/>
      <c r="BW245" s="418"/>
      <c r="BX245" s="418"/>
      <c r="BY245" s="418"/>
      <c r="BZ245" s="418"/>
      <c r="CA245" s="418"/>
      <c r="CB245" s="418"/>
      <c r="CC245" s="418"/>
      <c r="CD245" s="418"/>
      <c r="CE245" s="418"/>
      <c r="CF245" s="418"/>
      <c r="CG245" s="418"/>
      <c r="CH245" s="418"/>
      <c r="CI245" s="418"/>
      <c r="CJ245" s="418"/>
      <c r="CK245" s="418"/>
      <c r="CL245" s="418"/>
      <c r="CM245" s="418"/>
      <c r="CN245" s="418"/>
      <c r="CO245" s="418"/>
      <c r="CP245" s="418"/>
      <c r="CQ245" s="418"/>
      <c r="CR245" s="418"/>
      <c r="CS245" s="418"/>
      <c r="CT245" s="418"/>
      <c r="CU245" s="418"/>
      <c r="CV245" s="418"/>
      <c r="CW245" s="418"/>
      <c r="CX245" s="418"/>
      <c r="CY245" s="418"/>
      <c r="CZ245" s="418"/>
      <c r="DA245" s="418"/>
      <c r="DB245" s="418"/>
      <c r="DC245" s="418"/>
      <c r="DD245" s="418"/>
      <c r="DE245" s="418"/>
      <c r="DF245" s="418"/>
      <c r="DG245" s="418"/>
      <c r="DH245" s="418"/>
      <c r="DI245" s="418"/>
      <c r="DJ245" s="418"/>
      <c r="DK245" s="418"/>
      <c r="DL245" s="418"/>
      <c r="DM245" s="418"/>
      <c r="DN245" s="418"/>
      <c r="DO245" s="418"/>
      <c r="DP245" s="418"/>
      <c r="DQ245" s="418"/>
      <c r="DR245" s="418"/>
      <c r="DS245" s="418"/>
      <c r="DT245" s="418"/>
      <c r="DU245" s="418"/>
      <c r="DV245" s="418"/>
      <c r="DW245" s="418"/>
      <c r="DX245" s="418"/>
      <c r="DY245" s="418"/>
      <c r="DZ245" s="418"/>
      <c r="EA245" s="418"/>
      <c r="EB245" s="418"/>
      <c r="EC245" s="418"/>
      <c r="ED245" s="418"/>
      <c r="EE245" s="418"/>
      <c r="EF245" s="418"/>
      <c r="EG245" s="418"/>
      <c r="EH245" s="418"/>
      <c r="EI245" s="418"/>
      <c r="EJ245" s="418"/>
      <c r="EK245" s="418"/>
      <c r="EL245" s="418"/>
      <c r="EM245" s="418"/>
      <c r="EN245" s="418"/>
      <c r="EO245" s="418"/>
      <c r="EP245" s="418"/>
      <c r="EQ245" s="418"/>
      <c r="ER245" s="418"/>
      <c r="ES245" s="418"/>
      <c r="ET245" s="418"/>
      <c r="EU245" s="418"/>
      <c r="EV245" s="418"/>
      <c r="EW245" s="418"/>
      <c r="EX245" s="418"/>
      <c r="EY245" s="418"/>
      <c r="EZ245" s="418"/>
      <c r="FA245" s="418"/>
      <c r="FB245" s="418"/>
      <c r="FC245" s="418"/>
      <c r="FD245" s="418"/>
      <c r="FE245" s="418"/>
      <c r="FF245" s="418"/>
      <c r="FG245" s="418"/>
      <c r="FH245" s="418"/>
      <c r="FI245" s="418"/>
      <c r="FJ245" s="418"/>
      <c r="FK245" s="418"/>
      <c r="FL245" s="418"/>
      <c r="FM245" s="418"/>
      <c r="FN245" s="418"/>
      <c r="FO245" s="418"/>
      <c r="FP245" s="418"/>
      <c r="FQ245" s="418"/>
      <c r="FR245" s="418"/>
      <c r="FS245" s="418"/>
      <c r="FT245" s="418"/>
      <c r="FU245" s="418"/>
      <c r="FV245" s="418"/>
      <c r="FW245" s="418"/>
      <c r="FX245" s="418"/>
      <c r="FY245" s="418"/>
      <c r="FZ245" s="418"/>
      <c r="GA245" s="418"/>
      <c r="GB245" s="418"/>
      <c r="GC245" s="418"/>
      <c r="GD245" s="418"/>
      <c r="GE245" s="418"/>
      <c r="GF245" s="418"/>
      <c r="GG245" s="418"/>
      <c r="GH245" s="418"/>
      <c r="GI245" s="418"/>
      <c r="GJ245" s="418"/>
      <c r="GK245" s="418"/>
      <c r="GL245" s="418"/>
      <c r="GM245" s="418"/>
      <c r="GN245" s="418"/>
      <c r="GO245" s="418"/>
      <c r="GP245" s="418"/>
      <c r="GQ245" s="418"/>
      <c r="GR245" s="418"/>
      <c r="GS245" s="418"/>
      <c r="GT245" s="418"/>
      <c r="GU245" s="418"/>
      <c r="GV245" s="418"/>
      <c r="GW245" s="418"/>
      <c r="GX245" s="418"/>
      <c r="GY245" s="418"/>
      <c r="GZ245" s="418"/>
      <c r="HA245" s="418"/>
      <c r="HB245" s="418"/>
      <c r="HC245" s="418"/>
      <c r="HD245" s="418"/>
      <c r="HE245" s="418"/>
      <c r="HF245" s="418"/>
      <c r="HG245" s="418"/>
      <c r="HH245" s="418"/>
      <c r="HI245" s="418"/>
      <c r="HJ245" s="418"/>
      <c r="HK245" s="418"/>
      <c r="HL245" s="418"/>
      <c r="HM245" s="418"/>
      <c r="HN245" s="418"/>
      <c r="HO245" s="418"/>
      <c r="HP245" s="418"/>
      <c r="HQ245" s="418"/>
      <c r="HR245" s="418"/>
      <c r="HS245" s="418"/>
      <c r="HT245" s="418"/>
      <c r="HU245" s="418"/>
      <c r="HV245" s="418"/>
      <c r="HW245" s="418"/>
      <c r="HX245" s="418"/>
      <c r="HY245" s="418"/>
      <c r="HZ245" s="418"/>
      <c r="IA245" s="418"/>
      <c r="IB245" s="418"/>
      <c r="IC245" s="418"/>
      <c r="ID245" s="418"/>
      <c r="IE245" s="418"/>
      <c r="IF245" s="418"/>
      <c r="IG245" s="418"/>
      <c r="IH245" s="418"/>
      <c r="II245" s="418"/>
      <c r="IJ245" s="418"/>
      <c r="IK245" s="418"/>
      <c r="IL245" s="418"/>
      <c r="IM245" s="418"/>
      <c r="IN245" s="418"/>
      <c r="IO245" s="418"/>
      <c r="IP245" s="418"/>
      <c r="IQ245" s="278"/>
      <c r="IR245" s="278"/>
    </row>
    <row r="246" spans="1:252" s="444" customFormat="1" x14ac:dyDescent="0.35">
      <c r="A246" s="707"/>
      <c r="B246" s="418"/>
      <c r="C246" s="489"/>
      <c r="D246" s="421"/>
      <c r="E246" s="708"/>
      <c r="J246" s="1293"/>
      <c r="M246" s="418"/>
      <c r="N246" s="418"/>
      <c r="O246" s="418"/>
      <c r="P246" s="418"/>
      <c r="Q246" s="418"/>
      <c r="R246" s="418"/>
      <c r="S246" s="418"/>
      <c r="T246" s="418"/>
      <c r="U246" s="418"/>
      <c r="V246" s="418"/>
      <c r="W246" s="418"/>
      <c r="X246" s="418"/>
      <c r="Y246" s="418"/>
      <c r="Z246" s="418"/>
      <c r="AA246" s="418"/>
      <c r="AB246" s="418"/>
      <c r="AC246" s="418"/>
      <c r="AD246" s="418"/>
      <c r="AE246" s="418"/>
      <c r="AF246" s="418"/>
      <c r="AG246" s="418"/>
      <c r="AH246" s="418"/>
      <c r="AI246" s="418"/>
      <c r="AJ246" s="418"/>
      <c r="AK246" s="418"/>
      <c r="AL246" s="418"/>
      <c r="AM246" s="418"/>
      <c r="AN246" s="418"/>
      <c r="AO246" s="418"/>
      <c r="AP246" s="418"/>
      <c r="AQ246" s="418"/>
      <c r="AR246" s="418"/>
      <c r="AS246" s="418"/>
      <c r="AT246" s="418"/>
      <c r="AU246" s="418"/>
      <c r="AV246" s="418"/>
      <c r="AW246" s="418"/>
      <c r="AX246" s="418"/>
      <c r="AY246" s="418"/>
      <c r="AZ246" s="418"/>
      <c r="BA246" s="418"/>
      <c r="BB246" s="418"/>
      <c r="BC246" s="418"/>
      <c r="BD246" s="418"/>
      <c r="BE246" s="418"/>
      <c r="BF246" s="418"/>
      <c r="BG246" s="418"/>
      <c r="BH246" s="418"/>
      <c r="BI246" s="418"/>
      <c r="BJ246" s="418"/>
      <c r="BK246" s="418"/>
      <c r="BL246" s="418"/>
      <c r="BM246" s="418"/>
      <c r="BN246" s="418"/>
      <c r="BO246" s="418"/>
      <c r="BP246" s="418"/>
      <c r="BQ246" s="418"/>
      <c r="BR246" s="418"/>
      <c r="BS246" s="418"/>
      <c r="BT246" s="418"/>
      <c r="BU246" s="418"/>
      <c r="BV246" s="418"/>
      <c r="BW246" s="418"/>
      <c r="BX246" s="418"/>
      <c r="BY246" s="418"/>
      <c r="BZ246" s="418"/>
      <c r="CA246" s="418"/>
      <c r="CB246" s="418"/>
      <c r="CC246" s="418"/>
      <c r="CD246" s="418"/>
      <c r="CE246" s="418"/>
      <c r="CF246" s="418"/>
      <c r="CG246" s="418"/>
      <c r="CH246" s="418"/>
      <c r="CI246" s="418"/>
      <c r="CJ246" s="418"/>
      <c r="CK246" s="418"/>
      <c r="CL246" s="418"/>
      <c r="CM246" s="418"/>
      <c r="CN246" s="418"/>
      <c r="CO246" s="418"/>
      <c r="CP246" s="418"/>
      <c r="CQ246" s="418"/>
      <c r="CR246" s="418"/>
      <c r="CS246" s="418"/>
      <c r="CT246" s="418"/>
      <c r="CU246" s="418"/>
      <c r="CV246" s="418"/>
      <c r="CW246" s="418"/>
      <c r="CX246" s="418"/>
      <c r="CY246" s="418"/>
      <c r="CZ246" s="418"/>
      <c r="DA246" s="418"/>
      <c r="DB246" s="418"/>
      <c r="DC246" s="418"/>
      <c r="DD246" s="418"/>
      <c r="DE246" s="418"/>
      <c r="DF246" s="418"/>
      <c r="DG246" s="418"/>
      <c r="DH246" s="418"/>
      <c r="DI246" s="418"/>
      <c r="DJ246" s="418"/>
      <c r="DK246" s="418"/>
      <c r="DL246" s="418"/>
      <c r="DM246" s="418"/>
      <c r="DN246" s="418"/>
      <c r="DO246" s="418"/>
      <c r="DP246" s="418"/>
      <c r="DQ246" s="418"/>
      <c r="DR246" s="418"/>
      <c r="DS246" s="418"/>
      <c r="DT246" s="418"/>
      <c r="DU246" s="418"/>
      <c r="DV246" s="418"/>
      <c r="DW246" s="418"/>
      <c r="DX246" s="418"/>
      <c r="DY246" s="418"/>
      <c r="DZ246" s="418"/>
      <c r="EA246" s="418"/>
      <c r="EB246" s="418"/>
      <c r="EC246" s="418"/>
      <c r="ED246" s="418"/>
      <c r="EE246" s="418"/>
      <c r="EF246" s="418"/>
      <c r="EG246" s="418"/>
      <c r="EH246" s="418"/>
      <c r="EI246" s="418"/>
      <c r="EJ246" s="418"/>
      <c r="EK246" s="418"/>
      <c r="EL246" s="418"/>
      <c r="EM246" s="418"/>
      <c r="EN246" s="418"/>
      <c r="EO246" s="418"/>
      <c r="EP246" s="418"/>
      <c r="EQ246" s="418"/>
      <c r="ER246" s="418"/>
      <c r="ES246" s="418"/>
      <c r="ET246" s="418"/>
      <c r="EU246" s="418"/>
      <c r="EV246" s="418"/>
      <c r="EW246" s="418"/>
      <c r="EX246" s="418"/>
      <c r="EY246" s="418"/>
      <c r="EZ246" s="418"/>
      <c r="FA246" s="418"/>
      <c r="FB246" s="418"/>
      <c r="FC246" s="418"/>
      <c r="FD246" s="418"/>
      <c r="FE246" s="418"/>
      <c r="FF246" s="418"/>
      <c r="FG246" s="418"/>
      <c r="FH246" s="418"/>
      <c r="FI246" s="418"/>
      <c r="FJ246" s="418"/>
      <c r="FK246" s="418"/>
      <c r="FL246" s="418"/>
      <c r="FM246" s="418"/>
      <c r="FN246" s="418"/>
      <c r="FO246" s="418"/>
      <c r="FP246" s="418"/>
      <c r="FQ246" s="418"/>
      <c r="FR246" s="418"/>
      <c r="FS246" s="418"/>
      <c r="FT246" s="418"/>
      <c r="FU246" s="418"/>
      <c r="FV246" s="418"/>
      <c r="FW246" s="418"/>
      <c r="FX246" s="418"/>
      <c r="FY246" s="418"/>
      <c r="FZ246" s="418"/>
      <c r="GA246" s="418"/>
      <c r="GB246" s="418"/>
      <c r="GC246" s="418"/>
      <c r="GD246" s="418"/>
      <c r="GE246" s="418"/>
      <c r="GF246" s="418"/>
      <c r="GG246" s="418"/>
      <c r="GH246" s="418"/>
      <c r="GI246" s="418"/>
      <c r="GJ246" s="418"/>
      <c r="GK246" s="418"/>
      <c r="GL246" s="418"/>
      <c r="GM246" s="418"/>
      <c r="GN246" s="418"/>
      <c r="GO246" s="418"/>
      <c r="GP246" s="418"/>
      <c r="GQ246" s="418"/>
      <c r="GR246" s="418"/>
      <c r="GS246" s="418"/>
      <c r="GT246" s="418"/>
      <c r="GU246" s="418"/>
      <c r="GV246" s="418"/>
      <c r="GW246" s="418"/>
      <c r="GX246" s="418"/>
      <c r="GY246" s="418"/>
      <c r="GZ246" s="418"/>
      <c r="HA246" s="418"/>
      <c r="HB246" s="418"/>
      <c r="HC246" s="418"/>
      <c r="HD246" s="418"/>
      <c r="HE246" s="418"/>
      <c r="HF246" s="418"/>
      <c r="HG246" s="418"/>
      <c r="HH246" s="418"/>
      <c r="HI246" s="418"/>
      <c r="HJ246" s="418"/>
      <c r="HK246" s="418"/>
      <c r="HL246" s="418"/>
      <c r="HM246" s="418"/>
      <c r="HN246" s="418"/>
      <c r="HO246" s="418"/>
      <c r="HP246" s="418"/>
      <c r="HQ246" s="418"/>
      <c r="HR246" s="418"/>
      <c r="HS246" s="418"/>
      <c r="HT246" s="418"/>
      <c r="HU246" s="418"/>
      <c r="HV246" s="418"/>
      <c r="HW246" s="418"/>
      <c r="HX246" s="418"/>
      <c r="HY246" s="418"/>
      <c r="HZ246" s="418"/>
      <c r="IA246" s="418"/>
      <c r="IB246" s="418"/>
      <c r="IC246" s="418"/>
      <c r="ID246" s="418"/>
      <c r="IE246" s="418"/>
      <c r="IF246" s="418"/>
      <c r="IG246" s="418"/>
      <c r="IH246" s="418"/>
      <c r="II246" s="418"/>
      <c r="IJ246" s="418"/>
      <c r="IK246" s="418"/>
      <c r="IL246" s="418"/>
      <c r="IM246" s="418"/>
      <c r="IN246" s="418"/>
      <c r="IO246" s="418"/>
      <c r="IP246" s="418"/>
      <c r="IQ246" s="278"/>
      <c r="IR246" s="278"/>
    </row>
    <row r="247" spans="1:252" s="444" customFormat="1" x14ac:dyDescent="0.35">
      <c r="A247" s="707"/>
      <c r="B247" s="418"/>
      <c r="C247" s="489"/>
      <c r="D247" s="421"/>
      <c r="E247" s="708"/>
      <c r="J247" s="1293"/>
      <c r="M247" s="418"/>
      <c r="N247" s="418"/>
      <c r="O247" s="418"/>
      <c r="P247" s="418"/>
      <c r="Q247" s="418"/>
      <c r="R247" s="418"/>
      <c r="S247" s="418"/>
      <c r="T247" s="418"/>
      <c r="U247" s="418"/>
      <c r="V247" s="418"/>
      <c r="W247" s="418"/>
      <c r="X247" s="418"/>
      <c r="Y247" s="418"/>
      <c r="Z247" s="418"/>
      <c r="AA247" s="418"/>
      <c r="AB247" s="418"/>
      <c r="AC247" s="418"/>
      <c r="AD247" s="418"/>
      <c r="AE247" s="418"/>
      <c r="AF247" s="418"/>
      <c r="AG247" s="418"/>
      <c r="AH247" s="418"/>
      <c r="AI247" s="418"/>
      <c r="AJ247" s="418"/>
      <c r="AK247" s="418"/>
      <c r="AL247" s="418"/>
      <c r="AM247" s="418"/>
      <c r="AN247" s="418"/>
      <c r="AO247" s="418"/>
      <c r="AP247" s="418"/>
      <c r="AQ247" s="418"/>
      <c r="AR247" s="418"/>
      <c r="AS247" s="418"/>
      <c r="AT247" s="418"/>
      <c r="AU247" s="418"/>
      <c r="AV247" s="418"/>
      <c r="AW247" s="418"/>
      <c r="AX247" s="418"/>
      <c r="AY247" s="418"/>
      <c r="AZ247" s="418"/>
      <c r="BA247" s="418"/>
      <c r="BB247" s="418"/>
      <c r="BC247" s="418"/>
      <c r="BD247" s="418"/>
      <c r="BE247" s="418"/>
      <c r="BF247" s="418"/>
      <c r="BG247" s="418"/>
      <c r="BH247" s="418"/>
      <c r="BI247" s="418"/>
      <c r="BJ247" s="418"/>
      <c r="BK247" s="418"/>
      <c r="BL247" s="418"/>
      <c r="BM247" s="418"/>
      <c r="BN247" s="418"/>
      <c r="BO247" s="418"/>
      <c r="BP247" s="418"/>
      <c r="BQ247" s="418"/>
      <c r="BR247" s="418"/>
      <c r="BS247" s="418"/>
      <c r="BT247" s="418"/>
      <c r="BU247" s="418"/>
      <c r="BV247" s="418"/>
      <c r="BW247" s="418"/>
      <c r="BX247" s="418"/>
      <c r="BY247" s="418"/>
      <c r="BZ247" s="418"/>
      <c r="CA247" s="418"/>
      <c r="CB247" s="418"/>
      <c r="CC247" s="418"/>
      <c r="CD247" s="418"/>
      <c r="CE247" s="418"/>
      <c r="CF247" s="418"/>
      <c r="CG247" s="418"/>
      <c r="CH247" s="418"/>
      <c r="CI247" s="418"/>
      <c r="CJ247" s="418"/>
      <c r="CK247" s="418"/>
      <c r="CL247" s="418"/>
      <c r="CM247" s="418"/>
      <c r="CN247" s="418"/>
      <c r="CO247" s="418"/>
      <c r="CP247" s="418"/>
      <c r="CQ247" s="418"/>
      <c r="CR247" s="418"/>
      <c r="CS247" s="418"/>
      <c r="CT247" s="418"/>
      <c r="CU247" s="418"/>
      <c r="CV247" s="418"/>
      <c r="CW247" s="418"/>
      <c r="CX247" s="418"/>
      <c r="CY247" s="418"/>
      <c r="CZ247" s="418"/>
      <c r="DA247" s="418"/>
      <c r="DB247" s="418"/>
      <c r="DC247" s="418"/>
      <c r="DD247" s="418"/>
      <c r="DE247" s="418"/>
      <c r="DF247" s="418"/>
      <c r="DG247" s="418"/>
      <c r="DH247" s="418"/>
      <c r="DI247" s="418"/>
      <c r="DJ247" s="418"/>
      <c r="DK247" s="418"/>
      <c r="DL247" s="418"/>
      <c r="DM247" s="418"/>
      <c r="DN247" s="418"/>
      <c r="DO247" s="418"/>
      <c r="DP247" s="418"/>
      <c r="DQ247" s="418"/>
      <c r="DR247" s="418"/>
      <c r="DS247" s="418"/>
      <c r="DT247" s="418"/>
      <c r="DU247" s="418"/>
      <c r="DV247" s="418"/>
      <c r="DW247" s="418"/>
      <c r="DX247" s="418"/>
      <c r="DY247" s="418"/>
      <c r="DZ247" s="418"/>
      <c r="EA247" s="418"/>
      <c r="EB247" s="418"/>
      <c r="EC247" s="418"/>
      <c r="ED247" s="418"/>
      <c r="EE247" s="418"/>
      <c r="EF247" s="418"/>
      <c r="EG247" s="418"/>
      <c r="EH247" s="418"/>
      <c r="EI247" s="418"/>
      <c r="EJ247" s="418"/>
      <c r="EK247" s="418"/>
      <c r="EL247" s="418"/>
      <c r="EM247" s="418"/>
      <c r="EN247" s="418"/>
      <c r="EO247" s="418"/>
      <c r="EP247" s="418"/>
      <c r="EQ247" s="418"/>
      <c r="ER247" s="418"/>
      <c r="ES247" s="418"/>
      <c r="ET247" s="418"/>
      <c r="EU247" s="418"/>
      <c r="EV247" s="418"/>
      <c r="EW247" s="418"/>
      <c r="EX247" s="418"/>
      <c r="EY247" s="418"/>
      <c r="EZ247" s="418"/>
      <c r="FA247" s="418"/>
      <c r="FB247" s="418"/>
      <c r="FC247" s="418"/>
      <c r="FD247" s="418"/>
      <c r="FE247" s="418"/>
      <c r="FF247" s="418"/>
      <c r="FG247" s="418"/>
      <c r="FH247" s="418"/>
      <c r="FI247" s="418"/>
      <c r="FJ247" s="418"/>
      <c r="FK247" s="418"/>
      <c r="FL247" s="418"/>
      <c r="FM247" s="418"/>
      <c r="FN247" s="418"/>
      <c r="FO247" s="418"/>
      <c r="FP247" s="418"/>
      <c r="FQ247" s="418"/>
      <c r="FR247" s="418"/>
      <c r="FS247" s="418"/>
      <c r="FT247" s="418"/>
      <c r="FU247" s="418"/>
      <c r="FV247" s="418"/>
      <c r="FW247" s="418"/>
      <c r="FX247" s="418"/>
      <c r="FY247" s="418"/>
      <c r="FZ247" s="418"/>
      <c r="GA247" s="418"/>
      <c r="GB247" s="418"/>
      <c r="GC247" s="418"/>
      <c r="GD247" s="418"/>
      <c r="GE247" s="418"/>
      <c r="GF247" s="418"/>
      <c r="GG247" s="418"/>
      <c r="GH247" s="418"/>
      <c r="GI247" s="418"/>
      <c r="GJ247" s="418"/>
      <c r="GK247" s="418"/>
      <c r="GL247" s="418"/>
      <c r="GM247" s="418"/>
      <c r="GN247" s="418"/>
      <c r="GO247" s="418"/>
      <c r="GP247" s="418"/>
      <c r="GQ247" s="418"/>
      <c r="GR247" s="418"/>
      <c r="GS247" s="418"/>
      <c r="GT247" s="418"/>
      <c r="GU247" s="418"/>
      <c r="GV247" s="418"/>
      <c r="GW247" s="418"/>
      <c r="GX247" s="418"/>
      <c r="GY247" s="418"/>
      <c r="GZ247" s="418"/>
      <c r="HA247" s="418"/>
      <c r="HB247" s="418"/>
      <c r="HC247" s="418"/>
      <c r="HD247" s="418"/>
      <c r="HE247" s="418"/>
      <c r="HF247" s="418"/>
      <c r="HG247" s="418"/>
      <c r="HH247" s="418"/>
      <c r="HI247" s="418"/>
      <c r="HJ247" s="418"/>
      <c r="HK247" s="418"/>
      <c r="HL247" s="418"/>
      <c r="HM247" s="418"/>
      <c r="HN247" s="418"/>
      <c r="HO247" s="418"/>
      <c r="HP247" s="418"/>
      <c r="HQ247" s="418"/>
      <c r="HR247" s="418"/>
      <c r="HS247" s="418"/>
      <c r="HT247" s="418"/>
      <c r="HU247" s="418"/>
      <c r="HV247" s="418"/>
      <c r="HW247" s="418"/>
      <c r="HX247" s="418"/>
      <c r="HY247" s="418"/>
      <c r="HZ247" s="418"/>
      <c r="IA247" s="418"/>
      <c r="IB247" s="418"/>
      <c r="IC247" s="418"/>
      <c r="ID247" s="418"/>
      <c r="IE247" s="418"/>
      <c r="IF247" s="418"/>
      <c r="IG247" s="418"/>
      <c r="IH247" s="418"/>
      <c r="II247" s="418"/>
      <c r="IJ247" s="418"/>
      <c r="IK247" s="418"/>
      <c r="IL247" s="418"/>
      <c r="IM247" s="418"/>
      <c r="IN247" s="418"/>
      <c r="IO247" s="418"/>
      <c r="IP247" s="418"/>
      <c r="IQ247" s="278"/>
      <c r="IR247" s="278"/>
    </row>
    <row r="248" spans="1:252" s="444" customFormat="1" x14ac:dyDescent="0.35">
      <c r="A248" s="707"/>
      <c r="B248" s="418"/>
      <c r="C248" s="489"/>
      <c r="D248" s="421"/>
      <c r="E248" s="708"/>
      <c r="J248" s="1293"/>
      <c r="M248" s="418"/>
      <c r="N248" s="418"/>
      <c r="O248" s="418"/>
      <c r="P248" s="418"/>
      <c r="Q248" s="418"/>
      <c r="R248" s="418"/>
      <c r="S248" s="418"/>
      <c r="T248" s="418"/>
      <c r="U248" s="418"/>
      <c r="V248" s="418"/>
      <c r="W248" s="418"/>
      <c r="X248" s="418"/>
      <c r="Y248" s="418"/>
      <c r="Z248" s="418"/>
      <c r="AA248" s="418"/>
      <c r="AB248" s="418"/>
      <c r="AC248" s="418"/>
      <c r="AD248" s="418"/>
      <c r="AE248" s="418"/>
      <c r="AF248" s="418"/>
      <c r="AG248" s="418"/>
      <c r="AH248" s="418"/>
      <c r="AI248" s="418"/>
      <c r="AJ248" s="418"/>
      <c r="AK248" s="418"/>
      <c r="AL248" s="418"/>
      <c r="AM248" s="418"/>
      <c r="AN248" s="418"/>
      <c r="AO248" s="418"/>
      <c r="AP248" s="418"/>
      <c r="AQ248" s="418"/>
      <c r="AR248" s="418"/>
      <c r="AS248" s="418"/>
      <c r="AT248" s="418"/>
      <c r="AU248" s="418"/>
      <c r="AV248" s="418"/>
      <c r="AW248" s="418"/>
      <c r="AX248" s="418"/>
      <c r="AY248" s="418"/>
      <c r="AZ248" s="418"/>
      <c r="BA248" s="418"/>
      <c r="BB248" s="418"/>
      <c r="BC248" s="418"/>
      <c r="BD248" s="418"/>
      <c r="BE248" s="418"/>
      <c r="BF248" s="418"/>
      <c r="BG248" s="418"/>
      <c r="BH248" s="418"/>
      <c r="BI248" s="418"/>
      <c r="BJ248" s="418"/>
      <c r="BK248" s="418"/>
      <c r="BL248" s="418"/>
      <c r="BM248" s="418"/>
      <c r="BN248" s="418"/>
      <c r="BO248" s="418"/>
      <c r="BP248" s="418"/>
      <c r="BQ248" s="418"/>
      <c r="BR248" s="418"/>
      <c r="BS248" s="418"/>
      <c r="BT248" s="418"/>
      <c r="BU248" s="418"/>
      <c r="BV248" s="418"/>
      <c r="BW248" s="418"/>
      <c r="BX248" s="418"/>
      <c r="BY248" s="418"/>
      <c r="BZ248" s="418"/>
      <c r="CA248" s="418"/>
      <c r="CB248" s="418"/>
      <c r="CC248" s="418"/>
      <c r="CD248" s="418"/>
      <c r="CE248" s="418"/>
      <c r="CF248" s="418"/>
      <c r="CG248" s="418"/>
      <c r="CH248" s="418"/>
      <c r="CI248" s="418"/>
      <c r="CJ248" s="418"/>
      <c r="CK248" s="418"/>
      <c r="CL248" s="418"/>
      <c r="CM248" s="418"/>
      <c r="CN248" s="418"/>
      <c r="CO248" s="418"/>
      <c r="CP248" s="418"/>
      <c r="CQ248" s="418"/>
      <c r="CR248" s="418"/>
      <c r="CS248" s="418"/>
      <c r="CT248" s="418"/>
      <c r="CU248" s="418"/>
      <c r="CV248" s="418"/>
      <c r="CW248" s="418"/>
      <c r="CX248" s="418"/>
      <c r="CY248" s="418"/>
      <c r="CZ248" s="418"/>
      <c r="DA248" s="418"/>
      <c r="DB248" s="418"/>
      <c r="DC248" s="418"/>
      <c r="DD248" s="418"/>
      <c r="DE248" s="418"/>
      <c r="DF248" s="418"/>
      <c r="DG248" s="418"/>
      <c r="DH248" s="418"/>
      <c r="DI248" s="418"/>
      <c r="DJ248" s="418"/>
      <c r="DK248" s="418"/>
      <c r="DL248" s="418"/>
      <c r="DM248" s="418"/>
      <c r="DN248" s="418"/>
      <c r="DO248" s="418"/>
      <c r="DP248" s="418"/>
      <c r="DQ248" s="418"/>
      <c r="DR248" s="418"/>
      <c r="DS248" s="418"/>
      <c r="DT248" s="418"/>
      <c r="DU248" s="418"/>
      <c r="DV248" s="418"/>
      <c r="DW248" s="418"/>
      <c r="DX248" s="418"/>
      <c r="DY248" s="418"/>
      <c r="DZ248" s="418"/>
      <c r="EA248" s="418"/>
      <c r="EB248" s="418"/>
      <c r="EC248" s="418"/>
      <c r="ED248" s="418"/>
      <c r="EE248" s="418"/>
      <c r="EF248" s="418"/>
      <c r="EG248" s="418"/>
      <c r="EH248" s="418"/>
      <c r="EI248" s="418"/>
      <c r="EJ248" s="418"/>
      <c r="EK248" s="418"/>
      <c r="EL248" s="418"/>
      <c r="EM248" s="418"/>
      <c r="EN248" s="418"/>
      <c r="EO248" s="418"/>
      <c r="EP248" s="418"/>
      <c r="EQ248" s="418"/>
      <c r="ER248" s="418"/>
      <c r="ES248" s="418"/>
      <c r="ET248" s="418"/>
      <c r="EU248" s="418"/>
      <c r="EV248" s="418"/>
      <c r="EW248" s="418"/>
      <c r="EX248" s="418"/>
      <c r="EY248" s="418"/>
      <c r="EZ248" s="418"/>
      <c r="FA248" s="418"/>
      <c r="FB248" s="418"/>
      <c r="FC248" s="418"/>
      <c r="FD248" s="418"/>
      <c r="FE248" s="418"/>
      <c r="FF248" s="418"/>
      <c r="FG248" s="418"/>
      <c r="FH248" s="418"/>
      <c r="FI248" s="418"/>
      <c r="FJ248" s="418"/>
      <c r="FK248" s="418"/>
      <c r="FL248" s="418"/>
      <c r="FM248" s="418"/>
      <c r="FN248" s="418"/>
      <c r="FO248" s="418"/>
      <c r="FP248" s="418"/>
      <c r="FQ248" s="418"/>
      <c r="FR248" s="418"/>
      <c r="FS248" s="418"/>
      <c r="FT248" s="418"/>
      <c r="FU248" s="418"/>
      <c r="FV248" s="418"/>
      <c r="FW248" s="418"/>
      <c r="FX248" s="418"/>
      <c r="FY248" s="418"/>
      <c r="FZ248" s="418"/>
      <c r="GA248" s="418"/>
      <c r="GB248" s="418"/>
      <c r="GC248" s="418"/>
      <c r="GD248" s="418"/>
      <c r="GE248" s="418"/>
      <c r="GF248" s="418"/>
      <c r="GG248" s="418"/>
      <c r="GH248" s="418"/>
      <c r="GI248" s="418"/>
      <c r="GJ248" s="418"/>
      <c r="GK248" s="418"/>
      <c r="GL248" s="418"/>
      <c r="GM248" s="418"/>
      <c r="GN248" s="418"/>
      <c r="GO248" s="418"/>
      <c r="GP248" s="418"/>
      <c r="GQ248" s="418"/>
      <c r="GR248" s="418"/>
      <c r="GS248" s="418"/>
      <c r="GT248" s="418"/>
      <c r="GU248" s="418"/>
      <c r="GV248" s="418"/>
      <c r="GW248" s="418"/>
      <c r="GX248" s="418"/>
      <c r="GY248" s="418"/>
      <c r="GZ248" s="418"/>
      <c r="HA248" s="418"/>
      <c r="HB248" s="418"/>
      <c r="HC248" s="418"/>
      <c r="HD248" s="418"/>
      <c r="HE248" s="418"/>
      <c r="HF248" s="418"/>
      <c r="HG248" s="418"/>
      <c r="HH248" s="418"/>
      <c r="HI248" s="418"/>
      <c r="HJ248" s="418"/>
      <c r="HK248" s="418"/>
      <c r="HL248" s="418"/>
      <c r="HM248" s="418"/>
      <c r="HN248" s="418"/>
      <c r="HO248" s="418"/>
      <c r="HP248" s="418"/>
      <c r="HQ248" s="418"/>
      <c r="HR248" s="418"/>
      <c r="HS248" s="418"/>
      <c r="HT248" s="418"/>
      <c r="HU248" s="418"/>
      <c r="HV248" s="418"/>
      <c r="HW248" s="418"/>
      <c r="HX248" s="418"/>
      <c r="HY248" s="418"/>
      <c r="HZ248" s="418"/>
      <c r="IA248" s="418"/>
      <c r="IB248" s="418"/>
      <c r="IC248" s="418"/>
      <c r="ID248" s="418"/>
      <c r="IE248" s="418"/>
      <c r="IF248" s="418"/>
      <c r="IG248" s="418"/>
      <c r="IH248" s="418"/>
      <c r="II248" s="418"/>
      <c r="IJ248" s="418"/>
      <c r="IK248" s="418"/>
      <c r="IL248" s="418"/>
      <c r="IM248" s="418"/>
      <c r="IN248" s="418"/>
      <c r="IO248" s="418"/>
      <c r="IP248" s="418"/>
      <c r="IQ248" s="278"/>
      <c r="IR248" s="278"/>
    </row>
    <row r="249" spans="1:252" s="444" customFormat="1" x14ac:dyDescent="0.35">
      <c r="A249" s="707"/>
      <c r="B249" s="418"/>
      <c r="C249" s="489"/>
      <c r="D249" s="421"/>
      <c r="E249" s="708"/>
      <c r="J249" s="1293"/>
      <c r="M249" s="418"/>
      <c r="N249" s="418"/>
      <c r="O249" s="418"/>
      <c r="P249" s="418"/>
      <c r="Q249" s="418"/>
      <c r="R249" s="418"/>
      <c r="S249" s="418"/>
      <c r="T249" s="418"/>
      <c r="U249" s="418"/>
      <c r="V249" s="418"/>
      <c r="W249" s="418"/>
      <c r="X249" s="418"/>
      <c r="Y249" s="418"/>
      <c r="Z249" s="418"/>
      <c r="AA249" s="418"/>
      <c r="AB249" s="418"/>
      <c r="AC249" s="418"/>
      <c r="AD249" s="418"/>
      <c r="AE249" s="418"/>
      <c r="AF249" s="418"/>
      <c r="AG249" s="418"/>
      <c r="AH249" s="418"/>
      <c r="AI249" s="418"/>
      <c r="AJ249" s="418"/>
      <c r="AK249" s="418"/>
      <c r="AL249" s="418"/>
      <c r="AM249" s="418"/>
      <c r="AN249" s="418"/>
      <c r="AO249" s="418"/>
      <c r="AP249" s="418"/>
      <c r="AQ249" s="418"/>
      <c r="AR249" s="418"/>
      <c r="AS249" s="418"/>
      <c r="AT249" s="418"/>
      <c r="AU249" s="418"/>
      <c r="AV249" s="418"/>
      <c r="AW249" s="418"/>
      <c r="AX249" s="418"/>
      <c r="AY249" s="418"/>
      <c r="AZ249" s="418"/>
      <c r="BA249" s="418"/>
      <c r="BB249" s="418"/>
      <c r="BC249" s="418"/>
      <c r="BD249" s="418"/>
      <c r="BE249" s="418"/>
      <c r="BF249" s="418"/>
      <c r="BG249" s="418"/>
      <c r="BH249" s="418"/>
      <c r="BI249" s="418"/>
      <c r="BJ249" s="418"/>
      <c r="BK249" s="418"/>
      <c r="BL249" s="418"/>
      <c r="BM249" s="418"/>
      <c r="BN249" s="418"/>
      <c r="BO249" s="418"/>
      <c r="BP249" s="418"/>
      <c r="BQ249" s="418"/>
      <c r="BR249" s="418"/>
      <c r="BS249" s="418"/>
      <c r="BT249" s="418"/>
      <c r="BU249" s="418"/>
      <c r="BV249" s="418"/>
      <c r="BW249" s="418"/>
      <c r="BX249" s="418"/>
      <c r="BY249" s="418"/>
      <c r="BZ249" s="418"/>
      <c r="CA249" s="418"/>
      <c r="CB249" s="418"/>
      <c r="CC249" s="418"/>
      <c r="CD249" s="418"/>
      <c r="CE249" s="418"/>
      <c r="CF249" s="418"/>
      <c r="CG249" s="418"/>
      <c r="CH249" s="418"/>
      <c r="CI249" s="418"/>
      <c r="CJ249" s="418"/>
      <c r="CK249" s="418"/>
      <c r="CL249" s="418"/>
      <c r="CM249" s="418"/>
      <c r="CN249" s="418"/>
      <c r="CO249" s="418"/>
      <c r="CP249" s="418"/>
      <c r="CQ249" s="418"/>
      <c r="CR249" s="418"/>
      <c r="CS249" s="418"/>
      <c r="CT249" s="418"/>
      <c r="CU249" s="418"/>
      <c r="CV249" s="418"/>
      <c r="CW249" s="418"/>
      <c r="CX249" s="418"/>
      <c r="CY249" s="418"/>
      <c r="CZ249" s="418"/>
      <c r="DA249" s="418"/>
      <c r="DB249" s="418"/>
      <c r="DC249" s="418"/>
      <c r="DD249" s="418"/>
      <c r="DE249" s="418"/>
      <c r="DF249" s="418"/>
      <c r="DG249" s="418"/>
      <c r="DH249" s="418"/>
      <c r="DI249" s="418"/>
      <c r="DJ249" s="418"/>
      <c r="DK249" s="418"/>
      <c r="DL249" s="418"/>
      <c r="DM249" s="418"/>
      <c r="DN249" s="418"/>
      <c r="DO249" s="418"/>
      <c r="DP249" s="418"/>
      <c r="DQ249" s="418"/>
      <c r="DR249" s="418"/>
      <c r="DS249" s="418"/>
      <c r="DT249" s="418"/>
      <c r="DU249" s="418"/>
      <c r="DV249" s="418"/>
      <c r="DW249" s="418"/>
      <c r="DX249" s="418"/>
      <c r="DY249" s="418"/>
      <c r="DZ249" s="418"/>
      <c r="EA249" s="418"/>
      <c r="EB249" s="418"/>
      <c r="EC249" s="418"/>
      <c r="ED249" s="418"/>
      <c r="EE249" s="418"/>
      <c r="EF249" s="418"/>
      <c r="EG249" s="418"/>
      <c r="EH249" s="418"/>
      <c r="EI249" s="418"/>
      <c r="EJ249" s="418"/>
      <c r="EK249" s="418"/>
      <c r="EL249" s="418"/>
      <c r="EM249" s="418"/>
      <c r="EN249" s="418"/>
      <c r="EO249" s="418"/>
      <c r="EP249" s="418"/>
      <c r="EQ249" s="418"/>
      <c r="ER249" s="418"/>
      <c r="ES249" s="418"/>
      <c r="ET249" s="418"/>
      <c r="EU249" s="418"/>
      <c r="EV249" s="418"/>
      <c r="EW249" s="418"/>
      <c r="EX249" s="418"/>
      <c r="EY249" s="418"/>
      <c r="EZ249" s="418"/>
      <c r="FA249" s="418"/>
      <c r="FB249" s="418"/>
      <c r="FC249" s="418"/>
      <c r="FD249" s="418"/>
      <c r="FE249" s="418"/>
      <c r="FF249" s="418"/>
      <c r="FG249" s="418"/>
      <c r="FH249" s="418"/>
      <c r="FI249" s="418"/>
      <c r="FJ249" s="418"/>
      <c r="FK249" s="418"/>
      <c r="FL249" s="418"/>
      <c r="FM249" s="418"/>
      <c r="FN249" s="418"/>
      <c r="FO249" s="418"/>
      <c r="FP249" s="418"/>
      <c r="FQ249" s="418"/>
      <c r="FR249" s="418"/>
      <c r="FS249" s="418"/>
      <c r="FT249" s="418"/>
      <c r="FU249" s="418"/>
      <c r="FV249" s="418"/>
      <c r="FW249" s="418"/>
      <c r="FX249" s="418"/>
      <c r="FY249" s="418"/>
      <c r="FZ249" s="418"/>
      <c r="GA249" s="418"/>
      <c r="GB249" s="418"/>
      <c r="GC249" s="418"/>
      <c r="GD249" s="418"/>
      <c r="GE249" s="418"/>
      <c r="GF249" s="418"/>
      <c r="GG249" s="418"/>
      <c r="GH249" s="418"/>
      <c r="GI249" s="418"/>
      <c r="GJ249" s="418"/>
      <c r="GK249" s="418"/>
      <c r="GL249" s="418"/>
      <c r="GM249" s="418"/>
      <c r="GN249" s="418"/>
      <c r="GO249" s="418"/>
      <c r="GP249" s="418"/>
      <c r="GQ249" s="418"/>
      <c r="GR249" s="418"/>
      <c r="GS249" s="418"/>
      <c r="GT249" s="418"/>
      <c r="GU249" s="418"/>
      <c r="GV249" s="418"/>
      <c r="GW249" s="418"/>
      <c r="GX249" s="418"/>
      <c r="GY249" s="418"/>
      <c r="GZ249" s="418"/>
      <c r="HA249" s="418"/>
      <c r="HB249" s="418"/>
      <c r="HC249" s="418"/>
      <c r="HD249" s="418"/>
      <c r="HE249" s="418"/>
      <c r="HF249" s="418"/>
      <c r="HG249" s="418"/>
      <c r="HH249" s="418"/>
      <c r="HI249" s="418"/>
      <c r="HJ249" s="418"/>
      <c r="HK249" s="418"/>
      <c r="HL249" s="418"/>
      <c r="HM249" s="418"/>
      <c r="HN249" s="418"/>
      <c r="HO249" s="418"/>
      <c r="HP249" s="418"/>
      <c r="HQ249" s="418"/>
      <c r="HR249" s="418"/>
      <c r="HS249" s="418"/>
      <c r="HT249" s="418"/>
      <c r="HU249" s="418"/>
      <c r="HV249" s="418"/>
      <c r="HW249" s="418"/>
      <c r="HX249" s="418"/>
      <c r="HY249" s="418"/>
      <c r="HZ249" s="418"/>
      <c r="IA249" s="418"/>
      <c r="IB249" s="418"/>
      <c r="IC249" s="418"/>
      <c r="ID249" s="418"/>
      <c r="IE249" s="418"/>
      <c r="IF249" s="418"/>
      <c r="IG249" s="418"/>
      <c r="IH249" s="418"/>
      <c r="II249" s="418"/>
      <c r="IJ249" s="418"/>
      <c r="IK249" s="418"/>
      <c r="IL249" s="418"/>
      <c r="IM249" s="418"/>
      <c r="IN249" s="418"/>
      <c r="IO249" s="418"/>
      <c r="IP249" s="418"/>
      <c r="IQ249" s="278"/>
      <c r="IR249" s="278"/>
    </row>
    <row r="250" spans="1:252" s="444" customFormat="1" x14ac:dyDescent="0.35">
      <c r="A250" s="707"/>
      <c r="B250" s="418"/>
      <c r="C250" s="489"/>
      <c r="D250" s="421"/>
      <c r="E250" s="708"/>
      <c r="J250" s="1293"/>
      <c r="M250" s="418"/>
      <c r="N250" s="418"/>
      <c r="O250" s="418"/>
      <c r="P250" s="418"/>
      <c r="Q250" s="418"/>
      <c r="R250" s="418"/>
      <c r="S250" s="418"/>
      <c r="T250" s="418"/>
      <c r="U250" s="418"/>
      <c r="V250" s="418"/>
      <c r="W250" s="418"/>
      <c r="X250" s="418"/>
      <c r="Y250" s="418"/>
      <c r="Z250" s="418"/>
      <c r="AA250" s="418"/>
      <c r="AB250" s="418"/>
      <c r="AC250" s="418"/>
      <c r="AD250" s="418"/>
      <c r="AE250" s="418"/>
      <c r="AF250" s="418"/>
      <c r="AG250" s="418"/>
      <c r="AH250" s="418"/>
      <c r="AI250" s="418"/>
      <c r="AJ250" s="418"/>
      <c r="AK250" s="418"/>
      <c r="AL250" s="418"/>
      <c r="AM250" s="418"/>
      <c r="AN250" s="418"/>
      <c r="AO250" s="418"/>
      <c r="AP250" s="418"/>
      <c r="AQ250" s="418"/>
      <c r="AR250" s="418"/>
      <c r="AS250" s="418"/>
      <c r="AT250" s="418"/>
      <c r="AU250" s="418"/>
      <c r="AV250" s="418"/>
      <c r="AW250" s="418"/>
      <c r="AX250" s="418"/>
      <c r="AY250" s="418"/>
      <c r="AZ250" s="418"/>
      <c r="BA250" s="418"/>
      <c r="BB250" s="418"/>
      <c r="BC250" s="418"/>
      <c r="BD250" s="418"/>
      <c r="BE250" s="418"/>
      <c r="BF250" s="418"/>
      <c r="BG250" s="418"/>
      <c r="BH250" s="418"/>
      <c r="BI250" s="418"/>
      <c r="BJ250" s="418"/>
      <c r="BK250" s="418"/>
      <c r="BL250" s="418"/>
      <c r="BM250" s="418"/>
      <c r="BN250" s="418"/>
      <c r="BO250" s="418"/>
      <c r="BP250" s="418"/>
      <c r="BQ250" s="418"/>
      <c r="BR250" s="418"/>
      <c r="BS250" s="418"/>
      <c r="BT250" s="418"/>
      <c r="BU250" s="418"/>
      <c r="BV250" s="418"/>
      <c r="BW250" s="418"/>
      <c r="BX250" s="418"/>
      <c r="BY250" s="418"/>
      <c r="BZ250" s="418"/>
      <c r="CA250" s="418"/>
      <c r="CB250" s="418"/>
      <c r="CC250" s="418"/>
      <c r="CD250" s="418"/>
      <c r="CE250" s="418"/>
      <c r="CF250" s="418"/>
      <c r="CG250" s="418"/>
      <c r="CH250" s="418"/>
      <c r="CI250" s="418"/>
      <c r="CJ250" s="418"/>
      <c r="CK250" s="418"/>
      <c r="CL250" s="418"/>
      <c r="CM250" s="418"/>
      <c r="CN250" s="418"/>
      <c r="CO250" s="418"/>
      <c r="CP250" s="418"/>
      <c r="CQ250" s="418"/>
      <c r="CR250" s="418"/>
      <c r="CS250" s="418"/>
      <c r="CT250" s="418"/>
      <c r="CU250" s="418"/>
      <c r="CV250" s="418"/>
      <c r="CW250" s="418"/>
      <c r="CX250" s="418"/>
      <c r="CY250" s="418"/>
      <c r="CZ250" s="418"/>
      <c r="DA250" s="418"/>
      <c r="DB250" s="418"/>
      <c r="DC250" s="418"/>
      <c r="DD250" s="418"/>
      <c r="DE250" s="418"/>
      <c r="DF250" s="418"/>
      <c r="DG250" s="418"/>
      <c r="DH250" s="418"/>
      <c r="DI250" s="418"/>
      <c r="DJ250" s="418"/>
      <c r="DK250" s="418"/>
      <c r="DL250" s="418"/>
      <c r="DM250" s="418"/>
      <c r="DN250" s="418"/>
      <c r="DO250" s="418"/>
      <c r="DP250" s="418"/>
      <c r="DQ250" s="418"/>
      <c r="DR250" s="418"/>
      <c r="DS250" s="418"/>
      <c r="DT250" s="418"/>
      <c r="DU250" s="418"/>
      <c r="DV250" s="418"/>
      <c r="DW250" s="418"/>
      <c r="DX250" s="418"/>
      <c r="DY250" s="418"/>
      <c r="DZ250" s="418"/>
      <c r="EA250" s="418"/>
      <c r="EB250" s="418"/>
      <c r="EC250" s="418"/>
      <c r="ED250" s="418"/>
      <c r="EE250" s="418"/>
      <c r="EF250" s="418"/>
      <c r="EG250" s="418"/>
      <c r="EH250" s="418"/>
      <c r="EI250" s="418"/>
      <c r="EJ250" s="418"/>
      <c r="EK250" s="418"/>
      <c r="EL250" s="418"/>
      <c r="EM250" s="418"/>
      <c r="EN250" s="418"/>
      <c r="EO250" s="418"/>
      <c r="EP250" s="418"/>
      <c r="EQ250" s="418"/>
      <c r="ER250" s="418"/>
      <c r="ES250" s="418"/>
      <c r="ET250" s="418"/>
      <c r="EU250" s="418"/>
      <c r="EV250" s="418"/>
      <c r="EW250" s="418"/>
      <c r="EX250" s="418"/>
      <c r="EY250" s="418"/>
      <c r="EZ250" s="418"/>
      <c r="FA250" s="418"/>
      <c r="FB250" s="418"/>
      <c r="FC250" s="418"/>
      <c r="FD250" s="418"/>
      <c r="FE250" s="418"/>
      <c r="FF250" s="418"/>
      <c r="FG250" s="418"/>
      <c r="FH250" s="418"/>
      <c r="FI250" s="418"/>
      <c r="FJ250" s="418"/>
      <c r="FK250" s="418"/>
      <c r="FL250" s="418"/>
      <c r="FM250" s="418"/>
      <c r="FN250" s="418"/>
      <c r="FO250" s="418"/>
      <c r="FP250" s="418"/>
      <c r="FQ250" s="418"/>
      <c r="FR250" s="418"/>
      <c r="FS250" s="418"/>
      <c r="FT250" s="418"/>
      <c r="FU250" s="418"/>
      <c r="FV250" s="418"/>
      <c r="FW250" s="418"/>
      <c r="FX250" s="418"/>
      <c r="FY250" s="418"/>
      <c r="FZ250" s="418"/>
      <c r="GA250" s="418"/>
      <c r="GB250" s="418"/>
      <c r="GC250" s="418"/>
      <c r="GD250" s="418"/>
      <c r="GE250" s="418"/>
      <c r="GF250" s="418"/>
      <c r="GG250" s="418"/>
      <c r="GH250" s="418"/>
      <c r="GI250" s="418"/>
      <c r="GJ250" s="418"/>
      <c r="GK250" s="418"/>
      <c r="GL250" s="418"/>
      <c r="GM250" s="418"/>
      <c r="GN250" s="418"/>
      <c r="GO250" s="418"/>
      <c r="GP250" s="418"/>
      <c r="GQ250" s="418"/>
      <c r="GR250" s="418"/>
      <c r="GS250" s="418"/>
      <c r="GT250" s="418"/>
      <c r="GU250" s="418"/>
      <c r="GV250" s="418"/>
      <c r="GW250" s="418"/>
      <c r="GX250" s="418"/>
      <c r="GY250" s="418"/>
      <c r="GZ250" s="418"/>
      <c r="HA250" s="418"/>
      <c r="HB250" s="418"/>
      <c r="HC250" s="418"/>
      <c r="HD250" s="418"/>
      <c r="HE250" s="418"/>
      <c r="HF250" s="418"/>
      <c r="HG250" s="418"/>
      <c r="HH250" s="418"/>
      <c r="HI250" s="418"/>
      <c r="HJ250" s="418"/>
      <c r="HK250" s="418"/>
      <c r="HL250" s="418"/>
      <c r="HM250" s="418"/>
      <c r="HN250" s="418"/>
      <c r="HO250" s="418"/>
      <c r="HP250" s="418"/>
      <c r="HQ250" s="418"/>
      <c r="HR250" s="418"/>
      <c r="HS250" s="418"/>
      <c r="HT250" s="418"/>
      <c r="HU250" s="418"/>
      <c r="HV250" s="418"/>
      <c r="HW250" s="418"/>
      <c r="HX250" s="418"/>
      <c r="HY250" s="418"/>
      <c r="HZ250" s="418"/>
      <c r="IA250" s="418"/>
      <c r="IB250" s="418"/>
      <c r="IC250" s="418"/>
      <c r="ID250" s="418"/>
      <c r="IE250" s="418"/>
      <c r="IF250" s="418"/>
      <c r="IG250" s="418"/>
      <c r="IH250" s="418"/>
      <c r="II250" s="418"/>
      <c r="IJ250" s="418"/>
      <c r="IK250" s="418"/>
      <c r="IL250" s="418"/>
      <c r="IM250" s="418"/>
      <c r="IN250" s="418"/>
      <c r="IO250" s="418"/>
      <c r="IP250" s="418"/>
      <c r="IQ250" s="278"/>
      <c r="IR250" s="278"/>
    </row>
    <row r="251" spans="1:252" s="444" customFormat="1" x14ac:dyDescent="0.35">
      <c r="A251" s="707"/>
      <c r="B251" s="418"/>
      <c r="C251" s="489"/>
      <c r="D251" s="421"/>
      <c r="E251" s="708"/>
      <c r="J251" s="1293"/>
      <c r="M251" s="418"/>
      <c r="N251" s="418"/>
      <c r="O251" s="418"/>
      <c r="P251" s="418"/>
      <c r="Q251" s="418"/>
      <c r="R251" s="418"/>
      <c r="S251" s="418"/>
      <c r="T251" s="418"/>
      <c r="U251" s="418"/>
      <c r="V251" s="418"/>
      <c r="W251" s="418"/>
      <c r="X251" s="418"/>
      <c r="Y251" s="418"/>
      <c r="Z251" s="418"/>
      <c r="AA251" s="418"/>
      <c r="AB251" s="418"/>
      <c r="AC251" s="418"/>
      <c r="AD251" s="418"/>
      <c r="AE251" s="418"/>
      <c r="AF251" s="418"/>
      <c r="AG251" s="418"/>
      <c r="AH251" s="418"/>
      <c r="AI251" s="418"/>
      <c r="AJ251" s="418"/>
      <c r="AK251" s="418"/>
      <c r="AL251" s="418"/>
      <c r="AM251" s="418"/>
      <c r="AN251" s="418"/>
      <c r="AO251" s="418"/>
      <c r="AP251" s="418"/>
      <c r="AQ251" s="418"/>
      <c r="AR251" s="418"/>
      <c r="AS251" s="418"/>
      <c r="AT251" s="418"/>
      <c r="AU251" s="418"/>
      <c r="AV251" s="418"/>
      <c r="AW251" s="418"/>
      <c r="AX251" s="418"/>
      <c r="AY251" s="418"/>
      <c r="AZ251" s="418"/>
      <c r="BA251" s="418"/>
      <c r="BB251" s="418"/>
      <c r="BC251" s="418"/>
      <c r="BD251" s="418"/>
      <c r="BE251" s="418"/>
      <c r="BF251" s="418"/>
      <c r="BG251" s="418"/>
      <c r="BH251" s="418"/>
      <c r="BI251" s="418"/>
      <c r="BJ251" s="418"/>
      <c r="BK251" s="418"/>
      <c r="BL251" s="418"/>
      <c r="BM251" s="418"/>
      <c r="BN251" s="418"/>
      <c r="BO251" s="418"/>
      <c r="BP251" s="418"/>
      <c r="BQ251" s="418"/>
      <c r="BR251" s="418"/>
      <c r="BS251" s="418"/>
      <c r="BT251" s="418"/>
      <c r="BU251" s="418"/>
      <c r="BV251" s="418"/>
      <c r="BW251" s="418"/>
      <c r="BX251" s="418"/>
      <c r="BY251" s="418"/>
      <c r="BZ251" s="418"/>
      <c r="CA251" s="418"/>
      <c r="CB251" s="418"/>
      <c r="CC251" s="418"/>
      <c r="CD251" s="418"/>
      <c r="CE251" s="418"/>
      <c r="CF251" s="418"/>
      <c r="CG251" s="418"/>
      <c r="CH251" s="418"/>
      <c r="CI251" s="418"/>
      <c r="CJ251" s="418"/>
      <c r="CK251" s="418"/>
      <c r="CL251" s="418"/>
      <c r="CM251" s="418"/>
      <c r="CN251" s="418"/>
      <c r="CO251" s="418"/>
      <c r="CP251" s="418"/>
      <c r="CQ251" s="418"/>
      <c r="CR251" s="418"/>
      <c r="CS251" s="418"/>
      <c r="CT251" s="418"/>
      <c r="CU251" s="418"/>
      <c r="CV251" s="418"/>
      <c r="CW251" s="418"/>
      <c r="CX251" s="418"/>
      <c r="CY251" s="418"/>
      <c r="CZ251" s="418"/>
      <c r="DA251" s="418"/>
      <c r="DB251" s="418"/>
      <c r="DC251" s="418"/>
      <c r="DD251" s="418"/>
      <c r="DE251" s="418"/>
      <c r="DF251" s="418"/>
      <c r="DG251" s="418"/>
      <c r="DH251" s="418"/>
      <c r="DI251" s="418"/>
      <c r="DJ251" s="418"/>
      <c r="DK251" s="418"/>
      <c r="DL251" s="418"/>
      <c r="DM251" s="418"/>
      <c r="DN251" s="418"/>
      <c r="DO251" s="418"/>
      <c r="DP251" s="418"/>
      <c r="DQ251" s="418"/>
      <c r="DR251" s="418"/>
      <c r="DS251" s="418"/>
      <c r="DT251" s="418"/>
      <c r="DU251" s="418"/>
      <c r="DV251" s="418"/>
      <c r="DW251" s="418"/>
      <c r="DX251" s="418"/>
      <c r="DY251" s="418"/>
      <c r="DZ251" s="418"/>
      <c r="EA251" s="418"/>
      <c r="EB251" s="418"/>
      <c r="EC251" s="418"/>
      <c r="ED251" s="418"/>
      <c r="EE251" s="418"/>
      <c r="EF251" s="418"/>
      <c r="EG251" s="418"/>
      <c r="EH251" s="418"/>
      <c r="EI251" s="418"/>
      <c r="EJ251" s="418"/>
      <c r="EK251" s="418"/>
      <c r="EL251" s="418"/>
      <c r="EM251" s="418"/>
      <c r="EN251" s="418"/>
      <c r="EO251" s="418"/>
      <c r="EP251" s="418"/>
      <c r="EQ251" s="418"/>
      <c r="ER251" s="418"/>
      <c r="ES251" s="418"/>
      <c r="ET251" s="418"/>
      <c r="EU251" s="418"/>
      <c r="EV251" s="418"/>
      <c r="EW251" s="418"/>
      <c r="EX251" s="418"/>
      <c r="EY251" s="418"/>
      <c r="EZ251" s="418"/>
      <c r="FA251" s="418"/>
      <c r="FB251" s="418"/>
      <c r="FC251" s="418"/>
      <c r="FD251" s="418"/>
      <c r="FE251" s="418"/>
      <c r="FF251" s="418"/>
      <c r="FG251" s="418"/>
      <c r="FH251" s="418"/>
      <c r="FI251" s="418"/>
      <c r="FJ251" s="418"/>
      <c r="FK251" s="418"/>
      <c r="FL251" s="418"/>
      <c r="FM251" s="418"/>
      <c r="FN251" s="418"/>
      <c r="FO251" s="418"/>
      <c r="FP251" s="418"/>
      <c r="FQ251" s="418"/>
      <c r="FR251" s="418"/>
      <c r="FS251" s="418"/>
      <c r="FT251" s="418"/>
      <c r="FU251" s="418"/>
      <c r="FV251" s="418"/>
      <c r="FW251" s="418"/>
      <c r="FX251" s="418"/>
      <c r="FY251" s="418"/>
      <c r="FZ251" s="418"/>
      <c r="GA251" s="418"/>
      <c r="GB251" s="418"/>
      <c r="GC251" s="418"/>
      <c r="GD251" s="418"/>
      <c r="GE251" s="418"/>
      <c r="GF251" s="418"/>
      <c r="GG251" s="418"/>
      <c r="GH251" s="418"/>
      <c r="GI251" s="418"/>
      <c r="GJ251" s="418"/>
      <c r="GK251" s="418"/>
      <c r="GL251" s="418"/>
      <c r="GM251" s="418"/>
      <c r="GN251" s="418"/>
      <c r="GO251" s="418"/>
      <c r="GP251" s="418"/>
      <c r="GQ251" s="418"/>
      <c r="GR251" s="418"/>
      <c r="GS251" s="418"/>
      <c r="GT251" s="418"/>
      <c r="GU251" s="418"/>
      <c r="GV251" s="418"/>
      <c r="GW251" s="418"/>
      <c r="GX251" s="418"/>
      <c r="GY251" s="418"/>
      <c r="GZ251" s="418"/>
      <c r="HA251" s="418"/>
      <c r="HB251" s="418"/>
      <c r="HC251" s="418"/>
      <c r="HD251" s="418"/>
      <c r="HE251" s="418"/>
      <c r="HF251" s="418"/>
      <c r="HG251" s="418"/>
      <c r="HH251" s="418"/>
      <c r="HI251" s="418"/>
      <c r="HJ251" s="418"/>
      <c r="HK251" s="418"/>
      <c r="HL251" s="418"/>
      <c r="HM251" s="418"/>
      <c r="HN251" s="418"/>
      <c r="HO251" s="418"/>
      <c r="HP251" s="418"/>
      <c r="HQ251" s="418"/>
      <c r="HR251" s="418"/>
      <c r="HS251" s="418"/>
      <c r="HT251" s="418"/>
      <c r="HU251" s="418"/>
      <c r="HV251" s="418"/>
      <c r="HW251" s="418"/>
      <c r="HX251" s="418"/>
      <c r="HY251" s="418"/>
      <c r="HZ251" s="418"/>
      <c r="IA251" s="418"/>
      <c r="IB251" s="418"/>
      <c r="IC251" s="418"/>
      <c r="ID251" s="418"/>
      <c r="IE251" s="418"/>
      <c r="IF251" s="418"/>
      <c r="IG251" s="418"/>
      <c r="IH251" s="418"/>
      <c r="II251" s="418"/>
      <c r="IJ251" s="418"/>
      <c r="IK251" s="418"/>
      <c r="IL251" s="418"/>
      <c r="IM251" s="418"/>
      <c r="IN251" s="418"/>
      <c r="IO251" s="418"/>
      <c r="IP251" s="418"/>
      <c r="IQ251" s="278"/>
      <c r="IR251" s="278"/>
    </row>
    <row r="252" spans="1:252" s="444" customFormat="1" x14ac:dyDescent="0.35">
      <c r="A252" s="707"/>
      <c r="B252" s="418"/>
      <c r="C252" s="489"/>
      <c r="D252" s="421"/>
      <c r="E252" s="708"/>
      <c r="J252" s="1293"/>
      <c r="M252" s="418"/>
      <c r="N252" s="418"/>
      <c r="O252" s="418"/>
      <c r="P252" s="418"/>
      <c r="Q252" s="418"/>
      <c r="R252" s="418"/>
      <c r="S252" s="418"/>
      <c r="T252" s="418"/>
      <c r="U252" s="418"/>
      <c r="V252" s="418"/>
      <c r="W252" s="418"/>
      <c r="X252" s="418"/>
      <c r="Y252" s="418"/>
      <c r="Z252" s="418"/>
      <c r="AA252" s="418"/>
      <c r="AB252" s="418"/>
      <c r="AC252" s="418"/>
      <c r="AD252" s="418"/>
      <c r="AE252" s="418"/>
      <c r="AF252" s="418"/>
      <c r="AG252" s="418"/>
      <c r="AH252" s="418"/>
      <c r="AI252" s="418"/>
      <c r="AJ252" s="418"/>
      <c r="AK252" s="418"/>
      <c r="AL252" s="418"/>
      <c r="AM252" s="418"/>
      <c r="AN252" s="418"/>
      <c r="AO252" s="418"/>
      <c r="AP252" s="418"/>
      <c r="AQ252" s="418"/>
      <c r="AR252" s="418"/>
      <c r="AS252" s="418"/>
      <c r="AT252" s="418"/>
      <c r="AU252" s="418"/>
      <c r="AV252" s="418"/>
      <c r="AW252" s="418"/>
      <c r="AX252" s="418"/>
      <c r="AY252" s="418"/>
      <c r="AZ252" s="418"/>
      <c r="BA252" s="418"/>
      <c r="BB252" s="418"/>
      <c r="BC252" s="418"/>
      <c r="BD252" s="418"/>
      <c r="BE252" s="418"/>
      <c r="BF252" s="418"/>
      <c r="BG252" s="418"/>
      <c r="BH252" s="418"/>
      <c r="BI252" s="418"/>
      <c r="BJ252" s="418"/>
      <c r="BK252" s="418"/>
      <c r="BL252" s="418"/>
      <c r="BM252" s="418"/>
      <c r="BN252" s="418"/>
      <c r="BO252" s="418"/>
      <c r="BP252" s="418"/>
      <c r="BQ252" s="418"/>
      <c r="BR252" s="418"/>
      <c r="BS252" s="418"/>
      <c r="BT252" s="418"/>
      <c r="BU252" s="418"/>
      <c r="BV252" s="418"/>
      <c r="BW252" s="418"/>
      <c r="BX252" s="418"/>
      <c r="BY252" s="418"/>
      <c r="BZ252" s="418"/>
      <c r="CA252" s="418"/>
      <c r="CB252" s="418"/>
      <c r="CC252" s="418"/>
      <c r="CD252" s="418"/>
      <c r="CE252" s="418"/>
      <c r="CF252" s="418"/>
      <c r="CG252" s="418"/>
      <c r="CH252" s="418"/>
      <c r="CI252" s="418"/>
      <c r="CJ252" s="418"/>
      <c r="CK252" s="418"/>
      <c r="CL252" s="418"/>
      <c r="CM252" s="418"/>
      <c r="CN252" s="418"/>
      <c r="CO252" s="418"/>
      <c r="CP252" s="418"/>
      <c r="CQ252" s="418"/>
      <c r="CR252" s="418"/>
      <c r="CS252" s="418"/>
      <c r="CT252" s="418"/>
      <c r="CU252" s="418"/>
      <c r="CV252" s="418"/>
      <c r="CW252" s="418"/>
      <c r="CX252" s="418"/>
      <c r="CY252" s="418"/>
      <c r="CZ252" s="418"/>
      <c r="DA252" s="418"/>
      <c r="DB252" s="418"/>
      <c r="DC252" s="418"/>
      <c r="DD252" s="418"/>
      <c r="DE252" s="418"/>
      <c r="DF252" s="418"/>
      <c r="DG252" s="418"/>
      <c r="DH252" s="418"/>
      <c r="DI252" s="418"/>
      <c r="DJ252" s="418"/>
      <c r="DK252" s="418"/>
      <c r="DL252" s="418"/>
      <c r="DM252" s="418"/>
      <c r="DN252" s="418"/>
      <c r="DO252" s="418"/>
      <c r="DP252" s="418"/>
      <c r="DQ252" s="418"/>
      <c r="DR252" s="418"/>
      <c r="DS252" s="418"/>
      <c r="DT252" s="418"/>
      <c r="DU252" s="418"/>
      <c r="DV252" s="418"/>
      <c r="DW252" s="418"/>
      <c r="DX252" s="418"/>
      <c r="DY252" s="418"/>
      <c r="DZ252" s="418"/>
      <c r="EA252" s="418"/>
      <c r="EB252" s="418"/>
      <c r="EC252" s="418"/>
      <c r="ED252" s="418"/>
      <c r="EE252" s="418"/>
      <c r="EF252" s="418"/>
      <c r="EG252" s="418"/>
      <c r="EH252" s="418"/>
      <c r="EI252" s="418"/>
      <c r="EJ252" s="418"/>
      <c r="EK252" s="418"/>
      <c r="EL252" s="418"/>
      <c r="EM252" s="418"/>
      <c r="EN252" s="418"/>
      <c r="EO252" s="418"/>
      <c r="EP252" s="418"/>
      <c r="EQ252" s="418"/>
      <c r="ER252" s="418"/>
      <c r="ES252" s="418"/>
      <c r="ET252" s="418"/>
      <c r="EU252" s="418"/>
      <c r="EV252" s="418"/>
      <c r="EW252" s="418"/>
      <c r="EX252" s="418"/>
      <c r="EY252" s="418"/>
      <c r="EZ252" s="418"/>
      <c r="FA252" s="418"/>
      <c r="FB252" s="418"/>
      <c r="FC252" s="418"/>
      <c r="FD252" s="418"/>
      <c r="FE252" s="418"/>
      <c r="FF252" s="418"/>
      <c r="FG252" s="418"/>
      <c r="FH252" s="418"/>
      <c r="FI252" s="418"/>
      <c r="FJ252" s="418"/>
      <c r="FK252" s="418"/>
      <c r="FL252" s="418"/>
      <c r="FM252" s="418"/>
      <c r="FN252" s="418"/>
      <c r="FO252" s="418"/>
      <c r="FP252" s="418"/>
      <c r="FQ252" s="418"/>
      <c r="FR252" s="418"/>
      <c r="FS252" s="418"/>
      <c r="FT252" s="418"/>
      <c r="FU252" s="418"/>
      <c r="FV252" s="418"/>
      <c r="FW252" s="418"/>
      <c r="FX252" s="418"/>
      <c r="FY252" s="418"/>
      <c r="FZ252" s="418"/>
      <c r="GA252" s="418"/>
      <c r="GB252" s="418"/>
      <c r="GC252" s="418"/>
      <c r="GD252" s="418"/>
      <c r="GE252" s="418"/>
      <c r="GF252" s="418"/>
      <c r="GG252" s="418"/>
      <c r="GH252" s="418"/>
      <c r="GI252" s="418"/>
      <c r="GJ252" s="418"/>
      <c r="GK252" s="418"/>
      <c r="GL252" s="418"/>
      <c r="GM252" s="418"/>
      <c r="GN252" s="418"/>
      <c r="GO252" s="418"/>
      <c r="GP252" s="418"/>
      <c r="GQ252" s="418"/>
      <c r="GR252" s="418"/>
      <c r="GS252" s="418"/>
      <c r="GT252" s="418"/>
      <c r="GU252" s="418"/>
      <c r="GV252" s="418"/>
      <c r="GW252" s="418"/>
      <c r="GX252" s="418"/>
      <c r="GY252" s="418"/>
      <c r="GZ252" s="418"/>
      <c r="HA252" s="418"/>
      <c r="HB252" s="418"/>
      <c r="HC252" s="418"/>
      <c r="HD252" s="418"/>
      <c r="HE252" s="418"/>
      <c r="HF252" s="418"/>
      <c r="HG252" s="418"/>
      <c r="HH252" s="418"/>
      <c r="HI252" s="418"/>
      <c r="HJ252" s="418"/>
      <c r="HK252" s="418"/>
      <c r="HL252" s="418"/>
      <c r="HM252" s="418"/>
      <c r="HN252" s="418"/>
      <c r="HO252" s="418"/>
      <c r="HP252" s="418"/>
      <c r="HQ252" s="418"/>
      <c r="HR252" s="418"/>
      <c r="HS252" s="418"/>
      <c r="HT252" s="418"/>
      <c r="HU252" s="418"/>
      <c r="HV252" s="418"/>
      <c r="HW252" s="418"/>
      <c r="HX252" s="418"/>
      <c r="HY252" s="418"/>
      <c r="HZ252" s="418"/>
      <c r="IA252" s="418"/>
      <c r="IB252" s="418"/>
      <c r="IC252" s="418"/>
      <c r="ID252" s="418"/>
      <c r="IE252" s="418"/>
      <c r="IF252" s="418"/>
      <c r="IG252" s="418"/>
      <c r="IH252" s="418"/>
      <c r="II252" s="418"/>
      <c r="IJ252" s="418"/>
      <c r="IK252" s="418"/>
      <c r="IL252" s="418"/>
      <c r="IM252" s="418"/>
      <c r="IN252" s="418"/>
      <c r="IO252" s="418"/>
      <c r="IP252" s="418"/>
      <c r="IQ252" s="278"/>
      <c r="IR252" s="278"/>
    </row>
  </sheetData>
  <mergeCells count="5">
    <mergeCell ref="B1:E1"/>
    <mergeCell ref="H1:L1"/>
    <mergeCell ref="B2:L2"/>
    <mergeCell ref="B3:L3"/>
    <mergeCell ref="H4:L4"/>
  </mergeCells>
  <printOptions horizontalCentered="1"/>
  <pageMargins left="0.19685039370078741" right="0.19685039370078741" top="0.59055118110236227" bottom="0.59055118110236227" header="0.51181102362204722" footer="0.51181102362204722"/>
  <pageSetup paperSize="9" scale="62" fitToHeight="0" orientation="portrait" r:id="rId1"/>
  <headerFooter>
    <oddFooter>&amp;C-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9"/>
  <sheetViews>
    <sheetView view="pageBreakPreview" topLeftCell="B1" zoomScaleNormal="75" zoomScaleSheetLayoutView="100" workbookViewId="0">
      <selection activeCell="B1" sqref="B1:C1"/>
    </sheetView>
  </sheetViews>
  <sheetFormatPr defaultColWidth="9.140625" defaultRowHeight="16.5" x14ac:dyDescent="0.3"/>
  <cols>
    <col min="1" max="1" width="5.7109375" style="115" customWidth="1"/>
    <col min="2" max="2" width="4.7109375" style="505" customWidth="1"/>
    <col min="3" max="3" width="63.7109375" style="117" customWidth="1"/>
    <col min="4" max="5" width="21.7109375" style="2" customWidth="1"/>
    <col min="6" max="6" width="5.7109375" style="505" customWidth="1"/>
    <col min="7" max="7" width="63.7109375" style="117" customWidth="1"/>
    <col min="8" max="8" width="21.7109375" style="2" customWidth="1"/>
    <col min="9" max="9" width="21.7109375" style="117" customWidth="1"/>
    <col min="10" max="16384" width="9.140625" style="117"/>
  </cols>
  <sheetData>
    <row r="1" spans="1:9" s="1" customFormat="1" ht="18" customHeight="1" x14ac:dyDescent="0.2">
      <c r="A1" s="221"/>
      <c r="B1" s="1855" t="s">
        <v>1429</v>
      </c>
      <c r="C1" s="1855"/>
      <c r="D1" s="583"/>
      <c r="E1" s="583"/>
      <c r="F1" s="584"/>
      <c r="H1" s="583"/>
    </row>
    <row r="2" spans="1:9" s="1" customFormat="1" ht="26.25" customHeight="1" x14ac:dyDescent="0.2">
      <c r="A2" s="221"/>
      <c r="B2" s="1744" t="s">
        <v>250</v>
      </c>
      <c r="C2" s="1744"/>
      <c r="D2" s="1744"/>
      <c r="E2" s="1744"/>
      <c r="F2" s="1744"/>
      <c r="G2" s="1744"/>
      <c r="H2" s="1744"/>
    </row>
    <row r="3" spans="1:9" s="1" customFormat="1" ht="27.75" customHeight="1" x14ac:dyDescent="0.2">
      <c r="A3" s="221"/>
      <c r="B3" s="1744" t="s">
        <v>1414</v>
      </c>
      <c r="C3" s="1744"/>
      <c r="D3" s="1744"/>
      <c r="E3" s="1744"/>
      <c r="F3" s="1744"/>
      <c r="G3" s="1744"/>
      <c r="H3" s="1744"/>
    </row>
    <row r="4" spans="1:9" s="1" customFormat="1" ht="18" customHeight="1" x14ac:dyDescent="0.2">
      <c r="A4" s="221"/>
      <c r="B4" s="1591"/>
      <c r="C4" s="1591"/>
      <c r="D4" s="1591"/>
      <c r="E4" s="1591"/>
      <c r="F4" s="1591"/>
      <c r="G4" s="1591"/>
      <c r="H4" s="194"/>
      <c r="I4" s="194" t="s">
        <v>0</v>
      </c>
    </row>
    <row r="5" spans="1:9" s="221" customFormat="1" ht="18" customHeight="1" thickBot="1" x14ac:dyDescent="0.25">
      <c r="B5" s="221" t="s">
        <v>1</v>
      </c>
      <c r="C5" s="221" t="s">
        <v>419</v>
      </c>
      <c r="D5" s="221" t="s">
        <v>2</v>
      </c>
      <c r="E5" s="221" t="s">
        <v>4</v>
      </c>
      <c r="F5" s="221" t="s">
        <v>5</v>
      </c>
      <c r="G5" s="221" t="s">
        <v>16</v>
      </c>
      <c r="H5" s="585" t="s">
        <v>17</v>
      </c>
      <c r="I5" s="221" t="s">
        <v>18</v>
      </c>
    </row>
    <row r="6" spans="1:9" ht="34.5" x14ac:dyDescent="0.35">
      <c r="A6" s="115">
        <v>1</v>
      </c>
      <c r="B6" s="586"/>
      <c r="C6" s="587" t="s">
        <v>251</v>
      </c>
      <c r="D6" s="588" t="s">
        <v>673</v>
      </c>
      <c r="E6" s="588" t="s">
        <v>1228</v>
      </c>
      <c r="F6" s="589"/>
      <c r="G6" s="590" t="s">
        <v>252</v>
      </c>
      <c r="H6" s="588" t="s">
        <v>673</v>
      </c>
      <c r="I6" s="591" t="s">
        <v>1228</v>
      </c>
    </row>
    <row r="7" spans="1:9" ht="15" customHeight="1" x14ac:dyDescent="0.3">
      <c r="A7" s="115">
        <v>2</v>
      </c>
      <c r="B7" s="108" t="s">
        <v>148</v>
      </c>
      <c r="C7" s="117" t="s">
        <v>253</v>
      </c>
      <c r="D7" s="592">
        <v>3412836</v>
      </c>
      <c r="E7" s="592">
        <f>'1.Onbe'!M8+'1.Onbe'!M14</f>
        <v>3990895</v>
      </c>
      <c r="F7" s="593" t="s">
        <v>148</v>
      </c>
      <c r="G7" s="117" t="s">
        <v>48</v>
      </c>
      <c r="H7" s="604">
        <v>3830084</v>
      </c>
      <c r="I7" s="606">
        <f>'5.Inki'!J283+'6.Önk.műk.'!J1189</f>
        <v>4261728</v>
      </c>
    </row>
    <row r="8" spans="1:9" ht="15" customHeight="1" x14ac:dyDescent="0.3">
      <c r="A8" s="115">
        <v>3</v>
      </c>
      <c r="B8" s="108" t="s">
        <v>155</v>
      </c>
      <c r="C8" s="117" t="s">
        <v>207</v>
      </c>
      <c r="D8" s="592">
        <v>7128500</v>
      </c>
      <c r="E8" s="592">
        <f>'1.Onbe'!M15</f>
        <v>7128500</v>
      </c>
      <c r="F8" s="593" t="s">
        <v>155</v>
      </c>
      <c r="G8" s="117" t="s">
        <v>254</v>
      </c>
      <c r="H8" s="604">
        <v>816657</v>
      </c>
      <c r="I8" s="606">
        <f>'5.Inki'!K283+'6.Önk.műk.'!K1189</f>
        <v>932175</v>
      </c>
    </row>
    <row r="9" spans="1:9" x14ac:dyDescent="0.3">
      <c r="A9" s="115">
        <v>4</v>
      </c>
      <c r="B9" s="108" t="s">
        <v>156</v>
      </c>
      <c r="C9" s="594" t="s">
        <v>164</v>
      </c>
      <c r="D9" s="592">
        <v>1564214</v>
      </c>
      <c r="E9" s="592">
        <f>'1.Onbe'!M25+'1.Onbe'!M30</f>
        <v>1897959</v>
      </c>
      <c r="F9" s="593" t="s">
        <v>156</v>
      </c>
      <c r="G9" s="117" t="s">
        <v>50</v>
      </c>
      <c r="H9" s="604">
        <v>4203238</v>
      </c>
      <c r="I9" s="606">
        <f>'5.Inki'!L283+'6.Önk.műk.'!L1189</f>
        <v>5125774</v>
      </c>
    </row>
    <row r="10" spans="1:9" x14ac:dyDescent="0.3">
      <c r="A10" s="115">
        <v>5</v>
      </c>
      <c r="B10" s="108" t="s">
        <v>157</v>
      </c>
      <c r="C10" s="117" t="s">
        <v>212</v>
      </c>
      <c r="D10" s="592">
        <v>0</v>
      </c>
      <c r="E10" s="592">
        <f>'1.Onbe'!M32+'1.Onbe'!M31</f>
        <v>42932</v>
      </c>
      <c r="F10" s="595" t="s">
        <v>157</v>
      </c>
      <c r="G10" s="117" t="s">
        <v>255</v>
      </c>
      <c r="H10" s="604">
        <v>47850</v>
      </c>
      <c r="I10" s="606">
        <f>'5.Inki'!M283+'6.Önk.műk.'!M1189</f>
        <v>46401</v>
      </c>
    </row>
    <row r="11" spans="1:9" x14ac:dyDescent="0.3">
      <c r="A11" s="115">
        <v>6</v>
      </c>
      <c r="B11" s="108"/>
      <c r="C11" s="594"/>
      <c r="D11" s="592"/>
      <c r="E11" s="592"/>
      <c r="F11" s="595" t="s">
        <v>158</v>
      </c>
      <c r="G11" s="119" t="s">
        <v>256</v>
      </c>
      <c r="H11" s="604">
        <v>2742132</v>
      </c>
      <c r="I11" s="606">
        <f>'5.Inki'!N283+'6.Önk.műk.'!N1189</f>
        <v>3024781</v>
      </c>
    </row>
    <row r="12" spans="1:9" x14ac:dyDescent="0.3">
      <c r="A12" s="115">
        <v>7</v>
      </c>
      <c r="B12" s="108"/>
      <c r="C12" s="594"/>
      <c r="D12" s="592"/>
      <c r="E12" s="592"/>
      <c r="F12" s="595" t="s">
        <v>257</v>
      </c>
      <c r="G12" s="119" t="s">
        <v>258</v>
      </c>
      <c r="H12" s="604">
        <v>202545</v>
      </c>
      <c r="I12" s="606">
        <f>'2.Onki'!M15+'2.Onki'!M24</f>
        <v>164247</v>
      </c>
    </row>
    <row r="13" spans="1:9" s="1" customFormat="1" ht="24.95" customHeight="1" x14ac:dyDescent="0.3">
      <c r="A13" s="115">
        <v>8</v>
      </c>
      <c r="B13" s="596"/>
      <c r="C13" s="597" t="s">
        <v>259</v>
      </c>
      <c r="D13" s="598">
        <v>12105550</v>
      </c>
      <c r="E13" s="598">
        <f>SUM(E7:E12)</f>
        <v>13060286</v>
      </c>
      <c r="F13" s="599"/>
      <c r="G13" s="597" t="s">
        <v>260</v>
      </c>
      <c r="H13" s="1353">
        <v>11842506</v>
      </c>
      <c r="I13" s="600">
        <f>SUM(I7:I12)</f>
        <v>13555106</v>
      </c>
    </row>
    <row r="14" spans="1:9" ht="23.25" customHeight="1" x14ac:dyDescent="0.35">
      <c r="A14" s="115">
        <v>9</v>
      </c>
      <c r="B14" s="601"/>
      <c r="C14" s="195" t="s">
        <v>261</v>
      </c>
      <c r="D14" s="637"/>
      <c r="E14" s="637"/>
      <c r="F14" s="602"/>
      <c r="G14" s="195" t="s">
        <v>262</v>
      </c>
      <c r="H14" s="1354"/>
      <c r="I14" s="647"/>
    </row>
    <row r="15" spans="1:9" x14ac:dyDescent="0.3">
      <c r="A15" s="115">
        <v>10</v>
      </c>
      <c r="B15" s="106" t="s">
        <v>148</v>
      </c>
      <c r="C15" s="603" t="s">
        <v>263</v>
      </c>
      <c r="D15" s="604">
        <v>7497589</v>
      </c>
      <c r="E15" s="604">
        <f>'1.Onbe'!M34+'1.Onbe'!M38</f>
        <v>9696728</v>
      </c>
      <c r="F15" s="605" t="s">
        <v>148</v>
      </c>
      <c r="G15" s="603" t="s">
        <v>264</v>
      </c>
      <c r="H15" s="604">
        <v>9322720</v>
      </c>
      <c r="I15" s="606">
        <f>'2.Onki'!M10+'2.Onki'!M26</f>
        <v>14758823</v>
      </c>
    </row>
    <row r="16" spans="1:9" x14ac:dyDescent="0.3">
      <c r="A16" s="115">
        <v>11</v>
      </c>
      <c r="B16" s="106" t="s">
        <v>155</v>
      </c>
      <c r="C16" s="603" t="s">
        <v>219</v>
      </c>
      <c r="D16" s="604">
        <v>185000</v>
      </c>
      <c r="E16" s="604">
        <f>'1.Onbe'!M39+'1.Onbe'!M42</f>
        <v>195000</v>
      </c>
      <c r="F16" s="605" t="s">
        <v>155</v>
      </c>
      <c r="G16" s="603" t="s">
        <v>187</v>
      </c>
      <c r="H16" s="604">
        <v>5630</v>
      </c>
      <c r="I16" s="606">
        <f>'2.Onki'!M27</f>
        <v>518230</v>
      </c>
    </row>
    <row r="17" spans="1:37" x14ac:dyDescent="0.3">
      <c r="A17" s="115">
        <v>12</v>
      </c>
      <c r="B17" s="106" t="s">
        <v>156</v>
      </c>
      <c r="C17" s="117" t="s">
        <v>222</v>
      </c>
      <c r="D17" s="604">
        <v>30000</v>
      </c>
      <c r="E17" s="604">
        <f>'1.Onbe'!M43+'1.Onbe'!M44</f>
        <v>30900</v>
      </c>
      <c r="F17" s="605" t="s">
        <v>156</v>
      </c>
      <c r="G17" s="603" t="s">
        <v>265</v>
      </c>
      <c r="H17" s="604">
        <v>449449</v>
      </c>
      <c r="I17" s="606">
        <f>'2.Onki'!M28+'2.Onki'!M11</f>
        <v>586173</v>
      </c>
    </row>
    <row r="18" spans="1:37" x14ac:dyDescent="0.3">
      <c r="A18" s="115">
        <v>13</v>
      </c>
      <c r="B18" s="106"/>
      <c r="D18" s="604"/>
      <c r="E18" s="604"/>
      <c r="F18" s="605" t="s">
        <v>157</v>
      </c>
      <c r="G18" s="603" t="s">
        <v>266</v>
      </c>
      <c r="H18" s="604">
        <v>247488</v>
      </c>
      <c r="I18" s="606">
        <f>'2.Onki'!M20</f>
        <v>333911</v>
      </c>
    </row>
    <row r="19" spans="1:37" s="1" customFormat="1" ht="24.95" customHeight="1" thickBot="1" x14ac:dyDescent="0.35">
      <c r="A19" s="115">
        <v>14</v>
      </c>
      <c r="B19" s="607"/>
      <c r="C19" s="608" t="s">
        <v>267</v>
      </c>
      <c r="D19" s="638">
        <v>7712589</v>
      </c>
      <c r="E19" s="638">
        <f>SUM(E15:E18)</f>
        <v>9922628</v>
      </c>
      <c r="F19" s="609"/>
      <c r="G19" s="608" t="s">
        <v>268</v>
      </c>
      <c r="H19" s="638">
        <v>10025287</v>
      </c>
      <c r="I19" s="610">
        <f>SUM(I15:I18)</f>
        <v>16197137</v>
      </c>
    </row>
    <row r="20" spans="1:37" s="1" customFormat="1" ht="24.95" customHeight="1" thickTop="1" thickBot="1" x14ac:dyDescent="0.35">
      <c r="A20" s="115">
        <v>15</v>
      </c>
      <c r="B20" s="611"/>
      <c r="C20" s="612" t="s">
        <v>225</v>
      </c>
      <c r="D20" s="639">
        <v>19818139</v>
      </c>
      <c r="E20" s="639">
        <f>SUM(E13,E19)</f>
        <v>22982914</v>
      </c>
      <c r="F20" s="613"/>
      <c r="G20" s="612" t="s">
        <v>243</v>
      </c>
      <c r="H20" s="1355">
        <v>21867793</v>
      </c>
      <c r="I20" s="648">
        <f>SUM(I13,I19)</f>
        <v>29752243</v>
      </c>
    </row>
    <row r="21" spans="1:37" s="1" customFormat="1" ht="24.95" customHeight="1" thickTop="1" x14ac:dyDescent="0.35">
      <c r="A21" s="115">
        <v>16</v>
      </c>
      <c r="B21" s="614"/>
      <c r="C21" s="195" t="s">
        <v>269</v>
      </c>
      <c r="D21" s="640"/>
      <c r="E21" s="640"/>
      <c r="F21" s="615"/>
      <c r="G21" s="195" t="s">
        <v>270</v>
      </c>
      <c r="H21" s="640"/>
      <c r="I21" s="649"/>
    </row>
    <row r="22" spans="1:37" s="1" customFormat="1" x14ac:dyDescent="0.3">
      <c r="A22" s="115">
        <v>17</v>
      </c>
      <c r="B22" s="22" t="s">
        <v>148</v>
      </c>
      <c r="C22" s="1" t="s">
        <v>271</v>
      </c>
      <c r="D22" s="640"/>
      <c r="E22" s="640"/>
      <c r="F22" s="615" t="s">
        <v>148</v>
      </c>
      <c r="G22" s="1" t="s">
        <v>272</v>
      </c>
      <c r="H22" s="640">
        <v>0</v>
      </c>
      <c r="I22" s="649"/>
    </row>
    <row r="23" spans="1:37" s="1" customFormat="1" x14ac:dyDescent="0.3">
      <c r="A23" s="115">
        <v>18</v>
      </c>
      <c r="B23" s="22" t="s">
        <v>155</v>
      </c>
      <c r="C23" s="1" t="s">
        <v>357</v>
      </c>
      <c r="D23" s="640">
        <v>816136</v>
      </c>
      <c r="E23" s="640">
        <f>'1.Onbe'!M52</f>
        <v>1957723</v>
      </c>
      <c r="F23" s="615" t="s">
        <v>155</v>
      </c>
      <c r="G23" s="1" t="s">
        <v>299</v>
      </c>
      <c r="H23" s="640">
        <v>95734</v>
      </c>
      <c r="I23" s="649">
        <f>'2.Onki'!M35</f>
        <v>95734</v>
      </c>
    </row>
    <row r="24" spans="1:37" s="1" customFormat="1" x14ac:dyDescent="0.3">
      <c r="A24" s="115">
        <v>19</v>
      </c>
      <c r="B24" s="22" t="s">
        <v>156</v>
      </c>
      <c r="C24" s="1" t="s">
        <v>298</v>
      </c>
      <c r="D24" s="640">
        <v>0</v>
      </c>
      <c r="E24" s="640">
        <f>'1.Onbe'!M50</f>
        <v>0</v>
      </c>
      <c r="F24" s="615"/>
      <c r="H24" s="640"/>
      <c r="I24" s="649"/>
    </row>
    <row r="25" spans="1:37" s="1" customFormat="1" ht="24.95" customHeight="1" x14ac:dyDescent="0.35">
      <c r="A25" s="115">
        <v>20</v>
      </c>
      <c r="B25" s="614"/>
      <c r="C25" s="195" t="s">
        <v>273</v>
      </c>
      <c r="D25" s="640"/>
      <c r="E25" s="640"/>
      <c r="F25" s="615"/>
      <c r="G25" s="195" t="s">
        <v>274</v>
      </c>
      <c r="H25" s="640"/>
      <c r="I25" s="649"/>
    </row>
    <row r="26" spans="1:37" s="1" customFormat="1" x14ac:dyDescent="0.3">
      <c r="A26" s="115">
        <v>21</v>
      </c>
      <c r="B26" s="22" t="s">
        <v>157</v>
      </c>
      <c r="C26" s="1" t="s">
        <v>275</v>
      </c>
      <c r="D26" s="640">
        <v>99000</v>
      </c>
      <c r="E26" s="640">
        <f>'1.Onbe'!M63</f>
        <v>99000</v>
      </c>
      <c r="F26" s="615" t="s">
        <v>156</v>
      </c>
      <c r="G26" s="1" t="s">
        <v>276</v>
      </c>
      <c r="H26" s="640">
        <v>107595</v>
      </c>
      <c r="I26" s="649">
        <f>'2.Onki'!M37</f>
        <v>107595</v>
      </c>
    </row>
    <row r="27" spans="1:37" s="1" customFormat="1" x14ac:dyDescent="0.3">
      <c r="A27" s="115">
        <v>22</v>
      </c>
      <c r="B27" s="22" t="s">
        <v>158</v>
      </c>
      <c r="C27" s="1" t="s">
        <v>271</v>
      </c>
      <c r="D27" s="640"/>
      <c r="E27" s="640"/>
      <c r="F27" s="615" t="s">
        <v>157</v>
      </c>
      <c r="G27" s="1" t="s">
        <v>272</v>
      </c>
      <c r="H27" s="640"/>
      <c r="I27" s="649"/>
    </row>
    <row r="28" spans="1:37" s="1" customFormat="1" x14ac:dyDescent="0.3">
      <c r="A28" s="115">
        <v>23</v>
      </c>
      <c r="B28" s="22" t="s">
        <v>257</v>
      </c>
      <c r="C28" s="1" t="s">
        <v>357</v>
      </c>
      <c r="D28" s="640">
        <v>1337847</v>
      </c>
      <c r="E28" s="640">
        <f>'1.Onbe'!M56</f>
        <v>4915935</v>
      </c>
      <c r="F28" s="615"/>
      <c r="H28" s="640"/>
      <c r="I28" s="649"/>
    </row>
    <row r="29" spans="1:37" s="617" customFormat="1" ht="24.75" customHeight="1" thickBot="1" x14ac:dyDescent="0.35">
      <c r="A29" s="115">
        <v>24</v>
      </c>
      <c r="B29" s="390"/>
      <c r="C29" s="244" t="s">
        <v>277</v>
      </c>
      <c r="D29" s="641">
        <v>2252983</v>
      </c>
      <c r="E29" s="641">
        <f>SUM(E21:E28)</f>
        <v>6972658</v>
      </c>
      <c r="F29" s="616"/>
      <c r="G29" s="244" t="s">
        <v>278</v>
      </c>
      <c r="H29" s="641">
        <v>203329</v>
      </c>
      <c r="I29" s="650">
        <f>SUM(I21:I28)</f>
        <v>203329</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s="1" customFormat="1" ht="30" customHeight="1" thickTop="1" thickBot="1" x14ac:dyDescent="0.35">
      <c r="A30" s="115">
        <v>25</v>
      </c>
      <c r="B30" s="618"/>
      <c r="C30" s="244" t="s">
        <v>279</v>
      </c>
      <c r="D30" s="638">
        <v>22071122</v>
      </c>
      <c r="E30" s="638">
        <f>SUM(E20,E29)</f>
        <v>29955572</v>
      </c>
      <c r="F30" s="619"/>
      <c r="G30" s="244" t="s">
        <v>280</v>
      </c>
      <c r="H30" s="638">
        <v>22071122</v>
      </c>
      <c r="I30" s="610">
        <f>SUM(I20,I29)</f>
        <v>29955572</v>
      </c>
    </row>
    <row r="31" spans="1:37" s="1" customFormat="1" ht="18" thickTop="1" x14ac:dyDescent="0.3">
      <c r="A31" s="115">
        <v>26</v>
      </c>
      <c r="B31" s="620"/>
      <c r="C31" s="621" t="s">
        <v>226</v>
      </c>
      <c r="D31" s="642">
        <v>-2049654</v>
      </c>
      <c r="E31" s="642">
        <f>+E20-I20</f>
        <v>-6769329</v>
      </c>
      <c r="F31" s="622"/>
      <c r="G31" s="623"/>
      <c r="H31" s="640"/>
      <c r="I31" s="649"/>
    </row>
    <row r="32" spans="1:37" s="1" customFormat="1" ht="17.25" x14ac:dyDescent="0.3">
      <c r="A32" s="115">
        <v>27</v>
      </c>
      <c r="B32" s="624"/>
      <c r="C32" s="625" t="s">
        <v>281</v>
      </c>
      <c r="D32" s="643">
        <v>263044</v>
      </c>
      <c r="E32" s="643">
        <f>+E13-I13</f>
        <v>-494820</v>
      </c>
      <c r="F32" s="622"/>
      <c r="G32" s="623"/>
      <c r="H32" s="640"/>
      <c r="I32" s="649"/>
    </row>
    <row r="33" spans="1:9" s="1" customFormat="1" ht="17.25" x14ac:dyDescent="0.3">
      <c r="A33" s="115">
        <v>28</v>
      </c>
      <c r="B33" s="624"/>
      <c r="C33" s="625" t="s">
        <v>282</v>
      </c>
      <c r="D33" s="643">
        <v>-2312698</v>
      </c>
      <c r="E33" s="643">
        <f>+E19-I19</f>
        <v>-6274509</v>
      </c>
      <c r="F33" s="622"/>
      <c r="G33" s="623"/>
      <c r="H33" s="640"/>
      <c r="I33" s="649"/>
    </row>
    <row r="34" spans="1:9" s="1" customFormat="1" ht="17.25" x14ac:dyDescent="0.3">
      <c r="A34" s="115">
        <v>29</v>
      </c>
      <c r="B34" s="624"/>
      <c r="C34" s="626" t="s">
        <v>283</v>
      </c>
      <c r="D34" s="643">
        <v>-2252983</v>
      </c>
      <c r="E34" s="643">
        <f>+E31-I29</f>
        <v>-6972658</v>
      </c>
      <c r="F34" s="622"/>
      <c r="G34" s="623"/>
      <c r="H34" s="640"/>
      <c r="I34" s="649"/>
    </row>
    <row r="35" spans="1:9" s="1" customFormat="1" ht="32.25" customHeight="1" x14ac:dyDescent="0.3">
      <c r="A35" s="115">
        <v>30</v>
      </c>
      <c r="B35" s="624"/>
      <c r="C35" s="627" t="s">
        <v>482</v>
      </c>
      <c r="D35" s="643">
        <v>2153983</v>
      </c>
      <c r="E35" s="643">
        <f>E28+E23</f>
        <v>6873658</v>
      </c>
      <c r="F35" s="622"/>
      <c r="G35" s="623"/>
      <c r="H35" s="640"/>
      <c r="I35" s="649"/>
    </row>
    <row r="36" spans="1:9" s="1" customFormat="1" ht="33.75" customHeight="1" x14ac:dyDescent="0.3">
      <c r="A36" s="115">
        <v>31</v>
      </c>
      <c r="B36" s="628"/>
      <c r="C36" s="629" t="s">
        <v>483</v>
      </c>
      <c r="D36" s="644">
        <v>99000</v>
      </c>
      <c r="E36" s="644">
        <f>E26</f>
        <v>99000</v>
      </c>
      <c r="F36" s="630"/>
      <c r="G36" s="631"/>
      <c r="H36" s="1356"/>
      <c r="I36" s="651"/>
    </row>
    <row r="37" spans="1:9" ht="20.100000000000001" customHeight="1" x14ac:dyDescent="0.3">
      <c r="A37" s="115">
        <v>32</v>
      </c>
      <c r="B37" s="632"/>
      <c r="C37" s="117" t="s">
        <v>284</v>
      </c>
      <c r="D37" s="645">
        <v>0.58545668860876221</v>
      </c>
      <c r="E37" s="645">
        <f>(E13+E22+E23+E24)/E30</f>
        <v>0.5013427551975973</v>
      </c>
      <c r="F37" s="633"/>
      <c r="G37" s="117" t="s">
        <v>285</v>
      </c>
      <c r="H37" s="645">
        <v>0.54089864575076885</v>
      </c>
      <c r="I37" s="652">
        <f>(I13+I22+I23)/I30</f>
        <v>0.45570286556370881</v>
      </c>
    </row>
    <row r="38" spans="1:9" ht="20.100000000000001" customHeight="1" thickBot="1" x14ac:dyDescent="0.35">
      <c r="A38" s="115">
        <v>33</v>
      </c>
      <c r="B38" s="634"/>
      <c r="C38" s="635" t="s">
        <v>286</v>
      </c>
      <c r="D38" s="646">
        <v>0.41454331139123785</v>
      </c>
      <c r="E38" s="646">
        <f>(E19+E26+E27+E28)/E30</f>
        <v>0.4986572448024027</v>
      </c>
      <c r="F38" s="636"/>
      <c r="G38" s="635" t="s">
        <v>287</v>
      </c>
      <c r="H38" s="646">
        <v>0.45910135424923121</v>
      </c>
      <c r="I38" s="653">
        <f>(I19+I26+I27)/I30</f>
        <v>0.54429713443629113</v>
      </c>
    </row>
    <row r="39" spans="1:9" x14ac:dyDescent="0.3">
      <c r="G39" s="117" t="s">
        <v>288</v>
      </c>
    </row>
  </sheetData>
  <mergeCells count="3">
    <mergeCell ref="B1:C1"/>
    <mergeCell ref="B2:H2"/>
    <mergeCell ref="B3:H3"/>
  </mergeCells>
  <printOptions horizontalCentered="1" verticalCentered="1"/>
  <pageMargins left="0.19685039370078741" right="0.19685039370078741" top="0.59055118110236227" bottom="0.59055118110236227" header="0.51181102362204722" footer="0.51181102362204722"/>
  <pageSetup paperSize="9" scale="63" fitToHeight="0" orientation="landscape" r:id="rId1"/>
  <headerFooter alignWithMargins="0">
    <oddFooter>&amp;C-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0"/>
  <sheetViews>
    <sheetView view="pageBreakPreview" zoomScaleNormal="100" zoomScaleSheetLayoutView="100" workbookViewId="0">
      <selection activeCell="B1" sqref="B1:D1"/>
    </sheetView>
  </sheetViews>
  <sheetFormatPr defaultColWidth="31.28515625" defaultRowHeight="16.5" x14ac:dyDescent="0.3"/>
  <cols>
    <col min="1" max="1" width="3.7109375" style="1617" customWidth="1"/>
    <col min="2" max="2" width="4.7109375" style="1615" customWidth="1"/>
    <col min="3" max="3" width="50.7109375" style="1670" customWidth="1"/>
    <col min="4" max="6" width="13.7109375" style="1619" customWidth="1"/>
    <col min="7" max="7" width="30.7109375" style="1620" customWidth="1"/>
    <col min="8" max="8" width="12.140625" style="21" customWidth="1"/>
    <col min="9" max="9" width="12.85546875" style="21" customWidth="1"/>
    <col min="10" max="16384" width="31.28515625" style="21"/>
  </cols>
  <sheetData>
    <row r="1" spans="1:7" x14ac:dyDescent="0.3">
      <c r="B1" s="1856" t="s">
        <v>1430</v>
      </c>
      <c r="C1" s="1856"/>
      <c r="D1" s="1856"/>
      <c r="E1" s="1618"/>
    </row>
    <row r="2" spans="1:7" ht="24.95" customHeight="1" x14ac:dyDescent="0.3">
      <c r="C2" s="1857" t="s">
        <v>142</v>
      </c>
      <c r="D2" s="1857"/>
      <c r="E2" s="1857"/>
      <c r="F2" s="1857"/>
      <c r="G2" s="1857"/>
    </row>
    <row r="3" spans="1:7" ht="24.95" customHeight="1" x14ac:dyDescent="0.3">
      <c r="B3" s="1857" t="s">
        <v>1415</v>
      </c>
      <c r="C3" s="1857"/>
      <c r="D3" s="1857"/>
      <c r="E3" s="1857"/>
      <c r="F3" s="1857"/>
      <c r="G3" s="1857"/>
    </row>
    <row r="4" spans="1:7" s="1623" customFormat="1" ht="18" customHeight="1" thickBot="1" x14ac:dyDescent="0.35">
      <c r="A4" s="1617"/>
      <c r="B4" s="1621" t="s">
        <v>1</v>
      </c>
      <c r="C4" s="1622" t="s">
        <v>3</v>
      </c>
      <c r="D4" s="1620" t="s">
        <v>2</v>
      </c>
      <c r="E4" s="1620" t="s">
        <v>4</v>
      </c>
      <c r="F4" s="1620" t="s">
        <v>5</v>
      </c>
      <c r="G4" s="1620" t="s">
        <v>16</v>
      </c>
    </row>
    <row r="5" spans="1:7" ht="50.25" thickBot="1" x14ac:dyDescent="0.35">
      <c r="B5" s="1624" t="s">
        <v>19</v>
      </c>
      <c r="C5" s="1625" t="s">
        <v>6</v>
      </c>
      <c r="D5" s="1626" t="s">
        <v>1234</v>
      </c>
      <c r="E5" s="1626" t="s">
        <v>143</v>
      </c>
      <c r="F5" s="1626" t="s">
        <v>1234</v>
      </c>
      <c r="G5" s="1627" t="s">
        <v>1235</v>
      </c>
    </row>
    <row r="6" spans="1:7" s="107" customFormat="1" ht="21.75" customHeight="1" thickTop="1" x14ac:dyDescent="0.3">
      <c r="A6" s="1617">
        <v>1</v>
      </c>
      <c r="B6" s="108">
        <v>1</v>
      </c>
      <c r="C6" s="1628" t="s">
        <v>363</v>
      </c>
      <c r="D6" s="1629">
        <v>38</v>
      </c>
      <c r="E6" s="1629"/>
      <c r="F6" s="1629">
        <f>SUM(D6:E6)</f>
        <v>38</v>
      </c>
      <c r="G6" s="1630"/>
    </row>
    <row r="7" spans="1:7" s="109" customFormat="1" ht="21.75" customHeight="1" x14ac:dyDescent="0.3">
      <c r="A7" s="1617">
        <v>2</v>
      </c>
      <c r="B7" s="108"/>
      <c r="C7" s="1631" t="s">
        <v>1236</v>
      </c>
      <c r="D7" s="1632">
        <v>0</v>
      </c>
      <c r="E7" s="1632"/>
      <c r="F7" s="1632">
        <f>SUM(D7:E7)</f>
        <v>0</v>
      </c>
      <c r="G7" s="1633"/>
    </row>
    <row r="8" spans="1:7" s="107" customFormat="1" ht="21.75" customHeight="1" x14ac:dyDescent="0.3">
      <c r="A8" s="1617">
        <v>3</v>
      </c>
      <c r="B8" s="108">
        <v>2</v>
      </c>
      <c r="C8" s="1628" t="s">
        <v>362</v>
      </c>
      <c r="D8" s="1629">
        <v>70</v>
      </c>
      <c r="E8" s="1629"/>
      <c r="F8" s="1629">
        <f>SUM(D8:E8)</f>
        <v>70</v>
      </c>
      <c r="G8" s="1630"/>
    </row>
    <row r="9" spans="1:7" s="109" customFormat="1" ht="21.75" customHeight="1" x14ac:dyDescent="0.3">
      <c r="A9" s="1617">
        <v>4</v>
      </c>
      <c r="B9" s="108"/>
      <c r="C9" s="1631" t="s">
        <v>1236</v>
      </c>
      <c r="D9" s="1632">
        <v>0</v>
      </c>
      <c r="E9" s="1632"/>
      <c r="F9" s="1632">
        <f t="shared" ref="F9:F32" si="0">SUM(D9:E9)</f>
        <v>0</v>
      </c>
      <c r="G9" s="1634"/>
    </row>
    <row r="10" spans="1:7" s="107" customFormat="1" ht="21.75" customHeight="1" x14ac:dyDescent="0.3">
      <c r="A10" s="1617">
        <v>5</v>
      </c>
      <c r="B10" s="108">
        <v>3</v>
      </c>
      <c r="C10" s="1628" t="s">
        <v>300</v>
      </c>
      <c r="D10" s="1629">
        <v>83.5</v>
      </c>
      <c r="E10" s="1629"/>
      <c r="F10" s="1629">
        <f t="shared" si="0"/>
        <v>83.5</v>
      </c>
      <c r="G10" s="1630"/>
    </row>
    <row r="11" spans="1:7" s="109" customFormat="1" ht="21.75" customHeight="1" x14ac:dyDescent="0.3">
      <c r="A11" s="1617">
        <v>6</v>
      </c>
      <c r="B11" s="108"/>
      <c r="C11" s="1631" t="s">
        <v>1236</v>
      </c>
      <c r="D11" s="1632">
        <v>0</v>
      </c>
      <c r="E11" s="1632"/>
      <c r="F11" s="1632">
        <f t="shared" si="0"/>
        <v>0</v>
      </c>
      <c r="G11" s="1633"/>
    </row>
    <row r="12" spans="1:7" s="107" customFormat="1" ht="21.75" customHeight="1" x14ac:dyDescent="0.3">
      <c r="A12" s="1617">
        <v>7</v>
      </c>
      <c r="B12" s="108">
        <v>4</v>
      </c>
      <c r="C12" s="1628" t="s">
        <v>301</v>
      </c>
      <c r="D12" s="1629">
        <v>60</v>
      </c>
      <c r="E12" s="1629"/>
      <c r="F12" s="1629">
        <f t="shared" si="0"/>
        <v>60</v>
      </c>
      <c r="G12" s="1630"/>
    </row>
    <row r="13" spans="1:7" s="109" customFormat="1" ht="21.75" customHeight="1" x14ac:dyDescent="0.3">
      <c r="A13" s="1617">
        <v>8</v>
      </c>
      <c r="B13" s="108"/>
      <c r="C13" s="1631" t="s">
        <v>1236</v>
      </c>
      <c r="D13" s="1632">
        <v>0</v>
      </c>
      <c r="E13" s="1632"/>
      <c r="F13" s="1632">
        <f t="shared" si="0"/>
        <v>0</v>
      </c>
      <c r="G13" s="1633"/>
    </row>
    <row r="14" spans="1:7" s="107" customFormat="1" ht="21.75" customHeight="1" x14ac:dyDescent="0.3">
      <c r="A14" s="1617">
        <v>9</v>
      </c>
      <c r="B14" s="108">
        <v>5</v>
      </c>
      <c r="C14" s="1628" t="s">
        <v>302</v>
      </c>
      <c r="D14" s="1629">
        <v>61.5</v>
      </c>
      <c r="E14" s="1629"/>
      <c r="F14" s="1629">
        <f t="shared" si="0"/>
        <v>61.5</v>
      </c>
      <c r="G14" s="1630"/>
    </row>
    <row r="15" spans="1:7" s="109" customFormat="1" ht="21.75" customHeight="1" x14ac:dyDescent="0.3">
      <c r="A15" s="1617">
        <v>10</v>
      </c>
      <c r="B15" s="108"/>
      <c r="C15" s="1631" t="s">
        <v>1236</v>
      </c>
      <c r="D15" s="1632">
        <v>0</v>
      </c>
      <c r="E15" s="1632"/>
      <c r="F15" s="1632">
        <f t="shared" si="0"/>
        <v>0</v>
      </c>
      <c r="G15" s="1633"/>
    </row>
    <row r="16" spans="1:7" s="107" customFormat="1" ht="21.75" customHeight="1" x14ac:dyDescent="0.3">
      <c r="A16" s="1617">
        <v>11</v>
      </c>
      <c r="B16" s="108">
        <v>6</v>
      </c>
      <c r="C16" s="1628" t="s">
        <v>303</v>
      </c>
      <c r="D16" s="1629">
        <v>31</v>
      </c>
      <c r="E16" s="1629"/>
      <c r="F16" s="1629">
        <f t="shared" si="0"/>
        <v>31</v>
      </c>
      <c r="G16" s="1630"/>
    </row>
    <row r="17" spans="1:7" s="109" customFormat="1" ht="21.75" customHeight="1" x14ac:dyDescent="0.3">
      <c r="A17" s="1617">
        <v>12</v>
      </c>
      <c r="B17" s="108"/>
      <c r="C17" s="1631" t="s">
        <v>1236</v>
      </c>
      <c r="D17" s="1632">
        <v>2</v>
      </c>
      <c r="E17" s="1632"/>
      <c r="F17" s="1632">
        <f t="shared" si="0"/>
        <v>2</v>
      </c>
      <c r="G17" s="1633"/>
    </row>
    <row r="18" spans="1:7" s="107" customFormat="1" ht="33" x14ac:dyDescent="0.3">
      <c r="A18" s="1617">
        <v>13</v>
      </c>
      <c r="B18" s="108">
        <v>7</v>
      </c>
      <c r="C18" s="1635" t="s">
        <v>388</v>
      </c>
      <c r="D18" s="1629">
        <v>215.5</v>
      </c>
      <c r="E18" s="1629">
        <v>-1</v>
      </c>
      <c r="F18" s="1629">
        <f t="shared" si="0"/>
        <v>214.5</v>
      </c>
      <c r="G18" s="1636" t="s">
        <v>1271</v>
      </c>
    </row>
    <row r="19" spans="1:7" s="109" customFormat="1" ht="21.75" customHeight="1" x14ac:dyDescent="0.3">
      <c r="A19" s="1617">
        <v>14</v>
      </c>
      <c r="B19" s="108"/>
      <c r="C19" s="1631" t="s">
        <v>1236</v>
      </c>
      <c r="D19" s="1632">
        <v>0</v>
      </c>
      <c r="E19" s="1632"/>
      <c r="F19" s="1632">
        <f t="shared" si="0"/>
        <v>0</v>
      </c>
      <c r="G19" s="1633"/>
    </row>
    <row r="20" spans="1:7" ht="33" customHeight="1" x14ac:dyDescent="0.3">
      <c r="A20" s="1617">
        <v>15</v>
      </c>
      <c r="B20" s="108">
        <v>8</v>
      </c>
      <c r="C20" s="1637" t="s">
        <v>144</v>
      </c>
      <c r="D20" s="1629">
        <v>13.25</v>
      </c>
      <c r="E20" s="1629"/>
      <c r="F20" s="1629">
        <f t="shared" si="0"/>
        <v>13.25</v>
      </c>
      <c r="G20" s="1638"/>
    </row>
    <row r="21" spans="1:7" s="109" customFormat="1" ht="21.75" customHeight="1" x14ac:dyDescent="0.3">
      <c r="A21" s="1617">
        <v>16</v>
      </c>
      <c r="B21" s="108"/>
      <c r="C21" s="1631" t="s">
        <v>1236</v>
      </c>
      <c r="D21" s="1632">
        <v>0</v>
      </c>
      <c r="E21" s="1632"/>
      <c r="F21" s="1632">
        <f>SUM(D21:E21)</f>
        <v>0</v>
      </c>
      <c r="G21" s="1633"/>
    </row>
    <row r="22" spans="1:7" ht="21.75" customHeight="1" x14ac:dyDescent="0.3">
      <c r="A22" s="1617">
        <v>17</v>
      </c>
      <c r="B22" s="106">
        <v>9</v>
      </c>
      <c r="C22" s="1639" t="s">
        <v>365</v>
      </c>
      <c r="D22" s="1640">
        <v>24.25</v>
      </c>
      <c r="E22" s="1640"/>
      <c r="F22" s="1640">
        <f t="shared" si="0"/>
        <v>24.25</v>
      </c>
      <c r="G22" s="1638"/>
    </row>
    <row r="23" spans="1:7" ht="21.75" customHeight="1" x14ac:dyDescent="0.3">
      <c r="A23" s="1617">
        <v>18</v>
      </c>
      <c r="B23" s="106">
        <v>10</v>
      </c>
      <c r="C23" s="1639" t="s">
        <v>519</v>
      </c>
      <c r="D23" s="1640">
        <v>22</v>
      </c>
      <c r="E23" s="1640"/>
      <c r="F23" s="1640">
        <f t="shared" si="0"/>
        <v>22</v>
      </c>
      <c r="G23" s="1638"/>
    </row>
    <row r="24" spans="1:7" s="107" customFormat="1" ht="21.75" customHeight="1" x14ac:dyDescent="0.3">
      <c r="A24" s="1617">
        <v>19</v>
      </c>
      <c r="B24" s="106">
        <v>11</v>
      </c>
      <c r="C24" s="1641" t="s">
        <v>27</v>
      </c>
      <c r="D24" s="1629">
        <v>50.5</v>
      </c>
      <c r="E24" s="1629"/>
      <c r="F24" s="1629">
        <f t="shared" si="0"/>
        <v>50.5</v>
      </c>
      <c r="G24" s="1630"/>
    </row>
    <row r="25" spans="1:7" s="109" customFormat="1" ht="21.75" customHeight="1" x14ac:dyDescent="0.3">
      <c r="A25" s="1617">
        <v>20</v>
      </c>
      <c r="B25" s="108"/>
      <c r="C25" s="1631" t="s">
        <v>1236</v>
      </c>
      <c r="D25" s="1632">
        <v>0</v>
      </c>
      <c r="E25" s="1632"/>
      <c r="F25" s="1632">
        <f t="shared" si="0"/>
        <v>0</v>
      </c>
      <c r="G25" s="1633"/>
    </row>
    <row r="26" spans="1:7" s="107" customFormat="1" ht="21.75" customHeight="1" x14ac:dyDescent="0.3">
      <c r="A26" s="1617">
        <v>21</v>
      </c>
      <c r="B26" s="106">
        <v>12</v>
      </c>
      <c r="C26" s="1641" t="s">
        <v>41</v>
      </c>
      <c r="D26" s="1629">
        <v>60</v>
      </c>
      <c r="E26" s="1629"/>
      <c r="F26" s="1629">
        <f t="shared" si="0"/>
        <v>60</v>
      </c>
      <c r="G26" s="1630"/>
    </row>
    <row r="27" spans="1:7" s="109" customFormat="1" ht="21.75" customHeight="1" x14ac:dyDescent="0.3">
      <c r="A27" s="1617">
        <v>22</v>
      </c>
      <c r="B27" s="108"/>
      <c r="C27" s="1631" t="s">
        <v>1236</v>
      </c>
      <c r="D27" s="1632">
        <v>4</v>
      </c>
      <c r="E27" s="1632"/>
      <c r="F27" s="1632">
        <f t="shared" si="0"/>
        <v>4</v>
      </c>
      <c r="G27" s="1633"/>
    </row>
    <row r="28" spans="1:7" ht="33" customHeight="1" x14ac:dyDescent="0.3">
      <c r="A28" s="1617">
        <v>23</v>
      </c>
      <c r="B28" s="108">
        <v>13</v>
      </c>
      <c r="C28" s="1637" t="s">
        <v>145</v>
      </c>
      <c r="D28" s="1629">
        <v>20.5</v>
      </c>
      <c r="E28" s="1629"/>
      <c r="F28" s="1629">
        <f t="shared" si="0"/>
        <v>20.5</v>
      </c>
      <c r="G28" s="1636"/>
    </row>
    <row r="29" spans="1:7" s="109" customFormat="1" ht="21.75" customHeight="1" x14ac:dyDescent="0.3">
      <c r="A29" s="1617">
        <v>24</v>
      </c>
      <c r="B29" s="108"/>
      <c r="C29" s="1631" t="s">
        <v>1236</v>
      </c>
      <c r="D29" s="1632">
        <v>2</v>
      </c>
      <c r="E29" s="1632"/>
      <c r="F29" s="1632">
        <f t="shared" si="0"/>
        <v>2</v>
      </c>
      <c r="G29" s="1642"/>
    </row>
    <row r="30" spans="1:7" s="107" customFormat="1" ht="21.75" customHeight="1" x14ac:dyDescent="0.3">
      <c r="A30" s="1617">
        <v>25</v>
      </c>
      <c r="B30" s="106">
        <v>14</v>
      </c>
      <c r="C30" s="1641" t="s">
        <v>177</v>
      </c>
      <c r="D30" s="1629">
        <v>102</v>
      </c>
      <c r="E30" s="1629"/>
      <c r="F30" s="1629">
        <f t="shared" si="0"/>
        <v>102</v>
      </c>
      <c r="G30" s="1630"/>
    </row>
    <row r="31" spans="1:7" s="109" customFormat="1" ht="21.75" customHeight="1" x14ac:dyDescent="0.3">
      <c r="A31" s="1617">
        <v>26</v>
      </c>
      <c r="B31" s="108"/>
      <c r="C31" s="1631" t="s">
        <v>1236</v>
      </c>
      <c r="D31" s="1632">
        <v>0</v>
      </c>
      <c r="E31" s="1632"/>
      <c r="F31" s="1632">
        <f t="shared" si="0"/>
        <v>0</v>
      </c>
      <c r="G31" s="1633"/>
    </row>
    <row r="32" spans="1:7" ht="21.75" customHeight="1" thickBot="1" x14ac:dyDescent="0.35">
      <c r="A32" s="1617">
        <v>27</v>
      </c>
      <c r="B32" s="1643">
        <v>15</v>
      </c>
      <c r="C32" s="1644" t="s">
        <v>304</v>
      </c>
      <c r="D32" s="1645">
        <v>49.25</v>
      </c>
      <c r="E32" s="1645"/>
      <c r="F32" s="1645">
        <f t="shared" si="0"/>
        <v>49.25</v>
      </c>
      <c r="G32" s="1646"/>
    </row>
    <row r="33" spans="1:7" ht="30" customHeight="1" thickTop="1" thickBot="1" x14ac:dyDescent="0.35">
      <c r="A33" s="1617">
        <v>28</v>
      </c>
      <c r="B33" s="1647"/>
      <c r="C33" s="1648" t="s">
        <v>1237</v>
      </c>
      <c r="D33" s="1649">
        <f>SUM(D6:D32)</f>
        <v>909.25</v>
      </c>
      <c r="E33" s="1649">
        <f>SUM(E6:E32)</f>
        <v>-1</v>
      </c>
      <c r="F33" s="1649">
        <f>SUM(F6:F32)</f>
        <v>908.25</v>
      </c>
      <c r="G33" s="1650"/>
    </row>
    <row r="34" spans="1:7" ht="21.75" customHeight="1" x14ac:dyDescent="0.3">
      <c r="A34" s="1617">
        <v>29</v>
      </c>
      <c r="B34" s="106">
        <v>16</v>
      </c>
      <c r="C34" s="1639" t="s">
        <v>28</v>
      </c>
      <c r="D34" s="1640">
        <v>198</v>
      </c>
      <c r="E34" s="1640"/>
      <c r="F34" s="1640">
        <f>D34+E34</f>
        <v>198</v>
      </c>
      <c r="G34" s="1638"/>
    </row>
    <row r="35" spans="1:7" ht="21.75" customHeight="1" x14ac:dyDescent="0.3">
      <c r="A35" s="1617">
        <v>30</v>
      </c>
      <c r="B35" s="106">
        <v>17</v>
      </c>
      <c r="C35" s="1639" t="s">
        <v>146</v>
      </c>
      <c r="D35" s="1"/>
      <c r="E35" s="1"/>
      <c r="F35" s="1"/>
      <c r="G35" s="1651" t="s">
        <v>288</v>
      </c>
    </row>
    <row r="36" spans="1:7" ht="21.75" customHeight="1" x14ac:dyDescent="0.3">
      <c r="A36" s="1617">
        <v>31</v>
      </c>
      <c r="B36" s="22"/>
      <c r="C36" s="1652" t="s">
        <v>1238</v>
      </c>
      <c r="D36" s="1640">
        <v>3</v>
      </c>
      <c r="E36" s="1640"/>
      <c r="F36" s="1640">
        <f>D36+E36</f>
        <v>3</v>
      </c>
      <c r="G36" s="1651"/>
    </row>
    <row r="37" spans="1:7" s="109" customFormat="1" ht="21.75" customHeight="1" thickBot="1" x14ac:dyDescent="0.35">
      <c r="A37" s="1617">
        <v>32</v>
      </c>
      <c r="B37" s="108"/>
      <c r="C37" s="1631" t="s">
        <v>1239</v>
      </c>
      <c r="D37" s="1632">
        <v>12.36</v>
      </c>
      <c r="E37" s="1632"/>
      <c r="F37" s="1632">
        <f>D37+E37</f>
        <v>12.36</v>
      </c>
      <c r="G37" s="1642"/>
    </row>
    <row r="38" spans="1:7" ht="30" customHeight="1" x14ac:dyDescent="0.3">
      <c r="A38" s="1617">
        <v>33</v>
      </c>
      <c r="B38" s="1653"/>
      <c r="C38" s="1654" t="s">
        <v>14</v>
      </c>
      <c r="D38" s="1655">
        <f>SUM(D33:D37)</f>
        <v>1122.6099999999999</v>
      </c>
      <c r="E38" s="1655">
        <f>SUM(E33:E37)</f>
        <v>-1</v>
      </c>
      <c r="F38" s="1655">
        <f>SUM(F33:F37)</f>
        <v>1121.6099999999999</v>
      </c>
      <c r="G38" s="1656"/>
    </row>
    <row r="39" spans="1:7" ht="16.5" customHeight="1" x14ac:dyDescent="0.3">
      <c r="A39" s="1617">
        <v>34</v>
      </c>
      <c r="B39" s="22"/>
      <c r="C39" s="1657" t="s">
        <v>1240</v>
      </c>
      <c r="D39" s="1640"/>
      <c r="E39" s="1640"/>
      <c r="F39" s="1640"/>
      <c r="G39" s="1638"/>
    </row>
    <row r="40" spans="1:7" ht="16.5" customHeight="1" thickBot="1" x14ac:dyDescent="0.35">
      <c r="A40" s="1617">
        <v>35</v>
      </c>
      <c r="B40" s="1647"/>
      <c r="C40" s="1658" t="s">
        <v>1239</v>
      </c>
      <c r="D40" s="1659">
        <f>+D7+D9+D11+D13+D15+D17+D19+D21+D25+D27+D29+D31+D37</f>
        <v>20.36</v>
      </c>
      <c r="E40" s="1659">
        <f>+E7+E9+E11+E13+E15+E17+E19+E21+E25+E27+E29+E31+E37</f>
        <v>0</v>
      </c>
      <c r="F40" s="1659">
        <f>+F7+F9+F11+F13+F15+F17+F19+F21+F25+F27+F29+F31+F37</f>
        <v>20.36</v>
      </c>
      <c r="G40" s="1660"/>
    </row>
    <row r="42" spans="1:7" x14ac:dyDescent="0.3">
      <c r="C42" s="1661"/>
      <c r="D42" s="1640"/>
      <c r="E42" s="1640"/>
      <c r="F42" s="1640"/>
      <c r="G42" s="1662"/>
    </row>
    <row r="43" spans="1:7" x14ac:dyDescent="0.3">
      <c r="C43" s="1663"/>
      <c r="D43" s="1664"/>
      <c r="E43" s="1664"/>
      <c r="F43" s="1664"/>
      <c r="G43" s="1662"/>
    </row>
    <row r="44" spans="1:7" x14ac:dyDescent="0.3">
      <c r="C44" s="1663"/>
      <c r="D44" s="1664"/>
      <c r="E44" s="1664"/>
      <c r="F44" s="1664"/>
      <c r="G44" s="1662"/>
    </row>
    <row r="45" spans="1:7" x14ac:dyDescent="0.3">
      <c r="C45" s="1663"/>
      <c r="D45" s="1664"/>
      <c r="E45" s="1664"/>
      <c r="F45" s="1664"/>
      <c r="G45" s="1662"/>
    </row>
    <row r="46" spans="1:7" x14ac:dyDescent="0.3">
      <c r="C46" s="1661"/>
      <c r="D46" s="1640"/>
      <c r="E46" s="1640"/>
      <c r="F46" s="1640"/>
      <c r="G46" s="1662"/>
    </row>
    <row r="47" spans="1:7" x14ac:dyDescent="0.3">
      <c r="C47" s="1661"/>
      <c r="D47" s="1640"/>
      <c r="E47" s="1640"/>
      <c r="F47" s="1640"/>
      <c r="G47" s="1662"/>
    </row>
    <row r="48" spans="1:7" x14ac:dyDescent="0.3">
      <c r="C48" s="1661"/>
      <c r="D48" s="1640"/>
      <c r="E48" s="1640"/>
      <c r="F48" s="1640"/>
      <c r="G48" s="1662"/>
    </row>
    <row r="51" spans="1:7" s="23" customFormat="1" ht="17.25" x14ac:dyDescent="0.3">
      <c r="A51" s="1665"/>
      <c r="B51" s="1616"/>
      <c r="C51" s="1666"/>
      <c r="D51" s="1667"/>
      <c r="E51" s="1667"/>
      <c r="F51" s="1667"/>
      <c r="G51" s="1668"/>
    </row>
    <row r="53" spans="1:7" s="23" customFormat="1" ht="17.25" x14ac:dyDescent="0.3">
      <c r="A53" s="1665"/>
      <c r="B53" s="1616"/>
      <c r="C53" s="1666"/>
      <c r="D53" s="1667"/>
      <c r="E53" s="1667"/>
      <c r="F53" s="1667"/>
      <c r="G53" s="1668"/>
    </row>
    <row r="56" spans="1:7" s="23" customFormat="1" ht="17.25" x14ac:dyDescent="0.3">
      <c r="A56" s="1665"/>
      <c r="B56" s="1616"/>
      <c r="C56" s="1666"/>
      <c r="D56" s="1667"/>
      <c r="E56" s="1667"/>
      <c r="F56" s="1667"/>
      <c r="G56" s="1668"/>
    </row>
    <row r="74" spans="1:7" s="23" customFormat="1" ht="17.25" x14ac:dyDescent="0.3">
      <c r="A74" s="1665"/>
      <c r="B74" s="1616"/>
      <c r="C74" s="1666"/>
      <c r="D74" s="1667"/>
      <c r="E74" s="1667"/>
      <c r="F74" s="1667"/>
      <c r="G74" s="1668"/>
    </row>
    <row r="83" spans="4:4" x14ac:dyDescent="0.3">
      <c r="D83" s="1669"/>
    </row>
    <row r="84" spans="4:4" x14ac:dyDescent="0.3">
      <c r="D84" s="1669"/>
    </row>
    <row r="85" spans="4:4" x14ac:dyDescent="0.3">
      <c r="D85" s="1669"/>
    </row>
    <row r="86" spans="4:4" x14ac:dyDescent="0.3">
      <c r="D86" s="1669"/>
    </row>
    <row r="87" spans="4:4" x14ac:dyDescent="0.3">
      <c r="D87" s="1669"/>
    </row>
    <row r="88" spans="4:4" x14ac:dyDescent="0.3">
      <c r="D88" s="1669"/>
    </row>
    <row r="89" spans="4:4" x14ac:dyDescent="0.3">
      <c r="D89" s="1669"/>
    </row>
    <row r="90" spans="4:4" x14ac:dyDescent="0.3">
      <c r="D90" s="1669"/>
    </row>
  </sheetData>
  <mergeCells count="3">
    <mergeCell ref="B1:D1"/>
    <mergeCell ref="C2:G2"/>
    <mergeCell ref="B3:G3"/>
  </mergeCells>
  <printOptions horizontalCentered="1"/>
  <pageMargins left="0.19685039370078741" right="0.19685039370078741" top="0.59055118110236227" bottom="0.59055118110236227" header="0.51181102362204722" footer="0.51181102362204722"/>
  <pageSetup paperSize="9" scale="75" orientation="portrait" r:id="rId1"/>
  <headerFooter alignWithMargins="0">
    <oddFooter>&amp;C-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view="pageBreakPreview" zoomScaleNormal="100" zoomScaleSheetLayoutView="100" workbookViewId="0">
      <selection activeCell="B1" sqref="B1:O1"/>
    </sheetView>
  </sheetViews>
  <sheetFormatPr defaultColWidth="10.42578125" defaultRowHeight="16.5" x14ac:dyDescent="0.3"/>
  <cols>
    <col min="1" max="1" width="3.7109375" style="1671" customWidth="1"/>
    <col min="2" max="2" width="6.42578125" style="1672" customWidth="1"/>
    <col min="3" max="3" width="50.7109375" style="1720" customWidth="1"/>
    <col min="4" max="4" width="19.7109375" style="1673" customWidth="1"/>
    <col min="5" max="5" width="3" style="1671" customWidth="1"/>
    <col min="6" max="10" width="13.7109375" style="1671" customWidth="1"/>
    <col min="11" max="11" width="15.7109375" style="1671" customWidth="1"/>
    <col min="12" max="15" width="13.7109375" style="1671" customWidth="1"/>
    <col min="16" max="16" width="15.7109375" style="1671" customWidth="1"/>
    <col min="17" max="16384" width="10.42578125" style="1671"/>
  </cols>
  <sheetData>
    <row r="1" spans="1:16" x14ac:dyDescent="0.3">
      <c r="B1" s="1858" t="s">
        <v>1431</v>
      </c>
      <c r="C1" s="1858"/>
      <c r="D1" s="1858"/>
      <c r="E1" s="1858"/>
      <c r="F1" s="1858"/>
      <c r="G1" s="1858"/>
      <c r="H1" s="1858"/>
      <c r="I1" s="1858"/>
      <c r="J1" s="1858"/>
      <c r="K1" s="1858"/>
      <c r="L1" s="1858"/>
      <c r="M1" s="1858"/>
      <c r="N1" s="1858"/>
      <c r="O1" s="1858"/>
      <c r="P1" s="1721"/>
    </row>
    <row r="2" spans="1:16" ht="24.95" customHeight="1" x14ac:dyDescent="0.35">
      <c r="B2" s="1859" t="s">
        <v>142</v>
      </c>
      <c r="C2" s="1859"/>
      <c r="D2" s="1859"/>
      <c r="E2" s="1859"/>
      <c r="F2" s="1859"/>
      <c r="G2" s="1859"/>
      <c r="H2" s="1859"/>
      <c r="I2" s="1859"/>
      <c r="J2" s="1859"/>
      <c r="K2" s="1859"/>
      <c r="L2" s="1859"/>
      <c r="M2" s="1859"/>
      <c r="N2" s="1859"/>
      <c r="O2" s="1859"/>
      <c r="P2" s="1859"/>
    </row>
    <row r="3" spans="1:16" ht="24.95" customHeight="1" x14ac:dyDescent="0.35">
      <c r="B3" s="1859" t="s">
        <v>1241</v>
      </c>
      <c r="C3" s="1859"/>
      <c r="D3" s="1859"/>
      <c r="E3" s="1859"/>
      <c r="F3" s="1859"/>
      <c r="G3" s="1859"/>
      <c r="H3" s="1859"/>
      <c r="I3" s="1859"/>
      <c r="J3" s="1859"/>
      <c r="K3" s="1859"/>
      <c r="L3" s="1859"/>
      <c r="M3" s="1859"/>
      <c r="N3" s="1859"/>
      <c r="O3" s="1859"/>
      <c r="P3" s="1859"/>
    </row>
    <row r="4" spans="1:16" ht="24.95" customHeight="1" x14ac:dyDescent="0.35">
      <c r="B4" s="1859" t="s">
        <v>1416</v>
      </c>
      <c r="C4" s="1859"/>
      <c r="D4" s="1859"/>
      <c r="E4" s="1859"/>
      <c r="F4" s="1859"/>
      <c r="G4" s="1859"/>
      <c r="H4" s="1859"/>
      <c r="I4" s="1859"/>
      <c r="J4" s="1859"/>
      <c r="K4" s="1859"/>
      <c r="L4" s="1859"/>
      <c r="M4" s="1859"/>
      <c r="N4" s="1859"/>
      <c r="O4" s="1859"/>
      <c r="P4" s="1859"/>
    </row>
    <row r="5" spans="1:16" ht="17.25" x14ac:dyDescent="0.35">
      <c r="O5" s="1860" t="s">
        <v>0</v>
      </c>
      <c r="P5" s="1860"/>
    </row>
    <row r="6" spans="1:16" s="1672" customFormat="1" ht="17.25" thickBot="1" x14ac:dyDescent="0.35">
      <c r="B6" s="1672" t="s">
        <v>1</v>
      </c>
      <c r="C6" s="1674" t="s">
        <v>3</v>
      </c>
      <c r="D6" s="1673" t="s">
        <v>2</v>
      </c>
      <c r="F6" s="1672" t="s">
        <v>4</v>
      </c>
      <c r="G6" s="1672" t="s">
        <v>1242</v>
      </c>
      <c r="H6" s="1672" t="s">
        <v>16</v>
      </c>
      <c r="I6" s="1672" t="s">
        <v>17</v>
      </c>
      <c r="J6" s="1672" t="s">
        <v>18</v>
      </c>
      <c r="K6" s="1672" t="s">
        <v>44</v>
      </c>
      <c r="L6" s="1672" t="s">
        <v>32</v>
      </c>
      <c r="M6" s="1672" t="s">
        <v>24</v>
      </c>
      <c r="N6" s="1672" t="s">
        <v>45</v>
      </c>
      <c r="O6" s="1675" t="s">
        <v>46</v>
      </c>
      <c r="P6" s="1675" t="s">
        <v>181</v>
      </c>
    </row>
    <row r="7" spans="1:16" s="1678" customFormat="1" ht="24.75" customHeight="1" x14ac:dyDescent="0.2">
      <c r="A7" s="1676"/>
      <c r="B7" s="1873" t="s">
        <v>1243</v>
      </c>
      <c r="C7" s="1876" t="s">
        <v>1244</v>
      </c>
      <c r="D7" s="1879" t="s">
        <v>1245</v>
      </c>
      <c r="E7" s="1677"/>
      <c r="F7" s="1882" t="s">
        <v>1246</v>
      </c>
      <c r="G7" s="1883"/>
      <c r="H7" s="1883"/>
      <c r="I7" s="1883"/>
      <c r="J7" s="1883"/>
      <c r="K7" s="1884"/>
      <c r="L7" s="1885" t="s">
        <v>1247</v>
      </c>
      <c r="M7" s="1883"/>
      <c r="N7" s="1883"/>
      <c r="O7" s="1883"/>
      <c r="P7" s="1862" t="s">
        <v>1248</v>
      </c>
    </row>
    <row r="8" spans="1:16" s="1678" customFormat="1" ht="24.75" customHeight="1" x14ac:dyDescent="0.2">
      <c r="A8" s="1676"/>
      <c r="B8" s="1874"/>
      <c r="C8" s="1877"/>
      <c r="D8" s="1880"/>
      <c r="E8" s="1679"/>
      <c r="F8" s="1865" t="s">
        <v>1249</v>
      </c>
      <c r="G8" s="1867" t="s">
        <v>1250</v>
      </c>
      <c r="H8" s="1867"/>
      <c r="I8" s="1867"/>
      <c r="J8" s="1867"/>
      <c r="K8" s="1868" t="s">
        <v>1251</v>
      </c>
      <c r="L8" s="1886"/>
      <c r="M8" s="1887"/>
      <c r="N8" s="1887"/>
      <c r="O8" s="1887"/>
      <c r="P8" s="1863"/>
    </row>
    <row r="9" spans="1:16" s="1678" customFormat="1" ht="33" customHeight="1" thickBot="1" x14ac:dyDescent="0.25">
      <c r="A9" s="1676"/>
      <c r="B9" s="1875"/>
      <c r="C9" s="1878"/>
      <c r="D9" s="1881"/>
      <c r="E9" s="1679"/>
      <c r="F9" s="1866"/>
      <c r="G9" s="1680" t="s">
        <v>493</v>
      </c>
      <c r="H9" s="1680" t="s">
        <v>672</v>
      </c>
      <c r="I9" s="1680" t="s">
        <v>1252</v>
      </c>
      <c r="J9" s="1680" t="s">
        <v>1253</v>
      </c>
      <c r="K9" s="1869"/>
      <c r="L9" s="1681" t="s">
        <v>1254</v>
      </c>
      <c r="M9" s="1682" t="s">
        <v>672</v>
      </c>
      <c r="N9" s="1682" t="s">
        <v>1252</v>
      </c>
      <c r="O9" s="1682" t="s">
        <v>1253</v>
      </c>
      <c r="P9" s="1864"/>
    </row>
    <row r="10" spans="1:16" s="1678" customFormat="1" ht="33" x14ac:dyDescent="0.2">
      <c r="A10" s="1678">
        <v>1</v>
      </c>
      <c r="B10" s="1683">
        <v>1</v>
      </c>
      <c r="C10" s="1684" t="s">
        <v>1255</v>
      </c>
      <c r="D10" s="1685" t="s">
        <v>1256</v>
      </c>
      <c r="E10" s="1686"/>
      <c r="F10" s="1687">
        <f t="shared" ref="F10:F32" si="0">+P10-K10</f>
        <v>11605</v>
      </c>
      <c r="G10" s="1688">
        <v>500000</v>
      </c>
      <c r="H10" s="1688"/>
      <c r="I10" s="1688">
        <f>280207-280207-500000</f>
        <v>-500000</v>
      </c>
      <c r="J10" s="1688"/>
      <c r="K10" s="1689">
        <f t="shared" ref="K10:K32" si="1">SUM(G10:J10)</f>
        <v>0</v>
      </c>
      <c r="L10" s="1688">
        <v>11184</v>
      </c>
      <c r="M10" s="1688">
        <v>421</v>
      </c>
      <c r="N10" s="1688">
        <f>280207-280207</f>
        <v>0</v>
      </c>
      <c r="O10" s="1688"/>
      <c r="P10" s="1690">
        <f t="shared" ref="P10:P32" si="2">SUM(L10:O10)</f>
        <v>11605</v>
      </c>
    </row>
    <row r="11" spans="1:16" s="1678" customFormat="1" ht="33" x14ac:dyDescent="0.2">
      <c r="A11" s="1678">
        <v>2</v>
      </c>
      <c r="B11" s="1683">
        <v>2</v>
      </c>
      <c r="C11" s="1684" t="s">
        <v>400</v>
      </c>
      <c r="D11" s="1685" t="s">
        <v>1256</v>
      </c>
      <c r="E11" s="1686"/>
      <c r="F11" s="1687">
        <f t="shared" si="0"/>
        <v>241534</v>
      </c>
      <c r="G11" s="1688">
        <v>400000</v>
      </c>
      <c r="H11" s="1688"/>
      <c r="I11" s="1688">
        <v>241732</v>
      </c>
      <c r="J11" s="1688"/>
      <c r="K11" s="1689">
        <f t="shared" si="1"/>
        <v>641732</v>
      </c>
      <c r="L11" s="1688">
        <v>12483</v>
      </c>
      <c r="M11" s="1688">
        <v>9241</v>
      </c>
      <c r="N11" s="1688">
        <v>810496</v>
      </c>
      <c r="O11" s="1688">
        <f>4815+46231</f>
        <v>51046</v>
      </c>
      <c r="P11" s="1690">
        <f t="shared" si="2"/>
        <v>883266</v>
      </c>
    </row>
    <row r="12" spans="1:16" s="1678" customFormat="1" ht="33" customHeight="1" x14ac:dyDescent="0.2">
      <c r="A12" s="1678">
        <v>3</v>
      </c>
      <c r="B12" s="1683">
        <v>3</v>
      </c>
      <c r="C12" s="1684" t="s">
        <v>403</v>
      </c>
      <c r="D12" s="1685" t="s">
        <v>1256</v>
      </c>
      <c r="E12" s="1686"/>
      <c r="F12" s="1687">
        <f t="shared" si="0"/>
        <v>0</v>
      </c>
      <c r="G12" s="1688">
        <v>275500</v>
      </c>
      <c r="H12" s="1688">
        <v>-16300</v>
      </c>
      <c r="I12" s="1688">
        <v>13599</v>
      </c>
      <c r="J12" s="1688"/>
      <c r="K12" s="1689">
        <f t="shared" si="1"/>
        <v>272799</v>
      </c>
      <c r="L12" s="1688">
        <v>6452</v>
      </c>
      <c r="M12" s="1688">
        <v>160203</v>
      </c>
      <c r="N12" s="1688">
        <v>106144</v>
      </c>
      <c r="O12" s="1688"/>
      <c r="P12" s="1690">
        <f t="shared" si="2"/>
        <v>272799</v>
      </c>
    </row>
    <row r="13" spans="1:16" ht="49.5" customHeight="1" x14ac:dyDescent="0.3">
      <c r="A13" s="1678">
        <v>4</v>
      </c>
      <c r="B13" s="1691">
        <v>4</v>
      </c>
      <c r="C13" s="1684" t="s">
        <v>1058</v>
      </c>
      <c r="D13" s="1685" t="s">
        <v>1257</v>
      </c>
      <c r="E13" s="1692"/>
      <c r="F13" s="1687">
        <f t="shared" si="0"/>
        <v>143396</v>
      </c>
      <c r="G13" s="1688">
        <v>977327</v>
      </c>
      <c r="H13" s="1688"/>
      <c r="I13" s="1688">
        <v>27091</v>
      </c>
      <c r="J13" s="1688"/>
      <c r="K13" s="1689">
        <f t="shared" si="1"/>
        <v>1004418</v>
      </c>
      <c r="L13" s="1688">
        <v>25062</v>
      </c>
      <c r="M13" s="1688">
        <v>32060</v>
      </c>
      <c r="N13" s="1688">
        <f>1033692+57000</f>
        <v>1090692</v>
      </c>
      <c r="O13" s="1688"/>
      <c r="P13" s="1690">
        <f t="shared" si="2"/>
        <v>1147814</v>
      </c>
    </row>
    <row r="14" spans="1:16" ht="49.5" customHeight="1" x14ac:dyDescent="0.3">
      <c r="A14" s="1678">
        <v>5</v>
      </c>
      <c r="B14" s="1691">
        <v>5</v>
      </c>
      <c r="C14" s="1684" t="s">
        <v>1346</v>
      </c>
      <c r="D14" s="1685" t="s">
        <v>1268</v>
      </c>
      <c r="E14" s="1692"/>
      <c r="F14" s="1687">
        <f t="shared" si="0"/>
        <v>0</v>
      </c>
      <c r="G14" s="1688"/>
      <c r="H14" s="1688"/>
      <c r="I14" s="1688">
        <v>480600</v>
      </c>
      <c r="J14" s="1688">
        <v>21000</v>
      </c>
      <c r="K14" s="1689">
        <f t="shared" si="1"/>
        <v>501600</v>
      </c>
      <c r="L14" s="1688"/>
      <c r="M14" s="1688"/>
      <c r="N14" s="1688">
        <v>480600</v>
      </c>
      <c r="O14" s="1688">
        <v>21000</v>
      </c>
      <c r="P14" s="1690">
        <f t="shared" si="2"/>
        <v>501600</v>
      </c>
    </row>
    <row r="15" spans="1:16" ht="49.5" customHeight="1" x14ac:dyDescent="0.3">
      <c r="A15" s="1678">
        <v>6</v>
      </c>
      <c r="B15" s="1691">
        <v>6</v>
      </c>
      <c r="C15" s="1684" t="s">
        <v>465</v>
      </c>
      <c r="D15" s="1685" t="s">
        <v>1258</v>
      </c>
      <c r="E15" s="1692"/>
      <c r="F15" s="1687">
        <f t="shared" si="0"/>
        <v>0</v>
      </c>
      <c r="G15" s="1688">
        <v>26790</v>
      </c>
      <c r="H15" s="1688"/>
      <c r="I15" s="1688"/>
      <c r="J15" s="1688"/>
      <c r="K15" s="1689">
        <f t="shared" si="1"/>
        <v>26790</v>
      </c>
      <c r="L15" s="1688">
        <v>8890</v>
      </c>
      <c r="M15" s="1688">
        <v>9697</v>
      </c>
      <c r="N15" s="1688">
        <v>8203</v>
      </c>
      <c r="O15" s="1688"/>
      <c r="P15" s="1690">
        <f t="shared" si="2"/>
        <v>26790</v>
      </c>
    </row>
    <row r="16" spans="1:16" ht="41.25" customHeight="1" x14ac:dyDescent="0.3">
      <c r="A16" s="1678">
        <v>7</v>
      </c>
      <c r="B16" s="1691">
        <v>7</v>
      </c>
      <c r="C16" s="1684" t="s">
        <v>1259</v>
      </c>
      <c r="D16" s="1685" t="s">
        <v>1260</v>
      </c>
      <c r="E16" s="1692"/>
      <c r="F16" s="1687">
        <f t="shared" si="0"/>
        <v>8722</v>
      </c>
      <c r="G16" s="1688">
        <v>7453</v>
      </c>
      <c r="H16" s="1688">
        <v>40718</v>
      </c>
      <c r="I16" s="1688">
        <v>-5</v>
      </c>
      <c r="J16" s="1688"/>
      <c r="K16" s="1689">
        <f t="shared" si="1"/>
        <v>48166</v>
      </c>
      <c r="L16" s="1688">
        <v>4572</v>
      </c>
      <c r="M16" s="1688">
        <v>52316</v>
      </c>
      <c r="N16" s="1688"/>
      <c r="O16" s="1688"/>
      <c r="P16" s="1690">
        <f t="shared" si="2"/>
        <v>56888</v>
      </c>
    </row>
    <row r="17" spans="1:16" ht="24.95" customHeight="1" x14ac:dyDescent="0.3">
      <c r="A17" s="1678">
        <v>8</v>
      </c>
      <c r="B17" s="1691">
        <v>8</v>
      </c>
      <c r="C17" s="1684" t="s">
        <v>1261</v>
      </c>
      <c r="D17" s="1685" t="s">
        <v>1260</v>
      </c>
      <c r="E17" s="1692"/>
      <c r="F17" s="1687">
        <f t="shared" si="0"/>
        <v>48972</v>
      </c>
      <c r="G17" s="1688">
        <v>126000</v>
      </c>
      <c r="H17" s="1688"/>
      <c r="I17" s="1688">
        <v>-5</v>
      </c>
      <c r="J17" s="1688"/>
      <c r="K17" s="1689">
        <f t="shared" si="1"/>
        <v>125995</v>
      </c>
      <c r="L17" s="1688">
        <v>7509</v>
      </c>
      <c r="M17" s="1688">
        <v>162606</v>
      </c>
      <c r="N17" s="1688">
        <f>4852</f>
        <v>4852</v>
      </c>
      <c r="O17" s="1688"/>
      <c r="P17" s="1690">
        <f t="shared" si="2"/>
        <v>174967</v>
      </c>
    </row>
    <row r="18" spans="1:16" ht="38.1" customHeight="1" x14ac:dyDescent="0.3">
      <c r="A18" s="1678">
        <v>9</v>
      </c>
      <c r="B18" s="1691">
        <v>9</v>
      </c>
      <c r="C18" s="1684" t="s">
        <v>625</v>
      </c>
      <c r="D18" s="1685" t="s">
        <v>1262</v>
      </c>
      <c r="E18" s="1692"/>
      <c r="F18" s="1687">
        <f t="shared" si="0"/>
        <v>0</v>
      </c>
      <c r="G18" s="1688"/>
      <c r="H18" s="1688"/>
      <c r="I18" s="1688">
        <f>318286+1773875</f>
        <v>2092161</v>
      </c>
      <c r="J18" s="1688">
        <v>607839</v>
      </c>
      <c r="K18" s="1689">
        <f t="shared" si="1"/>
        <v>2700000</v>
      </c>
      <c r="L18" s="1688">
        <v>40063</v>
      </c>
      <c r="M18" s="1688">
        <v>83854</v>
      </c>
      <c r="N18" s="1688">
        <f>2092161-123917</f>
        <v>1968244</v>
      </c>
      <c r="O18" s="1688">
        <v>607839</v>
      </c>
      <c r="P18" s="1690">
        <f t="shared" si="2"/>
        <v>2700000</v>
      </c>
    </row>
    <row r="19" spans="1:16" ht="33" customHeight="1" x14ac:dyDescent="0.3">
      <c r="A19" s="1678">
        <v>10</v>
      </c>
      <c r="B19" s="1683">
        <v>10</v>
      </c>
      <c r="C19" s="1684" t="s">
        <v>490</v>
      </c>
      <c r="D19" s="1685" t="s">
        <v>1263</v>
      </c>
      <c r="E19" s="1692"/>
      <c r="F19" s="1687">
        <f t="shared" si="0"/>
        <v>1908</v>
      </c>
      <c r="G19" s="1688"/>
      <c r="H19" s="1688">
        <v>3765</v>
      </c>
      <c r="I19" s="1688">
        <f>21398+1122+6235</f>
        <v>28755</v>
      </c>
      <c r="J19" s="1688">
        <v>3733</v>
      </c>
      <c r="K19" s="1689">
        <f t="shared" si="1"/>
        <v>36253</v>
      </c>
      <c r="L19" s="1688"/>
      <c r="M19" s="1688">
        <v>7899</v>
      </c>
      <c r="N19" s="1688">
        <v>26332</v>
      </c>
      <c r="O19" s="1688">
        <v>3930</v>
      </c>
      <c r="P19" s="1690">
        <f t="shared" si="2"/>
        <v>38161</v>
      </c>
    </row>
    <row r="20" spans="1:16" ht="33" customHeight="1" x14ac:dyDescent="0.3">
      <c r="A20" s="1678">
        <v>11</v>
      </c>
      <c r="B20" s="1691">
        <v>11</v>
      </c>
      <c r="C20" s="1693" t="s">
        <v>551</v>
      </c>
      <c r="D20" s="1694" t="s">
        <v>1264</v>
      </c>
      <c r="E20" s="1686"/>
      <c r="F20" s="1687">
        <f t="shared" si="0"/>
        <v>31406</v>
      </c>
      <c r="G20" s="1695"/>
      <c r="H20" s="1695"/>
      <c r="I20" s="1695">
        <v>227554</v>
      </c>
      <c r="J20" s="1695">
        <v>10916</v>
      </c>
      <c r="K20" s="1689">
        <f t="shared" si="1"/>
        <v>238470</v>
      </c>
      <c r="L20" s="1695"/>
      <c r="M20" s="1695"/>
      <c r="N20" s="1695">
        <v>227554</v>
      </c>
      <c r="O20" s="1695">
        <f>10916+31406</f>
        <v>42322</v>
      </c>
      <c r="P20" s="1690">
        <f t="shared" si="2"/>
        <v>269876</v>
      </c>
    </row>
    <row r="21" spans="1:16" ht="33" customHeight="1" x14ac:dyDescent="0.3">
      <c r="A21" s="1678">
        <v>12</v>
      </c>
      <c r="B21" s="1683">
        <v>12</v>
      </c>
      <c r="C21" s="1684" t="s">
        <v>552</v>
      </c>
      <c r="D21" s="1685" t="s">
        <v>1264</v>
      </c>
      <c r="E21" s="1692"/>
      <c r="F21" s="1687">
        <f t="shared" si="0"/>
        <v>3</v>
      </c>
      <c r="G21" s="1688"/>
      <c r="H21" s="1688"/>
      <c r="I21" s="1688">
        <v>64997</v>
      </c>
      <c r="J21" s="1688">
        <v>2003</v>
      </c>
      <c r="K21" s="1689">
        <f t="shared" si="1"/>
        <v>67000</v>
      </c>
      <c r="L21" s="1688">
        <v>1994</v>
      </c>
      <c r="M21" s="1688"/>
      <c r="N21" s="1688">
        <f>1357+265+407+62971-1994</f>
        <v>63006</v>
      </c>
      <c r="O21" s="1688">
        <v>2003</v>
      </c>
      <c r="P21" s="1690">
        <f t="shared" si="2"/>
        <v>67003</v>
      </c>
    </row>
    <row r="22" spans="1:16" ht="49.5" customHeight="1" x14ac:dyDescent="0.3">
      <c r="A22" s="1678">
        <v>13</v>
      </c>
      <c r="B22" s="1691">
        <v>13</v>
      </c>
      <c r="C22" s="1684" t="s">
        <v>922</v>
      </c>
      <c r="D22" s="1685" t="s">
        <v>1265</v>
      </c>
      <c r="E22" s="1692"/>
      <c r="F22" s="1687">
        <f t="shared" si="0"/>
        <v>0</v>
      </c>
      <c r="G22" s="1688"/>
      <c r="H22" s="1688"/>
      <c r="I22" s="1688">
        <v>10335</v>
      </c>
      <c r="J22" s="1688"/>
      <c r="K22" s="1689">
        <f t="shared" si="1"/>
        <v>10335</v>
      </c>
      <c r="L22" s="1688"/>
      <c r="M22" s="1688"/>
      <c r="N22" s="1688">
        <v>10335</v>
      </c>
      <c r="O22" s="1688"/>
      <c r="P22" s="1690">
        <f t="shared" si="2"/>
        <v>10335</v>
      </c>
    </row>
    <row r="23" spans="1:16" ht="49.5" customHeight="1" x14ac:dyDescent="0.3">
      <c r="A23" s="1678">
        <v>14</v>
      </c>
      <c r="B23" s="1691">
        <v>14</v>
      </c>
      <c r="C23" s="1684" t="s">
        <v>561</v>
      </c>
      <c r="D23" s="1685" t="s">
        <v>1263</v>
      </c>
      <c r="E23" s="1692"/>
      <c r="F23" s="1687">
        <f t="shared" si="0"/>
        <v>6509</v>
      </c>
      <c r="G23" s="1688"/>
      <c r="H23" s="1688"/>
      <c r="I23" s="1688">
        <v>98317</v>
      </c>
      <c r="J23" s="1688"/>
      <c r="K23" s="1689">
        <f t="shared" si="1"/>
        <v>98317</v>
      </c>
      <c r="L23" s="1688"/>
      <c r="M23" s="1688">
        <v>6731</v>
      </c>
      <c r="N23" s="1688">
        <v>98095</v>
      </c>
      <c r="O23" s="1688"/>
      <c r="P23" s="1690">
        <f t="shared" si="2"/>
        <v>104826</v>
      </c>
    </row>
    <row r="24" spans="1:16" ht="47.25" customHeight="1" x14ac:dyDescent="0.3">
      <c r="A24" s="1678">
        <v>15</v>
      </c>
      <c r="B24" s="1691">
        <v>15</v>
      </c>
      <c r="C24" s="1684" t="s">
        <v>923</v>
      </c>
      <c r="D24" s="1685" t="s">
        <v>1266</v>
      </c>
      <c r="E24" s="1692"/>
      <c r="F24" s="1687">
        <f t="shared" si="0"/>
        <v>0</v>
      </c>
      <c r="G24" s="1688"/>
      <c r="H24" s="1688"/>
      <c r="I24" s="1688">
        <v>228000</v>
      </c>
      <c r="J24" s="1688">
        <v>12000</v>
      </c>
      <c r="K24" s="1689">
        <f t="shared" si="1"/>
        <v>240000</v>
      </c>
      <c r="L24" s="1688"/>
      <c r="M24" s="1688"/>
      <c r="N24" s="1688">
        <v>228000</v>
      </c>
      <c r="O24" s="1688">
        <v>12000</v>
      </c>
      <c r="P24" s="1690">
        <f t="shared" si="2"/>
        <v>240000</v>
      </c>
    </row>
    <row r="25" spans="1:16" ht="49.5" customHeight="1" x14ac:dyDescent="0.3">
      <c r="A25" s="1678">
        <v>16</v>
      </c>
      <c r="B25" s="1691">
        <v>16</v>
      </c>
      <c r="C25" s="1684" t="s">
        <v>1267</v>
      </c>
      <c r="D25" s="1685" t="s">
        <v>1265</v>
      </c>
      <c r="E25" s="1692"/>
      <c r="F25" s="1687">
        <f t="shared" si="0"/>
        <v>0</v>
      </c>
      <c r="G25" s="1688"/>
      <c r="H25" s="1688">
        <v>9000</v>
      </c>
      <c r="I25" s="1688">
        <v>-2700</v>
      </c>
      <c r="J25" s="1688"/>
      <c r="K25" s="1689">
        <f t="shared" si="1"/>
        <v>6300</v>
      </c>
      <c r="L25" s="1688"/>
      <c r="M25" s="1688"/>
      <c r="N25" s="1688">
        <v>6300</v>
      </c>
      <c r="O25" s="1688"/>
      <c r="P25" s="1690">
        <f t="shared" si="2"/>
        <v>6300</v>
      </c>
    </row>
    <row r="26" spans="1:16" ht="49.5" customHeight="1" x14ac:dyDescent="0.3">
      <c r="A26" s="1678">
        <v>17</v>
      </c>
      <c r="B26" s="1691">
        <v>17</v>
      </c>
      <c r="C26" s="1684" t="s">
        <v>961</v>
      </c>
      <c r="D26" s="1696">
        <v>2018</v>
      </c>
      <c r="E26" s="1692"/>
      <c r="F26" s="1687">
        <f t="shared" si="0"/>
        <v>0</v>
      </c>
      <c r="G26" s="1688"/>
      <c r="H26" s="1688"/>
      <c r="I26" s="1688">
        <v>1111</v>
      </c>
      <c r="J26" s="1688"/>
      <c r="K26" s="1689">
        <f t="shared" si="1"/>
        <v>1111</v>
      </c>
      <c r="L26" s="1688"/>
      <c r="M26" s="1688"/>
      <c r="N26" s="1688">
        <v>1111</v>
      </c>
      <c r="O26" s="1688"/>
      <c r="P26" s="1690">
        <f t="shared" si="2"/>
        <v>1111</v>
      </c>
    </row>
    <row r="27" spans="1:16" ht="49.5" customHeight="1" x14ac:dyDescent="0.3">
      <c r="A27" s="1678">
        <v>18</v>
      </c>
      <c r="B27" s="1691">
        <v>18</v>
      </c>
      <c r="C27" s="1684" t="s">
        <v>563</v>
      </c>
      <c r="D27" s="1696" t="s">
        <v>1264</v>
      </c>
      <c r="E27" s="1692"/>
      <c r="F27" s="1687">
        <f t="shared" si="0"/>
        <v>1500</v>
      </c>
      <c r="G27" s="1688"/>
      <c r="H27" s="1688"/>
      <c r="I27" s="1688">
        <v>11289</v>
      </c>
      <c r="J27" s="1688"/>
      <c r="K27" s="1689">
        <f t="shared" si="1"/>
        <v>11289</v>
      </c>
      <c r="L27" s="1688"/>
      <c r="M27" s="1688"/>
      <c r="N27" s="1688">
        <f>900+10389+1500</f>
        <v>12789</v>
      </c>
      <c r="O27" s="1688"/>
      <c r="P27" s="1690">
        <f t="shared" si="2"/>
        <v>12789</v>
      </c>
    </row>
    <row r="28" spans="1:16" ht="33" customHeight="1" x14ac:dyDescent="0.3">
      <c r="A28" s="1678">
        <v>19</v>
      </c>
      <c r="B28" s="1691">
        <v>19</v>
      </c>
      <c r="C28" s="1684" t="s">
        <v>560</v>
      </c>
      <c r="D28" s="1685" t="s">
        <v>1264</v>
      </c>
      <c r="E28" s="1692"/>
      <c r="F28" s="1687">
        <f t="shared" si="0"/>
        <v>0</v>
      </c>
      <c r="G28" s="1688"/>
      <c r="H28" s="1688"/>
      <c r="I28" s="1688">
        <v>25975</v>
      </c>
      <c r="J28" s="1688"/>
      <c r="K28" s="1689">
        <f t="shared" si="1"/>
        <v>25975</v>
      </c>
      <c r="L28" s="1688"/>
      <c r="M28" s="1688"/>
      <c r="N28" s="1688">
        <v>25975</v>
      </c>
      <c r="O28" s="1688"/>
      <c r="P28" s="1690">
        <f t="shared" si="2"/>
        <v>25975</v>
      </c>
    </row>
    <row r="29" spans="1:16" ht="33" customHeight="1" x14ac:dyDescent="0.3">
      <c r="A29" s="1678">
        <v>20</v>
      </c>
      <c r="B29" s="1691">
        <v>20</v>
      </c>
      <c r="C29" s="1697" t="s">
        <v>1140</v>
      </c>
      <c r="D29" s="1685" t="s">
        <v>1264</v>
      </c>
      <c r="E29" s="1692"/>
      <c r="F29" s="1687">
        <f t="shared" si="0"/>
        <v>5022</v>
      </c>
      <c r="G29" s="1688"/>
      <c r="H29" s="1688"/>
      <c r="I29" s="1688">
        <v>58534</v>
      </c>
      <c r="J29" s="1688">
        <v>3081</v>
      </c>
      <c r="K29" s="1689">
        <f t="shared" si="1"/>
        <v>61615</v>
      </c>
      <c r="L29" s="1688"/>
      <c r="M29" s="1688"/>
      <c r="N29" s="1688">
        <v>63556</v>
      </c>
      <c r="O29" s="1688">
        <v>3081</v>
      </c>
      <c r="P29" s="1690">
        <f t="shared" si="2"/>
        <v>66637</v>
      </c>
    </row>
    <row r="30" spans="1:16" ht="49.5" customHeight="1" x14ac:dyDescent="0.3">
      <c r="A30" s="1678">
        <v>21</v>
      </c>
      <c r="B30" s="1691">
        <v>21</v>
      </c>
      <c r="C30" s="1684" t="s">
        <v>1113</v>
      </c>
      <c r="D30" s="1685" t="s">
        <v>1268</v>
      </c>
      <c r="E30" s="1692"/>
      <c r="F30" s="1687">
        <f t="shared" si="0"/>
        <v>0</v>
      </c>
      <c r="G30" s="1688"/>
      <c r="H30" s="1688"/>
      <c r="I30" s="1688">
        <v>24175</v>
      </c>
      <c r="J30" s="1688">
        <v>24175</v>
      </c>
      <c r="K30" s="1689">
        <f t="shared" si="1"/>
        <v>48350</v>
      </c>
      <c r="L30" s="1688"/>
      <c r="M30" s="1688"/>
      <c r="N30" s="1688">
        <v>24175</v>
      </c>
      <c r="O30" s="1688">
        <v>24175</v>
      </c>
      <c r="P30" s="1690">
        <f t="shared" si="2"/>
        <v>48350</v>
      </c>
    </row>
    <row r="31" spans="1:16" ht="33" customHeight="1" x14ac:dyDescent="0.3">
      <c r="A31" s="1678">
        <v>22</v>
      </c>
      <c r="B31" s="1691">
        <v>22</v>
      </c>
      <c r="C31" s="1684" t="s">
        <v>857</v>
      </c>
      <c r="D31" s="1685" t="s">
        <v>1264</v>
      </c>
      <c r="E31" s="1692"/>
      <c r="F31" s="1687">
        <f t="shared" si="0"/>
        <v>0</v>
      </c>
      <c r="G31" s="1688"/>
      <c r="H31" s="1688"/>
      <c r="I31" s="1688">
        <v>27967</v>
      </c>
      <c r="J31" s="1688"/>
      <c r="K31" s="1689">
        <f t="shared" si="1"/>
        <v>27967</v>
      </c>
      <c r="L31" s="1688"/>
      <c r="M31" s="1688"/>
      <c r="N31" s="1688">
        <v>27967</v>
      </c>
      <c r="O31" s="1688"/>
      <c r="P31" s="1690">
        <f t="shared" si="2"/>
        <v>27967</v>
      </c>
    </row>
    <row r="32" spans="1:16" ht="75" customHeight="1" thickBot="1" x14ac:dyDescent="0.35">
      <c r="A32" s="1678">
        <v>24</v>
      </c>
      <c r="B32" s="1691">
        <v>23</v>
      </c>
      <c r="C32" s="1709" t="s">
        <v>1160</v>
      </c>
      <c r="D32" s="1694" t="s">
        <v>1263</v>
      </c>
      <c r="E32" s="1686"/>
      <c r="F32" s="1687">
        <f t="shared" si="0"/>
        <v>0</v>
      </c>
      <c r="G32" s="1695"/>
      <c r="H32" s="1695"/>
      <c r="I32" s="1695">
        <v>29873</v>
      </c>
      <c r="J32" s="1695"/>
      <c r="K32" s="1710">
        <f t="shared" si="1"/>
        <v>29873</v>
      </c>
      <c r="L32" s="1695"/>
      <c r="M32" s="1695"/>
      <c r="N32" s="1695">
        <v>29873</v>
      </c>
      <c r="O32" s="1695"/>
      <c r="P32" s="1711">
        <f t="shared" si="2"/>
        <v>29873</v>
      </c>
    </row>
    <row r="33" spans="1:16" ht="33" customHeight="1" thickBot="1" x14ac:dyDescent="0.35">
      <c r="A33" s="1678">
        <v>25</v>
      </c>
      <c r="B33" s="1870" t="s">
        <v>147</v>
      </c>
      <c r="C33" s="1871"/>
      <c r="D33" s="1871"/>
      <c r="E33" s="1698"/>
      <c r="F33" s="1699">
        <f t="shared" ref="F33:P33" si="3">SUM(F10:F32)</f>
        <v>500577</v>
      </c>
      <c r="G33" s="1700">
        <f t="shared" si="3"/>
        <v>2313070</v>
      </c>
      <c r="H33" s="1700">
        <f t="shared" si="3"/>
        <v>37183</v>
      </c>
      <c r="I33" s="1700">
        <f t="shared" si="3"/>
        <v>3189355</v>
      </c>
      <c r="J33" s="1700">
        <f t="shared" si="3"/>
        <v>684747</v>
      </c>
      <c r="K33" s="1701">
        <f t="shared" si="3"/>
        <v>6224355</v>
      </c>
      <c r="L33" s="1700">
        <f t="shared" si="3"/>
        <v>118209</v>
      </c>
      <c r="M33" s="1700">
        <f t="shared" si="3"/>
        <v>525028</v>
      </c>
      <c r="N33" s="1700">
        <f t="shared" si="3"/>
        <v>5314299</v>
      </c>
      <c r="O33" s="1700">
        <f t="shared" si="3"/>
        <v>767396</v>
      </c>
      <c r="P33" s="1702">
        <f t="shared" si="3"/>
        <v>6724932</v>
      </c>
    </row>
    <row r="34" spans="1:16" ht="33" customHeight="1" x14ac:dyDescent="0.3">
      <c r="C34" s="1872" t="s">
        <v>1269</v>
      </c>
      <c r="D34" s="1872"/>
      <c r="E34" s="1872"/>
      <c r="F34" s="1872"/>
      <c r="G34" s="1872"/>
      <c r="H34" s="1872"/>
      <c r="I34" s="1872"/>
      <c r="J34" s="1872"/>
      <c r="K34" s="1872"/>
      <c r="L34" s="1872"/>
      <c r="M34" s="1872"/>
      <c r="N34" s="1872"/>
      <c r="O34" s="1872"/>
      <c r="P34" s="1872"/>
    </row>
    <row r="35" spans="1:16" ht="21" customHeight="1" x14ac:dyDescent="0.3">
      <c r="C35" s="1861" t="s">
        <v>1270</v>
      </c>
      <c r="D35" s="1861"/>
      <c r="E35" s="1861"/>
      <c r="F35" s="1861"/>
      <c r="G35" s="1861"/>
      <c r="H35" s="1861"/>
      <c r="I35" s="1861"/>
    </row>
    <row r="36" spans="1:16" ht="24.95" customHeight="1" x14ac:dyDescent="0.3"/>
    <row r="37" spans="1:16" ht="24.95" customHeight="1" x14ac:dyDescent="0.3"/>
    <row r="38" spans="1:16" ht="24.95" customHeight="1" x14ac:dyDescent="0.3"/>
    <row r="39" spans="1:16" ht="24.95" customHeight="1" x14ac:dyDescent="0.3"/>
    <row r="40" spans="1:16" ht="24.95" customHeight="1" x14ac:dyDescent="0.3"/>
    <row r="41" spans="1:16" ht="24.95" customHeight="1" x14ac:dyDescent="0.3"/>
    <row r="42" spans="1:16" ht="24.95" customHeight="1" x14ac:dyDescent="0.3"/>
  </sheetData>
  <mergeCells count="17">
    <mergeCell ref="C35:I35"/>
    <mergeCell ref="P7:P9"/>
    <mergeCell ref="F8:F9"/>
    <mergeCell ref="G8:J8"/>
    <mergeCell ref="K8:K9"/>
    <mergeCell ref="B33:D33"/>
    <mergeCell ref="C34:P34"/>
    <mergeCell ref="B7:B9"/>
    <mergeCell ref="C7:C9"/>
    <mergeCell ref="D7:D9"/>
    <mergeCell ref="F7:K7"/>
    <mergeCell ref="L7:O8"/>
    <mergeCell ref="B1:O1"/>
    <mergeCell ref="B2:P2"/>
    <mergeCell ref="B3:P3"/>
    <mergeCell ref="B4:P4"/>
    <mergeCell ref="O5:P5"/>
  </mergeCells>
  <printOptions horizontalCentered="1"/>
  <pageMargins left="0.19685039370078741" right="0.19685039370078741" top="0.59055118110236227" bottom="0.59055118110236227" header="0.51181102362204722" footer="0.51181102362204722"/>
  <pageSetup paperSize="9" scale="60" orientation="landscape" r:id="rId1"/>
  <headerFooter>
    <oddFooter>&amp;C-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1"/>
  <sheetViews>
    <sheetView tabSelected="1" view="pageBreakPreview" zoomScale="85" zoomScaleNormal="85" zoomScaleSheetLayoutView="85" workbookViewId="0">
      <pane ySplit="7" topLeftCell="A50" activePane="bottomLeft" state="frozen"/>
      <selection pane="bottomLeft" activeCell="B1" sqref="B1:Q1"/>
    </sheetView>
  </sheetViews>
  <sheetFormatPr defaultRowHeight="17.25" x14ac:dyDescent="0.35"/>
  <cols>
    <col min="1" max="1" width="3.42578125" style="1159" bestFit="1" customWidth="1"/>
    <col min="2" max="2" width="3.7109375" style="1160" customWidth="1"/>
    <col min="3" max="3" width="36.5703125" style="1156" customWidth="1"/>
    <col min="4" max="5" width="7.7109375" style="1156" bestFit="1" customWidth="1"/>
    <col min="6" max="6" width="7" style="1156" bestFit="1" customWidth="1"/>
    <col min="7" max="7" width="11.42578125" style="1156" bestFit="1" customWidth="1"/>
    <col min="8" max="8" width="10.140625" style="1156" bestFit="1" customWidth="1"/>
    <col min="9" max="9" width="11" style="1156" bestFit="1" customWidth="1"/>
    <col min="10" max="10" width="12.5703125" style="1156" bestFit="1" customWidth="1"/>
    <col min="11" max="11" width="6.28515625" style="1156" bestFit="1" customWidth="1"/>
    <col min="12" max="12" width="6.28515625" style="1156" customWidth="1"/>
    <col min="13" max="13" width="12.7109375" style="1156" bestFit="1" customWidth="1"/>
    <col min="14" max="14" width="12.140625" style="1156" bestFit="1" customWidth="1"/>
    <col min="15" max="15" width="10.85546875" style="1156" customWidth="1"/>
    <col min="16" max="16" width="9.28515625" style="1156" customWidth="1"/>
    <col min="17" max="17" width="11.85546875" style="1156" customWidth="1"/>
    <col min="18" max="18" width="10.28515625" style="1156" customWidth="1"/>
    <col min="19" max="256" width="9.140625" style="1156"/>
    <col min="257" max="257" width="3.42578125" style="1156" bestFit="1" customWidth="1"/>
    <col min="258" max="258" width="3.7109375" style="1156" customWidth="1"/>
    <col min="259" max="259" width="36.5703125" style="1156" customWidth="1"/>
    <col min="260" max="261" width="7.7109375" style="1156" bestFit="1" customWidth="1"/>
    <col min="262" max="262" width="7" style="1156" bestFit="1" customWidth="1"/>
    <col min="263" max="263" width="11.42578125" style="1156" bestFit="1" customWidth="1"/>
    <col min="264" max="264" width="10.140625" style="1156" bestFit="1" customWidth="1"/>
    <col min="265" max="265" width="11" style="1156" bestFit="1" customWidth="1"/>
    <col min="266" max="266" width="12.5703125" style="1156" bestFit="1" customWidth="1"/>
    <col min="267" max="267" width="6.28515625" style="1156" bestFit="1" customWidth="1"/>
    <col min="268" max="268" width="6.28515625" style="1156" customWidth="1"/>
    <col min="269" max="269" width="12.7109375" style="1156" bestFit="1" customWidth="1"/>
    <col min="270" max="270" width="12.140625" style="1156" bestFit="1" customWidth="1"/>
    <col min="271" max="271" width="10.85546875" style="1156" customWidth="1"/>
    <col min="272" max="272" width="9.28515625" style="1156" customWidth="1"/>
    <col min="273" max="273" width="11.85546875" style="1156" customWidth="1"/>
    <col min="274" max="274" width="10.28515625" style="1156" customWidth="1"/>
    <col min="275" max="512" width="9.140625" style="1156"/>
    <col min="513" max="513" width="3.42578125" style="1156" bestFit="1" customWidth="1"/>
    <col min="514" max="514" width="3.7109375" style="1156" customWidth="1"/>
    <col min="515" max="515" width="36.5703125" style="1156" customWidth="1"/>
    <col min="516" max="517" width="7.7109375" style="1156" bestFit="1" customWidth="1"/>
    <col min="518" max="518" width="7" style="1156" bestFit="1" customWidth="1"/>
    <col min="519" max="519" width="11.42578125" style="1156" bestFit="1" customWidth="1"/>
    <col min="520" max="520" width="10.140625" style="1156" bestFit="1" customWidth="1"/>
    <col min="521" max="521" width="11" style="1156" bestFit="1" customWidth="1"/>
    <col min="522" max="522" width="12.5703125" style="1156" bestFit="1" customWidth="1"/>
    <col min="523" max="523" width="6.28515625" style="1156" bestFit="1" customWidth="1"/>
    <col min="524" max="524" width="6.28515625" style="1156" customWidth="1"/>
    <col min="525" max="525" width="12.7109375" style="1156" bestFit="1" customWidth="1"/>
    <col min="526" max="526" width="12.140625" style="1156" bestFit="1" customWidth="1"/>
    <col min="527" max="527" width="10.85546875" style="1156" customWidth="1"/>
    <col min="528" max="528" width="9.28515625" style="1156" customWidth="1"/>
    <col min="529" max="529" width="11.85546875" style="1156" customWidth="1"/>
    <col min="530" max="530" width="10.28515625" style="1156" customWidth="1"/>
    <col min="531" max="768" width="9.140625" style="1156"/>
    <col min="769" max="769" width="3.42578125" style="1156" bestFit="1" customWidth="1"/>
    <col min="770" max="770" width="3.7109375" style="1156" customWidth="1"/>
    <col min="771" max="771" width="36.5703125" style="1156" customWidth="1"/>
    <col min="772" max="773" width="7.7109375" style="1156" bestFit="1" customWidth="1"/>
    <col min="774" max="774" width="7" style="1156" bestFit="1" customWidth="1"/>
    <col min="775" max="775" width="11.42578125" style="1156" bestFit="1" customWidth="1"/>
    <col min="776" max="776" width="10.140625" style="1156" bestFit="1" customWidth="1"/>
    <col min="777" max="777" width="11" style="1156" bestFit="1" customWidth="1"/>
    <col min="778" max="778" width="12.5703125" style="1156" bestFit="1" customWidth="1"/>
    <col min="779" max="779" width="6.28515625" style="1156" bestFit="1" customWidth="1"/>
    <col min="780" max="780" width="6.28515625" style="1156" customWidth="1"/>
    <col min="781" max="781" width="12.7109375" style="1156" bestFit="1" customWidth="1"/>
    <col min="782" max="782" width="12.140625" style="1156" bestFit="1" customWidth="1"/>
    <col min="783" max="783" width="10.85546875" style="1156" customWidth="1"/>
    <col min="784" max="784" width="9.28515625" style="1156" customWidth="1"/>
    <col min="785" max="785" width="11.85546875" style="1156" customWidth="1"/>
    <col min="786" max="786" width="10.28515625" style="1156" customWidth="1"/>
    <col min="787" max="1024" width="9.140625" style="1156"/>
    <col min="1025" max="1025" width="3.42578125" style="1156" bestFit="1" customWidth="1"/>
    <col min="1026" max="1026" width="3.7109375" style="1156" customWidth="1"/>
    <col min="1027" max="1027" width="36.5703125" style="1156" customWidth="1"/>
    <col min="1028" max="1029" width="7.7109375" style="1156" bestFit="1" customWidth="1"/>
    <col min="1030" max="1030" width="7" style="1156" bestFit="1" customWidth="1"/>
    <col min="1031" max="1031" width="11.42578125" style="1156" bestFit="1" customWidth="1"/>
    <col min="1032" max="1032" width="10.140625" style="1156" bestFit="1" customWidth="1"/>
    <col min="1033" max="1033" width="11" style="1156" bestFit="1" customWidth="1"/>
    <col min="1034" max="1034" width="12.5703125" style="1156" bestFit="1" customWidth="1"/>
    <col min="1035" max="1035" width="6.28515625" style="1156" bestFit="1" customWidth="1"/>
    <col min="1036" max="1036" width="6.28515625" style="1156" customWidth="1"/>
    <col min="1037" max="1037" width="12.7109375" style="1156" bestFit="1" customWidth="1"/>
    <col min="1038" max="1038" width="12.140625" style="1156" bestFit="1" customWidth="1"/>
    <col min="1039" max="1039" width="10.85546875" style="1156" customWidth="1"/>
    <col min="1040" max="1040" width="9.28515625" style="1156" customWidth="1"/>
    <col min="1041" max="1041" width="11.85546875" style="1156" customWidth="1"/>
    <col min="1042" max="1042" width="10.28515625" style="1156" customWidth="1"/>
    <col min="1043" max="1280" width="9.140625" style="1156"/>
    <col min="1281" max="1281" width="3.42578125" style="1156" bestFit="1" customWidth="1"/>
    <col min="1282" max="1282" width="3.7109375" style="1156" customWidth="1"/>
    <col min="1283" max="1283" width="36.5703125" style="1156" customWidth="1"/>
    <col min="1284" max="1285" width="7.7109375" style="1156" bestFit="1" customWidth="1"/>
    <col min="1286" max="1286" width="7" style="1156" bestFit="1" customWidth="1"/>
    <col min="1287" max="1287" width="11.42578125" style="1156" bestFit="1" customWidth="1"/>
    <col min="1288" max="1288" width="10.140625" style="1156" bestFit="1" customWidth="1"/>
    <col min="1289" max="1289" width="11" style="1156" bestFit="1" customWidth="1"/>
    <col min="1290" max="1290" width="12.5703125" style="1156" bestFit="1" customWidth="1"/>
    <col min="1291" max="1291" width="6.28515625" style="1156" bestFit="1" customWidth="1"/>
    <col min="1292" max="1292" width="6.28515625" style="1156" customWidth="1"/>
    <col min="1293" max="1293" width="12.7109375" style="1156" bestFit="1" customWidth="1"/>
    <col min="1294" max="1294" width="12.140625" style="1156" bestFit="1" customWidth="1"/>
    <col min="1295" max="1295" width="10.85546875" style="1156" customWidth="1"/>
    <col min="1296" max="1296" width="9.28515625" style="1156" customWidth="1"/>
    <col min="1297" max="1297" width="11.85546875" style="1156" customWidth="1"/>
    <col min="1298" max="1298" width="10.28515625" style="1156" customWidth="1"/>
    <col min="1299" max="1536" width="9.140625" style="1156"/>
    <col min="1537" max="1537" width="3.42578125" style="1156" bestFit="1" customWidth="1"/>
    <col min="1538" max="1538" width="3.7109375" style="1156" customWidth="1"/>
    <col min="1539" max="1539" width="36.5703125" style="1156" customWidth="1"/>
    <col min="1540" max="1541" width="7.7109375" style="1156" bestFit="1" customWidth="1"/>
    <col min="1542" max="1542" width="7" style="1156" bestFit="1" customWidth="1"/>
    <col min="1543" max="1543" width="11.42578125" style="1156" bestFit="1" customWidth="1"/>
    <col min="1544" max="1544" width="10.140625" style="1156" bestFit="1" customWidth="1"/>
    <col min="1545" max="1545" width="11" style="1156" bestFit="1" customWidth="1"/>
    <col min="1546" max="1546" width="12.5703125" style="1156" bestFit="1" customWidth="1"/>
    <col min="1547" max="1547" width="6.28515625" style="1156" bestFit="1" customWidth="1"/>
    <col min="1548" max="1548" width="6.28515625" style="1156" customWidth="1"/>
    <col min="1549" max="1549" width="12.7109375" style="1156" bestFit="1" customWidth="1"/>
    <col min="1550" max="1550" width="12.140625" style="1156" bestFit="1" customWidth="1"/>
    <col min="1551" max="1551" width="10.85546875" style="1156" customWidth="1"/>
    <col min="1552" max="1552" width="9.28515625" style="1156" customWidth="1"/>
    <col min="1553" max="1553" width="11.85546875" style="1156" customWidth="1"/>
    <col min="1554" max="1554" width="10.28515625" style="1156" customWidth="1"/>
    <col min="1555" max="1792" width="9.140625" style="1156"/>
    <col min="1793" max="1793" width="3.42578125" style="1156" bestFit="1" customWidth="1"/>
    <col min="1794" max="1794" width="3.7109375" style="1156" customWidth="1"/>
    <col min="1795" max="1795" width="36.5703125" style="1156" customWidth="1"/>
    <col min="1796" max="1797" width="7.7109375" style="1156" bestFit="1" customWidth="1"/>
    <col min="1798" max="1798" width="7" style="1156" bestFit="1" customWidth="1"/>
    <col min="1799" max="1799" width="11.42578125" style="1156" bestFit="1" customWidth="1"/>
    <col min="1800" max="1800" width="10.140625" style="1156" bestFit="1" customWidth="1"/>
    <col min="1801" max="1801" width="11" style="1156" bestFit="1" customWidth="1"/>
    <col min="1802" max="1802" width="12.5703125" style="1156" bestFit="1" customWidth="1"/>
    <col min="1803" max="1803" width="6.28515625" style="1156" bestFit="1" customWidth="1"/>
    <col min="1804" max="1804" width="6.28515625" style="1156" customWidth="1"/>
    <col min="1805" max="1805" width="12.7109375" style="1156" bestFit="1" customWidth="1"/>
    <col min="1806" max="1806" width="12.140625" style="1156" bestFit="1" customWidth="1"/>
    <col min="1807" max="1807" width="10.85546875" style="1156" customWidth="1"/>
    <col min="1808" max="1808" width="9.28515625" style="1156" customWidth="1"/>
    <col min="1809" max="1809" width="11.85546875" style="1156" customWidth="1"/>
    <col min="1810" max="1810" width="10.28515625" style="1156" customWidth="1"/>
    <col min="1811" max="2048" width="9.140625" style="1156"/>
    <col min="2049" max="2049" width="3.42578125" style="1156" bestFit="1" customWidth="1"/>
    <col min="2050" max="2050" width="3.7109375" style="1156" customWidth="1"/>
    <col min="2051" max="2051" width="36.5703125" style="1156" customWidth="1"/>
    <col min="2052" max="2053" width="7.7109375" style="1156" bestFit="1" customWidth="1"/>
    <col min="2054" max="2054" width="7" style="1156" bestFit="1" customWidth="1"/>
    <col min="2055" max="2055" width="11.42578125" style="1156" bestFit="1" customWidth="1"/>
    <col min="2056" max="2056" width="10.140625" style="1156" bestFit="1" customWidth="1"/>
    <col min="2057" max="2057" width="11" style="1156" bestFit="1" customWidth="1"/>
    <col min="2058" max="2058" width="12.5703125" style="1156" bestFit="1" customWidth="1"/>
    <col min="2059" max="2059" width="6.28515625" style="1156" bestFit="1" customWidth="1"/>
    <col min="2060" max="2060" width="6.28515625" style="1156" customWidth="1"/>
    <col min="2061" max="2061" width="12.7109375" style="1156" bestFit="1" customWidth="1"/>
    <col min="2062" max="2062" width="12.140625" style="1156" bestFit="1" customWidth="1"/>
    <col min="2063" max="2063" width="10.85546875" style="1156" customWidth="1"/>
    <col min="2064" max="2064" width="9.28515625" style="1156" customWidth="1"/>
    <col min="2065" max="2065" width="11.85546875" style="1156" customWidth="1"/>
    <col min="2066" max="2066" width="10.28515625" style="1156" customWidth="1"/>
    <col min="2067" max="2304" width="9.140625" style="1156"/>
    <col min="2305" max="2305" width="3.42578125" style="1156" bestFit="1" customWidth="1"/>
    <col min="2306" max="2306" width="3.7109375" style="1156" customWidth="1"/>
    <col min="2307" max="2307" width="36.5703125" style="1156" customWidth="1"/>
    <col min="2308" max="2309" width="7.7109375" style="1156" bestFit="1" customWidth="1"/>
    <col min="2310" max="2310" width="7" style="1156" bestFit="1" customWidth="1"/>
    <col min="2311" max="2311" width="11.42578125" style="1156" bestFit="1" customWidth="1"/>
    <col min="2312" max="2312" width="10.140625" style="1156" bestFit="1" customWidth="1"/>
    <col min="2313" max="2313" width="11" style="1156" bestFit="1" customWidth="1"/>
    <col min="2314" max="2314" width="12.5703125" style="1156" bestFit="1" customWidth="1"/>
    <col min="2315" max="2315" width="6.28515625" style="1156" bestFit="1" customWidth="1"/>
    <col min="2316" max="2316" width="6.28515625" style="1156" customWidth="1"/>
    <col min="2317" max="2317" width="12.7109375" style="1156" bestFit="1" customWidth="1"/>
    <col min="2318" max="2318" width="12.140625" style="1156" bestFit="1" customWidth="1"/>
    <col min="2319" max="2319" width="10.85546875" style="1156" customWidth="1"/>
    <col min="2320" max="2320" width="9.28515625" style="1156" customWidth="1"/>
    <col min="2321" max="2321" width="11.85546875" style="1156" customWidth="1"/>
    <col min="2322" max="2322" width="10.28515625" style="1156" customWidth="1"/>
    <col min="2323" max="2560" width="9.140625" style="1156"/>
    <col min="2561" max="2561" width="3.42578125" style="1156" bestFit="1" customWidth="1"/>
    <col min="2562" max="2562" width="3.7109375" style="1156" customWidth="1"/>
    <col min="2563" max="2563" width="36.5703125" style="1156" customWidth="1"/>
    <col min="2564" max="2565" width="7.7109375" style="1156" bestFit="1" customWidth="1"/>
    <col min="2566" max="2566" width="7" style="1156" bestFit="1" customWidth="1"/>
    <col min="2567" max="2567" width="11.42578125" style="1156" bestFit="1" customWidth="1"/>
    <col min="2568" max="2568" width="10.140625" style="1156" bestFit="1" customWidth="1"/>
    <col min="2569" max="2569" width="11" style="1156" bestFit="1" customWidth="1"/>
    <col min="2570" max="2570" width="12.5703125" style="1156" bestFit="1" customWidth="1"/>
    <col min="2571" max="2571" width="6.28515625" style="1156" bestFit="1" customWidth="1"/>
    <col min="2572" max="2572" width="6.28515625" style="1156" customWidth="1"/>
    <col min="2573" max="2573" width="12.7109375" style="1156" bestFit="1" customWidth="1"/>
    <col min="2574" max="2574" width="12.140625" style="1156" bestFit="1" customWidth="1"/>
    <col min="2575" max="2575" width="10.85546875" style="1156" customWidth="1"/>
    <col min="2576" max="2576" width="9.28515625" style="1156" customWidth="1"/>
    <col min="2577" max="2577" width="11.85546875" style="1156" customWidth="1"/>
    <col min="2578" max="2578" width="10.28515625" style="1156" customWidth="1"/>
    <col min="2579" max="2816" width="9.140625" style="1156"/>
    <col min="2817" max="2817" width="3.42578125" style="1156" bestFit="1" customWidth="1"/>
    <col min="2818" max="2818" width="3.7109375" style="1156" customWidth="1"/>
    <col min="2819" max="2819" width="36.5703125" style="1156" customWidth="1"/>
    <col min="2820" max="2821" width="7.7109375" style="1156" bestFit="1" customWidth="1"/>
    <col min="2822" max="2822" width="7" style="1156" bestFit="1" customWidth="1"/>
    <col min="2823" max="2823" width="11.42578125" style="1156" bestFit="1" customWidth="1"/>
    <col min="2824" max="2824" width="10.140625" style="1156" bestFit="1" customWidth="1"/>
    <col min="2825" max="2825" width="11" style="1156" bestFit="1" customWidth="1"/>
    <col min="2826" max="2826" width="12.5703125" style="1156" bestFit="1" customWidth="1"/>
    <col min="2827" max="2827" width="6.28515625" style="1156" bestFit="1" customWidth="1"/>
    <col min="2828" max="2828" width="6.28515625" style="1156" customWidth="1"/>
    <col min="2829" max="2829" width="12.7109375" style="1156" bestFit="1" customWidth="1"/>
    <col min="2830" max="2830" width="12.140625" style="1156" bestFit="1" customWidth="1"/>
    <col min="2831" max="2831" width="10.85546875" style="1156" customWidth="1"/>
    <col min="2832" max="2832" width="9.28515625" style="1156" customWidth="1"/>
    <col min="2833" max="2833" width="11.85546875" style="1156" customWidth="1"/>
    <col min="2834" max="2834" width="10.28515625" style="1156" customWidth="1"/>
    <col min="2835" max="3072" width="9.140625" style="1156"/>
    <col min="3073" max="3073" width="3.42578125" style="1156" bestFit="1" customWidth="1"/>
    <col min="3074" max="3074" width="3.7109375" style="1156" customWidth="1"/>
    <col min="3075" max="3075" width="36.5703125" style="1156" customWidth="1"/>
    <col min="3076" max="3077" width="7.7109375" style="1156" bestFit="1" customWidth="1"/>
    <col min="3078" max="3078" width="7" style="1156" bestFit="1" customWidth="1"/>
    <col min="3079" max="3079" width="11.42578125" style="1156" bestFit="1" customWidth="1"/>
    <col min="3080" max="3080" width="10.140625" style="1156" bestFit="1" customWidth="1"/>
    <col min="3081" max="3081" width="11" style="1156" bestFit="1" customWidth="1"/>
    <col min="3082" max="3082" width="12.5703125" style="1156" bestFit="1" customWidth="1"/>
    <col min="3083" max="3083" width="6.28515625" style="1156" bestFit="1" customWidth="1"/>
    <col min="3084" max="3084" width="6.28515625" style="1156" customWidth="1"/>
    <col min="3085" max="3085" width="12.7109375" style="1156" bestFit="1" customWidth="1"/>
    <col min="3086" max="3086" width="12.140625" style="1156" bestFit="1" customWidth="1"/>
    <col min="3087" max="3087" width="10.85546875" style="1156" customWidth="1"/>
    <col min="3088" max="3088" width="9.28515625" style="1156" customWidth="1"/>
    <col min="3089" max="3089" width="11.85546875" style="1156" customWidth="1"/>
    <col min="3090" max="3090" width="10.28515625" style="1156" customWidth="1"/>
    <col min="3091" max="3328" width="9.140625" style="1156"/>
    <col min="3329" max="3329" width="3.42578125" style="1156" bestFit="1" customWidth="1"/>
    <col min="3330" max="3330" width="3.7109375" style="1156" customWidth="1"/>
    <col min="3331" max="3331" width="36.5703125" style="1156" customWidth="1"/>
    <col min="3332" max="3333" width="7.7109375" style="1156" bestFit="1" customWidth="1"/>
    <col min="3334" max="3334" width="7" style="1156" bestFit="1" customWidth="1"/>
    <col min="3335" max="3335" width="11.42578125" style="1156" bestFit="1" customWidth="1"/>
    <col min="3336" max="3336" width="10.140625" style="1156" bestFit="1" customWidth="1"/>
    <col min="3337" max="3337" width="11" style="1156" bestFit="1" customWidth="1"/>
    <col min="3338" max="3338" width="12.5703125" style="1156" bestFit="1" customWidth="1"/>
    <col min="3339" max="3339" width="6.28515625" style="1156" bestFit="1" customWidth="1"/>
    <col min="3340" max="3340" width="6.28515625" style="1156" customWidth="1"/>
    <col min="3341" max="3341" width="12.7109375" style="1156" bestFit="1" customWidth="1"/>
    <col min="3342" max="3342" width="12.140625" style="1156" bestFit="1" customWidth="1"/>
    <col min="3343" max="3343" width="10.85546875" style="1156" customWidth="1"/>
    <col min="3344" max="3344" width="9.28515625" style="1156" customWidth="1"/>
    <col min="3345" max="3345" width="11.85546875" style="1156" customWidth="1"/>
    <col min="3346" max="3346" width="10.28515625" style="1156" customWidth="1"/>
    <col min="3347" max="3584" width="9.140625" style="1156"/>
    <col min="3585" max="3585" width="3.42578125" style="1156" bestFit="1" customWidth="1"/>
    <col min="3586" max="3586" width="3.7109375" style="1156" customWidth="1"/>
    <col min="3587" max="3587" width="36.5703125" style="1156" customWidth="1"/>
    <col min="3588" max="3589" width="7.7109375" style="1156" bestFit="1" customWidth="1"/>
    <col min="3590" max="3590" width="7" style="1156" bestFit="1" customWidth="1"/>
    <col min="3591" max="3591" width="11.42578125" style="1156" bestFit="1" customWidth="1"/>
    <col min="3592" max="3592" width="10.140625" style="1156" bestFit="1" customWidth="1"/>
    <col min="3593" max="3593" width="11" style="1156" bestFit="1" customWidth="1"/>
    <col min="3594" max="3594" width="12.5703125" style="1156" bestFit="1" customWidth="1"/>
    <col min="3595" max="3595" width="6.28515625" style="1156" bestFit="1" customWidth="1"/>
    <col min="3596" max="3596" width="6.28515625" style="1156" customWidth="1"/>
    <col min="3597" max="3597" width="12.7109375" style="1156" bestFit="1" customWidth="1"/>
    <col min="3598" max="3598" width="12.140625" style="1156" bestFit="1" customWidth="1"/>
    <col min="3599" max="3599" width="10.85546875" style="1156" customWidth="1"/>
    <col min="3600" max="3600" width="9.28515625" style="1156" customWidth="1"/>
    <col min="3601" max="3601" width="11.85546875" style="1156" customWidth="1"/>
    <col min="3602" max="3602" width="10.28515625" style="1156" customWidth="1"/>
    <col min="3603" max="3840" width="9.140625" style="1156"/>
    <col min="3841" max="3841" width="3.42578125" style="1156" bestFit="1" customWidth="1"/>
    <col min="3842" max="3842" width="3.7109375" style="1156" customWidth="1"/>
    <col min="3843" max="3843" width="36.5703125" style="1156" customWidth="1"/>
    <col min="3844" max="3845" width="7.7109375" style="1156" bestFit="1" customWidth="1"/>
    <col min="3846" max="3846" width="7" style="1156" bestFit="1" customWidth="1"/>
    <col min="3847" max="3847" width="11.42578125" style="1156" bestFit="1" customWidth="1"/>
    <col min="3848" max="3848" width="10.140625" style="1156" bestFit="1" customWidth="1"/>
    <col min="3849" max="3849" width="11" style="1156" bestFit="1" customWidth="1"/>
    <col min="3850" max="3850" width="12.5703125" style="1156" bestFit="1" customWidth="1"/>
    <col min="3851" max="3851" width="6.28515625" style="1156" bestFit="1" customWidth="1"/>
    <col min="3852" max="3852" width="6.28515625" style="1156" customWidth="1"/>
    <col min="3853" max="3853" width="12.7109375" style="1156" bestFit="1" customWidth="1"/>
    <col min="3854" max="3854" width="12.140625" style="1156" bestFit="1" customWidth="1"/>
    <col min="3855" max="3855" width="10.85546875" style="1156" customWidth="1"/>
    <col min="3856" max="3856" width="9.28515625" style="1156" customWidth="1"/>
    <col min="3857" max="3857" width="11.85546875" style="1156" customWidth="1"/>
    <col min="3858" max="3858" width="10.28515625" style="1156" customWidth="1"/>
    <col min="3859" max="4096" width="9.140625" style="1156"/>
    <col min="4097" max="4097" width="3.42578125" style="1156" bestFit="1" customWidth="1"/>
    <col min="4098" max="4098" width="3.7109375" style="1156" customWidth="1"/>
    <col min="4099" max="4099" width="36.5703125" style="1156" customWidth="1"/>
    <col min="4100" max="4101" width="7.7109375" style="1156" bestFit="1" customWidth="1"/>
    <col min="4102" max="4102" width="7" style="1156" bestFit="1" customWidth="1"/>
    <col min="4103" max="4103" width="11.42578125" style="1156" bestFit="1" customWidth="1"/>
    <col min="4104" max="4104" width="10.140625" style="1156" bestFit="1" customWidth="1"/>
    <col min="4105" max="4105" width="11" style="1156" bestFit="1" customWidth="1"/>
    <col min="4106" max="4106" width="12.5703125" style="1156" bestFit="1" customWidth="1"/>
    <col min="4107" max="4107" width="6.28515625" style="1156" bestFit="1" customWidth="1"/>
    <col min="4108" max="4108" width="6.28515625" style="1156" customWidth="1"/>
    <col min="4109" max="4109" width="12.7109375" style="1156" bestFit="1" customWidth="1"/>
    <col min="4110" max="4110" width="12.140625" style="1156" bestFit="1" customWidth="1"/>
    <col min="4111" max="4111" width="10.85546875" style="1156" customWidth="1"/>
    <col min="4112" max="4112" width="9.28515625" style="1156" customWidth="1"/>
    <col min="4113" max="4113" width="11.85546875" style="1156" customWidth="1"/>
    <col min="4114" max="4114" width="10.28515625" style="1156" customWidth="1"/>
    <col min="4115" max="4352" width="9.140625" style="1156"/>
    <col min="4353" max="4353" width="3.42578125" style="1156" bestFit="1" customWidth="1"/>
    <col min="4354" max="4354" width="3.7109375" style="1156" customWidth="1"/>
    <col min="4355" max="4355" width="36.5703125" style="1156" customWidth="1"/>
    <col min="4356" max="4357" width="7.7109375" style="1156" bestFit="1" customWidth="1"/>
    <col min="4358" max="4358" width="7" style="1156" bestFit="1" customWidth="1"/>
    <col min="4359" max="4359" width="11.42578125" style="1156" bestFit="1" customWidth="1"/>
    <col min="4360" max="4360" width="10.140625" style="1156" bestFit="1" customWidth="1"/>
    <col min="4361" max="4361" width="11" style="1156" bestFit="1" customWidth="1"/>
    <col min="4362" max="4362" width="12.5703125" style="1156" bestFit="1" customWidth="1"/>
    <col min="4363" max="4363" width="6.28515625" style="1156" bestFit="1" customWidth="1"/>
    <col min="4364" max="4364" width="6.28515625" style="1156" customWidth="1"/>
    <col min="4365" max="4365" width="12.7109375" style="1156" bestFit="1" customWidth="1"/>
    <col min="4366" max="4366" width="12.140625" style="1156" bestFit="1" customWidth="1"/>
    <col min="4367" max="4367" width="10.85546875" style="1156" customWidth="1"/>
    <col min="4368" max="4368" width="9.28515625" style="1156" customWidth="1"/>
    <col min="4369" max="4369" width="11.85546875" style="1156" customWidth="1"/>
    <col min="4370" max="4370" width="10.28515625" style="1156" customWidth="1"/>
    <col min="4371" max="4608" width="9.140625" style="1156"/>
    <col min="4609" max="4609" width="3.42578125" style="1156" bestFit="1" customWidth="1"/>
    <col min="4610" max="4610" width="3.7109375" style="1156" customWidth="1"/>
    <col min="4611" max="4611" width="36.5703125" style="1156" customWidth="1"/>
    <col min="4612" max="4613" width="7.7109375" style="1156" bestFit="1" customWidth="1"/>
    <col min="4614" max="4614" width="7" style="1156" bestFit="1" customWidth="1"/>
    <col min="4615" max="4615" width="11.42578125" style="1156" bestFit="1" customWidth="1"/>
    <col min="4616" max="4616" width="10.140625" style="1156" bestFit="1" customWidth="1"/>
    <col min="4617" max="4617" width="11" style="1156" bestFit="1" customWidth="1"/>
    <col min="4618" max="4618" width="12.5703125" style="1156" bestFit="1" customWidth="1"/>
    <col min="4619" max="4619" width="6.28515625" style="1156" bestFit="1" customWidth="1"/>
    <col min="4620" max="4620" width="6.28515625" style="1156" customWidth="1"/>
    <col min="4621" max="4621" width="12.7109375" style="1156" bestFit="1" customWidth="1"/>
    <col min="4622" max="4622" width="12.140625" style="1156" bestFit="1" customWidth="1"/>
    <col min="4623" max="4623" width="10.85546875" style="1156" customWidth="1"/>
    <col min="4624" max="4624" width="9.28515625" style="1156" customWidth="1"/>
    <col min="4625" max="4625" width="11.85546875" style="1156" customWidth="1"/>
    <col min="4626" max="4626" width="10.28515625" style="1156" customWidth="1"/>
    <col min="4627" max="4864" width="9.140625" style="1156"/>
    <col min="4865" max="4865" width="3.42578125" style="1156" bestFit="1" customWidth="1"/>
    <col min="4866" max="4866" width="3.7109375" style="1156" customWidth="1"/>
    <col min="4867" max="4867" width="36.5703125" style="1156" customWidth="1"/>
    <col min="4868" max="4869" width="7.7109375" style="1156" bestFit="1" customWidth="1"/>
    <col min="4870" max="4870" width="7" style="1156" bestFit="1" customWidth="1"/>
    <col min="4871" max="4871" width="11.42578125" style="1156" bestFit="1" customWidth="1"/>
    <col min="4872" max="4872" width="10.140625" style="1156" bestFit="1" customWidth="1"/>
    <col min="4873" max="4873" width="11" style="1156" bestFit="1" customWidth="1"/>
    <col min="4874" max="4874" width="12.5703125" style="1156" bestFit="1" customWidth="1"/>
    <col min="4875" max="4875" width="6.28515625" style="1156" bestFit="1" customWidth="1"/>
    <col min="4876" max="4876" width="6.28515625" style="1156" customWidth="1"/>
    <col min="4877" max="4877" width="12.7109375" style="1156" bestFit="1" customWidth="1"/>
    <col min="4878" max="4878" width="12.140625" style="1156" bestFit="1" customWidth="1"/>
    <col min="4879" max="4879" width="10.85546875" style="1156" customWidth="1"/>
    <col min="4880" max="4880" width="9.28515625" style="1156" customWidth="1"/>
    <col min="4881" max="4881" width="11.85546875" style="1156" customWidth="1"/>
    <col min="4882" max="4882" width="10.28515625" style="1156" customWidth="1"/>
    <col min="4883" max="5120" width="9.140625" style="1156"/>
    <col min="5121" max="5121" width="3.42578125" style="1156" bestFit="1" customWidth="1"/>
    <col min="5122" max="5122" width="3.7109375" style="1156" customWidth="1"/>
    <col min="5123" max="5123" width="36.5703125" style="1156" customWidth="1"/>
    <col min="5124" max="5125" width="7.7109375" style="1156" bestFit="1" customWidth="1"/>
    <col min="5126" max="5126" width="7" style="1156" bestFit="1" customWidth="1"/>
    <col min="5127" max="5127" width="11.42578125" style="1156" bestFit="1" customWidth="1"/>
    <col min="5128" max="5128" width="10.140625" style="1156" bestFit="1" customWidth="1"/>
    <col min="5129" max="5129" width="11" style="1156" bestFit="1" customWidth="1"/>
    <col min="5130" max="5130" width="12.5703125" style="1156" bestFit="1" customWidth="1"/>
    <col min="5131" max="5131" width="6.28515625" style="1156" bestFit="1" customWidth="1"/>
    <col min="5132" max="5132" width="6.28515625" style="1156" customWidth="1"/>
    <col min="5133" max="5133" width="12.7109375" style="1156" bestFit="1" customWidth="1"/>
    <col min="5134" max="5134" width="12.140625" style="1156" bestFit="1" customWidth="1"/>
    <col min="5135" max="5135" width="10.85546875" style="1156" customWidth="1"/>
    <col min="5136" max="5136" width="9.28515625" style="1156" customWidth="1"/>
    <col min="5137" max="5137" width="11.85546875" style="1156" customWidth="1"/>
    <col min="5138" max="5138" width="10.28515625" style="1156" customWidth="1"/>
    <col min="5139" max="5376" width="9.140625" style="1156"/>
    <col min="5377" max="5377" width="3.42578125" style="1156" bestFit="1" customWidth="1"/>
    <col min="5378" max="5378" width="3.7109375" style="1156" customWidth="1"/>
    <col min="5379" max="5379" width="36.5703125" style="1156" customWidth="1"/>
    <col min="5380" max="5381" width="7.7109375" style="1156" bestFit="1" customWidth="1"/>
    <col min="5382" max="5382" width="7" style="1156" bestFit="1" customWidth="1"/>
    <col min="5383" max="5383" width="11.42578125" style="1156" bestFit="1" customWidth="1"/>
    <col min="5384" max="5384" width="10.140625" style="1156" bestFit="1" customWidth="1"/>
    <col min="5385" max="5385" width="11" style="1156" bestFit="1" customWidth="1"/>
    <col min="5386" max="5386" width="12.5703125" style="1156" bestFit="1" customWidth="1"/>
    <col min="5387" max="5387" width="6.28515625" style="1156" bestFit="1" customWidth="1"/>
    <col min="5388" max="5388" width="6.28515625" style="1156" customWidth="1"/>
    <col min="5389" max="5389" width="12.7109375" style="1156" bestFit="1" customWidth="1"/>
    <col min="5390" max="5390" width="12.140625" style="1156" bestFit="1" customWidth="1"/>
    <col min="5391" max="5391" width="10.85546875" style="1156" customWidth="1"/>
    <col min="5392" max="5392" width="9.28515625" style="1156" customWidth="1"/>
    <col min="5393" max="5393" width="11.85546875" style="1156" customWidth="1"/>
    <col min="5394" max="5394" width="10.28515625" style="1156" customWidth="1"/>
    <col min="5395" max="5632" width="9.140625" style="1156"/>
    <col min="5633" max="5633" width="3.42578125" style="1156" bestFit="1" customWidth="1"/>
    <col min="5634" max="5634" width="3.7109375" style="1156" customWidth="1"/>
    <col min="5635" max="5635" width="36.5703125" style="1156" customWidth="1"/>
    <col min="5636" max="5637" width="7.7109375" style="1156" bestFit="1" customWidth="1"/>
    <col min="5638" max="5638" width="7" style="1156" bestFit="1" customWidth="1"/>
    <col min="5639" max="5639" width="11.42578125" style="1156" bestFit="1" customWidth="1"/>
    <col min="5640" max="5640" width="10.140625" style="1156" bestFit="1" customWidth="1"/>
    <col min="5641" max="5641" width="11" style="1156" bestFit="1" customWidth="1"/>
    <col min="5642" max="5642" width="12.5703125" style="1156" bestFit="1" customWidth="1"/>
    <col min="5643" max="5643" width="6.28515625" style="1156" bestFit="1" customWidth="1"/>
    <col min="5644" max="5644" width="6.28515625" style="1156" customWidth="1"/>
    <col min="5645" max="5645" width="12.7109375" style="1156" bestFit="1" customWidth="1"/>
    <col min="5646" max="5646" width="12.140625" style="1156" bestFit="1" customWidth="1"/>
    <col min="5647" max="5647" width="10.85546875" style="1156" customWidth="1"/>
    <col min="5648" max="5648" width="9.28515625" style="1156" customWidth="1"/>
    <col min="5649" max="5649" width="11.85546875" style="1156" customWidth="1"/>
    <col min="5650" max="5650" width="10.28515625" style="1156" customWidth="1"/>
    <col min="5651" max="5888" width="9.140625" style="1156"/>
    <col min="5889" max="5889" width="3.42578125" style="1156" bestFit="1" customWidth="1"/>
    <col min="5890" max="5890" width="3.7109375" style="1156" customWidth="1"/>
    <col min="5891" max="5891" width="36.5703125" style="1156" customWidth="1"/>
    <col min="5892" max="5893" width="7.7109375" style="1156" bestFit="1" customWidth="1"/>
    <col min="5894" max="5894" width="7" style="1156" bestFit="1" customWidth="1"/>
    <col min="5895" max="5895" width="11.42578125" style="1156" bestFit="1" customWidth="1"/>
    <col min="5896" max="5896" width="10.140625" style="1156" bestFit="1" customWidth="1"/>
    <col min="5897" max="5897" width="11" style="1156" bestFit="1" customWidth="1"/>
    <col min="5898" max="5898" width="12.5703125" style="1156" bestFit="1" customWidth="1"/>
    <col min="5899" max="5899" width="6.28515625" style="1156" bestFit="1" customWidth="1"/>
    <col min="5900" max="5900" width="6.28515625" style="1156" customWidth="1"/>
    <col min="5901" max="5901" width="12.7109375" style="1156" bestFit="1" customWidth="1"/>
    <col min="5902" max="5902" width="12.140625" style="1156" bestFit="1" customWidth="1"/>
    <col min="5903" max="5903" width="10.85546875" style="1156" customWidth="1"/>
    <col min="5904" max="5904" width="9.28515625" style="1156" customWidth="1"/>
    <col min="5905" max="5905" width="11.85546875" style="1156" customWidth="1"/>
    <col min="5906" max="5906" width="10.28515625" style="1156" customWidth="1"/>
    <col min="5907" max="6144" width="9.140625" style="1156"/>
    <col min="6145" max="6145" width="3.42578125" style="1156" bestFit="1" customWidth="1"/>
    <col min="6146" max="6146" width="3.7109375" style="1156" customWidth="1"/>
    <col min="6147" max="6147" width="36.5703125" style="1156" customWidth="1"/>
    <col min="6148" max="6149" width="7.7109375" style="1156" bestFit="1" customWidth="1"/>
    <col min="6150" max="6150" width="7" style="1156" bestFit="1" customWidth="1"/>
    <col min="6151" max="6151" width="11.42578125" style="1156" bestFit="1" customWidth="1"/>
    <col min="6152" max="6152" width="10.140625" style="1156" bestFit="1" customWidth="1"/>
    <col min="6153" max="6153" width="11" style="1156" bestFit="1" customWidth="1"/>
    <col min="6154" max="6154" width="12.5703125" style="1156" bestFit="1" customWidth="1"/>
    <col min="6155" max="6155" width="6.28515625" style="1156" bestFit="1" customWidth="1"/>
    <col min="6156" max="6156" width="6.28515625" style="1156" customWidth="1"/>
    <col min="6157" max="6157" width="12.7109375" style="1156" bestFit="1" customWidth="1"/>
    <col min="6158" max="6158" width="12.140625" style="1156" bestFit="1" customWidth="1"/>
    <col min="6159" max="6159" width="10.85546875" style="1156" customWidth="1"/>
    <col min="6160" max="6160" width="9.28515625" style="1156" customWidth="1"/>
    <col min="6161" max="6161" width="11.85546875" style="1156" customWidth="1"/>
    <col min="6162" max="6162" width="10.28515625" style="1156" customWidth="1"/>
    <col min="6163" max="6400" width="9.140625" style="1156"/>
    <col min="6401" max="6401" width="3.42578125" style="1156" bestFit="1" customWidth="1"/>
    <col min="6402" max="6402" width="3.7109375" style="1156" customWidth="1"/>
    <col min="6403" max="6403" width="36.5703125" style="1156" customWidth="1"/>
    <col min="6404" max="6405" width="7.7109375" style="1156" bestFit="1" customWidth="1"/>
    <col min="6406" max="6406" width="7" style="1156" bestFit="1" customWidth="1"/>
    <col min="6407" max="6407" width="11.42578125" style="1156" bestFit="1" customWidth="1"/>
    <col min="6408" max="6408" width="10.140625" style="1156" bestFit="1" customWidth="1"/>
    <col min="6409" max="6409" width="11" style="1156" bestFit="1" customWidth="1"/>
    <col min="6410" max="6410" width="12.5703125" style="1156" bestFit="1" customWidth="1"/>
    <col min="6411" max="6411" width="6.28515625" style="1156" bestFit="1" customWidth="1"/>
    <col min="6412" max="6412" width="6.28515625" style="1156" customWidth="1"/>
    <col min="6413" max="6413" width="12.7109375" style="1156" bestFit="1" customWidth="1"/>
    <col min="6414" max="6414" width="12.140625" style="1156" bestFit="1" customWidth="1"/>
    <col min="6415" max="6415" width="10.85546875" style="1156" customWidth="1"/>
    <col min="6416" max="6416" width="9.28515625" style="1156" customWidth="1"/>
    <col min="6417" max="6417" width="11.85546875" style="1156" customWidth="1"/>
    <col min="6418" max="6418" width="10.28515625" style="1156" customWidth="1"/>
    <col min="6419" max="6656" width="9.140625" style="1156"/>
    <col min="6657" max="6657" width="3.42578125" style="1156" bestFit="1" customWidth="1"/>
    <col min="6658" max="6658" width="3.7109375" style="1156" customWidth="1"/>
    <col min="6659" max="6659" width="36.5703125" style="1156" customWidth="1"/>
    <col min="6660" max="6661" width="7.7109375" style="1156" bestFit="1" customWidth="1"/>
    <col min="6662" max="6662" width="7" style="1156" bestFit="1" customWidth="1"/>
    <col min="6663" max="6663" width="11.42578125" style="1156" bestFit="1" customWidth="1"/>
    <col min="6664" max="6664" width="10.140625" style="1156" bestFit="1" customWidth="1"/>
    <col min="6665" max="6665" width="11" style="1156" bestFit="1" customWidth="1"/>
    <col min="6666" max="6666" width="12.5703125" style="1156" bestFit="1" customWidth="1"/>
    <col min="6667" max="6667" width="6.28515625" style="1156" bestFit="1" customWidth="1"/>
    <col min="6668" max="6668" width="6.28515625" style="1156" customWidth="1"/>
    <col min="6669" max="6669" width="12.7109375" style="1156" bestFit="1" customWidth="1"/>
    <col min="6670" max="6670" width="12.140625" style="1156" bestFit="1" customWidth="1"/>
    <col min="6671" max="6671" width="10.85546875" style="1156" customWidth="1"/>
    <col min="6672" max="6672" width="9.28515625" style="1156" customWidth="1"/>
    <col min="6673" max="6673" width="11.85546875" style="1156" customWidth="1"/>
    <col min="6674" max="6674" width="10.28515625" style="1156" customWidth="1"/>
    <col min="6675" max="6912" width="9.140625" style="1156"/>
    <col min="6913" max="6913" width="3.42578125" style="1156" bestFit="1" customWidth="1"/>
    <col min="6914" max="6914" width="3.7109375" style="1156" customWidth="1"/>
    <col min="6915" max="6915" width="36.5703125" style="1156" customWidth="1"/>
    <col min="6916" max="6917" width="7.7109375" style="1156" bestFit="1" customWidth="1"/>
    <col min="6918" max="6918" width="7" style="1156" bestFit="1" customWidth="1"/>
    <col min="6919" max="6919" width="11.42578125" style="1156" bestFit="1" customWidth="1"/>
    <col min="6920" max="6920" width="10.140625" style="1156" bestFit="1" customWidth="1"/>
    <col min="6921" max="6921" width="11" style="1156" bestFit="1" customWidth="1"/>
    <col min="6922" max="6922" width="12.5703125" style="1156" bestFit="1" customWidth="1"/>
    <col min="6923" max="6923" width="6.28515625" style="1156" bestFit="1" customWidth="1"/>
    <col min="6924" max="6924" width="6.28515625" style="1156" customWidth="1"/>
    <col min="6925" max="6925" width="12.7109375" style="1156" bestFit="1" customWidth="1"/>
    <col min="6926" max="6926" width="12.140625" style="1156" bestFit="1" customWidth="1"/>
    <col min="6927" max="6927" width="10.85546875" style="1156" customWidth="1"/>
    <col min="6928" max="6928" width="9.28515625" style="1156" customWidth="1"/>
    <col min="6929" max="6929" width="11.85546875" style="1156" customWidth="1"/>
    <col min="6930" max="6930" width="10.28515625" style="1156" customWidth="1"/>
    <col min="6931" max="7168" width="9.140625" style="1156"/>
    <col min="7169" max="7169" width="3.42578125" style="1156" bestFit="1" customWidth="1"/>
    <col min="7170" max="7170" width="3.7109375" style="1156" customWidth="1"/>
    <col min="7171" max="7171" width="36.5703125" style="1156" customWidth="1"/>
    <col min="7172" max="7173" width="7.7109375" style="1156" bestFit="1" customWidth="1"/>
    <col min="7174" max="7174" width="7" style="1156" bestFit="1" customWidth="1"/>
    <col min="7175" max="7175" width="11.42578125" style="1156" bestFit="1" customWidth="1"/>
    <col min="7176" max="7176" width="10.140625" style="1156" bestFit="1" customWidth="1"/>
    <col min="7177" max="7177" width="11" style="1156" bestFit="1" customWidth="1"/>
    <col min="7178" max="7178" width="12.5703125" style="1156" bestFit="1" customWidth="1"/>
    <col min="7179" max="7179" width="6.28515625" style="1156" bestFit="1" customWidth="1"/>
    <col min="7180" max="7180" width="6.28515625" style="1156" customWidth="1"/>
    <col min="7181" max="7181" width="12.7109375" style="1156" bestFit="1" customWidth="1"/>
    <col min="7182" max="7182" width="12.140625" style="1156" bestFit="1" customWidth="1"/>
    <col min="7183" max="7183" width="10.85546875" style="1156" customWidth="1"/>
    <col min="7184" max="7184" width="9.28515625" style="1156" customWidth="1"/>
    <col min="7185" max="7185" width="11.85546875" style="1156" customWidth="1"/>
    <col min="7186" max="7186" width="10.28515625" style="1156" customWidth="1"/>
    <col min="7187" max="7424" width="9.140625" style="1156"/>
    <col min="7425" max="7425" width="3.42578125" style="1156" bestFit="1" customWidth="1"/>
    <col min="7426" max="7426" width="3.7109375" style="1156" customWidth="1"/>
    <col min="7427" max="7427" width="36.5703125" style="1156" customWidth="1"/>
    <col min="7428" max="7429" width="7.7109375" style="1156" bestFit="1" customWidth="1"/>
    <col min="7430" max="7430" width="7" style="1156" bestFit="1" customWidth="1"/>
    <col min="7431" max="7431" width="11.42578125" style="1156" bestFit="1" customWidth="1"/>
    <col min="7432" max="7432" width="10.140625" style="1156" bestFit="1" customWidth="1"/>
    <col min="7433" max="7433" width="11" style="1156" bestFit="1" customWidth="1"/>
    <col min="7434" max="7434" width="12.5703125" style="1156" bestFit="1" customWidth="1"/>
    <col min="7435" max="7435" width="6.28515625" style="1156" bestFit="1" customWidth="1"/>
    <col min="7436" max="7436" width="6.28515625" style="1156" customWidth="1"/>
    <col min="7437" max="7437" width="12.7109375" style="1156" bestFit="1" customWidth="1"/>
    <col min="7438" max="7438" width="12.140625" style="1156" bestFit="1" customWidth="1"/>
    <col min="7439" max="7439" width="10.85546875" style="1156" customWidth="1"/>
    <col min="7440" max="7440" width="9.28515625" style="1156" customWidth="1"/>
    <col min="7441" max="7441" width="11.85546875" style="1156" customWidth="1"/>
    <col min="7442" max="7442" width="10.28515625" style="1156" customWidth="1"/>
    <col min="7443" max="7680" width="9.140625" style="1156"/>
    <col min="7681" max="7681" width="3.42578125" style="1156" bestFit="1" customWidth="1"/>
    <col min="7682" max="7682" width="3.7109375" style="1156" customWidth="1"/>
    <col min="7683" max="7683" width="36.5703125" style="1156" customWidth="1"/>
    <col min="7684" max="7685" width="7.7109375" style="1156" bestFit="1" customWidth="1"/>
    <col min="7686" max="7686" width="7" style="1156" bestFit="1" customWidth="1"/>
    <col min="7687" max="7687" width="11.42578125" style="1156" bestFit="1" customWidth="1"/>
    <col min="7688" max="7688" width="10.140625" style="1156" bestFit="1" customWidth="1"/>
    <col min="7689" max="7689" width="11" style="1156" bestFit="1" customWidth="1"/>
    <col min="7690" max="7690" width="12.5703125" style="1156" bestFit="1" customWidth="1"/>
    <col min="7691" max="7691" width="6.28515625" style="1156" bestFit="1" customWidth="1"/>
    <col min="7692" max="7692" width="6.28515625" style="1156" customWidth="1"/>
    <col min="7693" max="7693" width="12.7109375" style="1156" bestFit="1" customWidth="1"/>
    <col min="7694" max="7694" width="12.140625" style="1156" bestFit="1" customWidth="1"/>
    <col min="7695" max="7695" width="10.85546875" style="1156" customWidth="1"/>
    <col min="7696" max="7696" width="9.28515625" style="1156" customWidth="1"/>
    <col min="7697" max="7697" width="11.85546875" style="1156" customWidth="1"/>
    <col min="7698" max="7698" width="10.28515625" style="1156" customWidth="1"/>
    <col min="7699" max="7936" width="9.140625" style="1156"/>
    <col min="7937" max="7937" width="3.42578125" style="1156" bestFit="1" customWidth="1"/>
    <col min="7938" max="7938" width="3.7109375" style="1156" customWidth="1"/>
    <col min="7939" max="7939" width="36.5703125" style="1156" customWidth="1"/>
    <col min="7940" max="7941" width="7.7109375" style="1156" bestFit="1" customWidth="1"/>
    <col min="7942" max="7942" width="7" style="1156" bestFit="1" customWidth="1"/>
    <col min="7943" max="7943" width="11.42578125" style="1156" bestFit="1" customWidth="1"/>
    <col min="7944" max="7944" width="10.140625" style="1156" bestFit="1" customWidth="1"/>
    <col min="7945" max="7945" width="11" style="1156" bestFit="1" customWidth="1"/>
    <col min="7946" max="7946" width="12.5703125" style="1156" bestFit="1" customWidth="1"/>
    <col min="7947" max="7947" width="6.28515625" style="1156" bestFit="1" customWidth="1"/>
    <col min="7948" max="7948" width="6.28515625" style="1156" customWidth="1"/>
    <col min="7949" max="7949" width="12.7109375" style="1156" bestFit="1" customWidth="1"/>
    <col min="7950" max="7950" width="12.140625" style="1156" bestFit="1" customWidth="1"/>
    <col min="7951" max="7951" width="10.85546875" style="1156" customWidth="1"/>
    <col min="7952" max="7952" width="9.28515625" style="1156" customWidth="1"/>
    <col min="7953" max="7953" width="11.85546875" style="1156" customWidth="1"/>
    <col min="7954" max="7954" width="10.28515625" style="1156" customWidth="1"/>
    <col min="7955" max="8192" width="9.140625" style="1156"/>
    <col min="8193" max="8193" width="3.42578125" style="1156" bestFit="1" customWidth="1"/>
    <col min="8194" max="8194" width="3.7109375" style="1156" customWidth="1"/>
    <col min="8195" max="8195" width="36.5703125" style="1156" customWidth="1"/>
    <col min="8196" max="8197" width="7.7109375" style="1156" bestFit="1" customWidth="1"/>
    <col min="8198" max="8198" width="7" style="1156" bestFit="1" customWidth="1"/>
    <col min="8199" max="8199" width="11.42578125" style="1156" bestFit="1" customWidth="1"/>
    <col min="8200" max="8200" width="10.140625" style="1156" bestFit="1" customWidth="1"/>
    <col min="8201" max="8201" width="11" style="1156" bestFit="1" customWidth="1"/>
    <col min="8202" max="8202" width="12.5703125" style="1156" bestFit="1" customWidth="1"/>
    <col min="8203" max="8203" width="6.28515625" style="1156" bestFit="1" customWidth="1"/>
    <col min="8204" max="8204" width="6.28515625" style="1156" customWidth="1"/>
    <col min="8205" max="8205" width="12.7109375" style="1156" bestFit="1" customWidth="1"/>
    <col min="8206" max="8206" width="12.140625" style="1156" bestFit="1" customWidth="1"/>
    <col min="8207" max="8207" width="10.85546875" style="1156" customWidth="1"/>
    <col min="8208" max="8208" width="9.28515625" style="1156" customWidth="1"/>
    <col min="8209" max="8209" width="11.85546875" style="1156" customWidth="1"/>
    <col min="8210" max="8210" width="10.28515625" style="1156" customWidth="1"/>
    <col min="8211" max="8448" width="9.140625" style="1156"/>
    <col min="8449" max="8449" width="3.42578125" style="1156" bestFit="1" customWidth="1"/>
    <col min="8450" max="8450" width="3.7109375" style="1156" customWidth="1"/>
    <col min="8451" max="8451" width="36.5703125" style="1156" customWidth="1"/>
    <col min="8452" max="8453" width="7.7109375" style="1156" bestFit="1" customWidth="1"/>
    <col min="8454" max="8454" width="7" style="1156" bestFit="1" customWidth="1"/>
    <col min="8455" max="8455" width="11.42578125" style="1156" bestFit="1" customWidth="1"/>
    <col min="8456" max="8456" width="10.140625" style="1156" bestFit="1" customWidth="1"/>
    <col min="8457" max="8457" width="11" style="1156" bestFit="1" customWidth="1"/>
    <col min="8458" max="8458" width="12.5703125" style="1156" bestFit="1" customWidth="1"/>
    <col min="8459" max="8459" width="6.28515625" style="1156" bestFit="1" customWidth="1"/>
    <col min="8460" max="8460" width="6.28515625" style="1156" customWidth="1"/>
    <col min="8461" max="8461" width="12.7109375" style="1156" bestFit="1" customWidth="1"/>
    <col min="8462" max="8462" width="12.140625" style="1156" bestFit="1" customWidth="1"/>
    <col min="8463" max="8463" width="10.85546875" style="1156" customWidth="1"/>
    <col min="8464" max="8464" width="9.28515625" style="1156" customWidth="1"/>
    <col min="8465" max="8465" width="11.85546875" style="1156" customWidth="1"/>
    <col min="8466" max="8466" width="10.28515625" style="1156" customWidth="1"/>
    <col min="8467" max="8704" width="9.140625" style="1156"/>
    <col min="8705" max="8705" width="3.42578125" style="1156" bestFit="1" customWidth="1"/>
    <col min="8706" max="8706" width="3.7109375" style="1156" customWidth="1"/>
    <col min="8707" max="8707" width="36.5703125" style="1156" customWidth="1"/>
    <col min="8708" max="8709" width="7.7109375" style="1156" bestFit="1" customWidth="1"/>
    <col min="8710" max="8710" width="7" style="1156" bestFit="1" customWidth="1"/>
    <col min="8711" max="8711" width="11.42578125" style="1156" bestFit="1" customWidth="1"/>
    <col min="8712" max="8712" width="10.140625" style="1156" bestFit="1" customWidth="1"/>
    <col min="8713" max="8713" width="11" style="1156" bestFit="1" customWidth="1"/>
    <col min="8714" max="8714" width="12.5703125" style="1156" bestFit="1" customWidth="1"/>
    <col min="8715" max="8715" width="6.28515625" style="1156" bestFit="1" customWidth="1"/>
    <col min="8716" max="8716" width="6.28515625" style="1156" customWidth="1"/>
    <col min="8717" max="8717" width="12.7109375" style="1156" bestFit="1" customWidth="1"/>
    <col min="8718" max="8718" width="12.140625" style="1156" bestFit="1" customWidth="1"/>
    <col min="8719" max="8719" width="10.85546875" style="1156" customWidth="1"/>
    <col min="8720" max="8720" width="9.28515625" style="1156" customWidth="1"/>
    <col min="8721" max="8721" width="11.85546875" style="1156" customWidth="1"/>
    <col min="8722" max="8722" width="10.28515625" style="1156" customWidth="1"/>
    <col min="8723" max="8960" width="9.140625" style="1156"/>
    <col min="8961" max="8961" width="3.42578125" style="1156" bestFit="1" customWidth="1"/>
    <col min="8962" max="8962" width="3.7109375" style="1156" customWidth="1"/>
    <col min="8963" max="8963" width="36.5703125" style="1156" customWidth="1"/>
    <col min="8964" max="8965" width="7.7109375" style="1156" bestFit="1" customWidth="1"/>
    <col min="8966" max="8966" width="7" style="1156" bestFit="1" customWidth="1"/>
    <col min="8967" max="8967" width="11.42578125" style="1156" bestFit="1" customWidth="1"/>
    <col min="8968" max="8968" width="10.140625" style="1156" bestFit="1" customWidth="1"/>
    <col min="8969" max="8969" width="11" style="1156" bestFit="1" customWidth="1"/>
    <col min="8970" max="8970" width="12.5703125" style="1156" bestFit="1" customWidth="1"/>
    <col min="8971" max="8971" width="6.28515625" style="1156" bestFit="1" customWidth="1"/>
    <col min="8972" max="8972" width="6.28515625" style="1156" customWidth="1"/>
    <col min="8973" max="8973" width="12.7109375" style="1156" bestFit="1" customWidth="1"/>
    <col min="8974" max="8974" width="12.140625" style="1156" bestFit="1" customWidth="1"/>
    <col min="8975" max="8975" width="10.85546875" style="1156" customWidth="1"/>
    <col min="8976" max="8976" width="9.28515625" style="1156" customWidth="1"/>
    <col min="8977" max="8977" width="11.85546875" style="1156" customWidth="1"/>
    <col min="8978" max="8978" width="10.28515625" style="1156" customWidth="1"/>
    <col min="8979" max="9216" width="9.140625" style="1156"/>
    <col min="9217" max="9217" width="3.42578125" style="1156" bestFit="1" customWidth="1"/>
    <col min="9218" max="9218" width="3.7109375" style="1156" customWidth="1"/>
    <col min="9219" max="9219" width="36.5703125" style="1156" customWidth="1"/>
    <col min="9220" max="9221" width="7.7109375" style="1156" bestFit="1" customWidth="1"/>
    <col min="9222" max="9222" width="7" style="1156" bestFit="1" customWidth="1"/>
    <col min="9223" max="9223" width="11.42578125" style="1156" bestFit="1" customWidth="1"/>
    <col min="9224" max="9224" width="10.140625" style="1156" bestFit="1" customWidth="1"/>
    <col min="9225" max="9225" width="11" style="1156" bestFit="1" customWidth="1"/>
    <col min="9226" max="9226" width="12.5703125" style="1156" bestFit="1" customWidth="1"/>
    <col min="9227" max="9227" width="6.28515625" style="1156" bestFit="1" customWidth="1"/>
    <col min="9228" max="9228" width="6.28515625" style="1156" customWidth="1"/>
    <col min="9229" max="9229" width="12.7109375" style="1156" bestFit="1" customWidth="1"/>
    <col min="9230" max="9230" width="12.140625" style="1156" bestFit="1" customWidth="1"/>
    <col min="9231" max="9231" width="10.85546875" style="1156" customWidth="1"/>
    <col min="9232" max="9232" width="9.28515625" style="1156" customWidth="1"/>
    <col min="9233" max="9233" width="11.85546875" style="1156" customWidth="1"/>
    <col min="9234" max="9234" width="10.28515625" style="1156" customWidth="1"/>
    <col min="9235" max="9472" width="9.140625" style="1156"/>
    <col min="9473" max="9473" width="3.42578125" style="1156" bestFit="1" customWidth="1"/>
    <col min="9474" max="9474" width="3.7109375" style="1156" customWidth="1"/>
    <col min="9475" max="9475" width="36.5703125" style="1156" customWidth="1"/>
    <col min="9476" max="9477" width="7.7109375" style="1156" bestFit="1" customWidth="1"/>
    <col min="9478" max="9478" width="7" style="1156" bestFit="1" customWidth="1"/>
    <col min="9479" max="9479" width="11.42578125" style="1156" bestFit="1" customWidth="1"/>
    <col min="9480" max="9480" width="10.140625" style="1156" bestFit="1" customWidth="1"/>
    <col min="9481" max="9481" width="11" style="1156" bestFit="1" customWidth="1"/>
    <col min="9482" max="9482" width="12.5703125" style="1156" bestFit="1" customWidth="1"/>
    <col min="9483" max="9483" width="6.28515625" style="1156" bestFit="1" customWidth="1"/>
    <col min="9484" max="9484" width="6.28515625" style="1156" customWidth="1"/>
    <col min="9485" max="9485" width="12.7109375" style="1156" bestFit="1" customWidth="1"/>
    <col min="9486" max="9486" width="12.140625" style="1156" bestFit="1" customWidth="1"/>
    <col min="9487" max="9487" width="10.85546875" style="1156" customWidth="1"/>
    <col min="9488" max="9488" width="9.28515625" style="1156" customWidth="1"/>
    <col min="9489" max="9489" width="11.85546875" style="1156" customWidth="1"/>
    <col min="9490" max="9490" width="10.28515625" style="1156" customWidth="1"/>
    <col min="9491" max="9728" width="9.140625" style="1156"/>
    <col min="9729" max="9729" width="3.42578125" style="1156" bestFit="1" customWidth="1"/>
    <col min="9730" max="9730" width="3.7109375" style="1156" customWidth="1"/>
    <col min="9731" max="9731" width="36.5703125" style="1156" customWidth="1"/>
    <col min="9732" max="9733" width="7.7109375" style="1156" bestFit="1" customWidth="1"/>
    <col min="9734" max="9734" width="7" style="1156" bestFit="1" customWidth="1"/>
    <col min="9735" max="9735" width="11.42578125" style="1156" bestFit="1" customWidth="1"/>
    <col min="9736" max="9736" width="10.140625" style="1156" bestFit="1" customWidth="1"/>
    <col min="9737" max="9737" width="11" style="1156" bestFit="1" customWidth="1"/>
    <col min="9738" max="9738" width="12.5703125" style="1156" bestFit="1" customWidth="1"/>
    <col min="9739" max="9739" width="6.28515625" style="1156" bestFit="1" customWidth="1"/>
    <col min="9740" max="9740" width="6.28515625" style="1156" customWidth="1"/>
    <col min="9741" max="9741" width="12.7109375" style="1156" bestFit="1" customWidth="1"/>
    <col min="9742" max="9742" width="12.140625" style="1156" bestFit="1" customWidth="1"/>
    <col min="9743" max="9743" width="10.85546875" style="1156" customWidth="1"/>
    <col min="9744" max="9744" width="9.28515625" style="1156" customWidth="1"/>
    <col min="9745" max="9745" width="11.85546875" style="1156" customWidth="1"/>
    <col min="9746" max="9746" width="10.28515625" style="1156" customWidth="1"/>
    <col min="9747" max="9984" width="9.140625" style="1156"/>
    <col min="9985" max="9985" width="3.42578125" style="1156" bestFit="1" customWidth="1"/>
    <col min="9986" max="9986" width="3.7109375" style="1156" customWidth="1"/>
    <col min="9987" max="9987" width="36.5703125" style="1156" customWidth="1"/>
    <col min="9988" max="9989" width="7.7109375" style="1156" bestFit="1" customWidth="1"/>
    <col min="9990" max="9990" width="7" style="1156" bestFit="1" customWidth="1"/>
    <col min="9991" max="9991" width="11.42578125" style="1156" bestFit="1" customWidth="1"/>
    <col min="9992" max="9992" width="10.140625" style="1156" bestFit="1" customWidth="1"/>
    <col min="9993" max="9993" width="11" style="1156" bestFit="1" customWidth="1"/>
    <col min="9994" max="9994" width="12.5703125" style="1156" bestFit="1" customWidth="1"/>
    <col min="9995" max="9995" width="6.28515625" style="1156" bestFit="1" customWidth="1"/>
    <col min="9996" max="9996" width="6.28515625" style="1156" customWidth="1"/>
    <col min="9997" max="9997" width="12.7109375" style="1156" bestFit="1" customWidth="1"/>
    <col min="9998" max="9998" width="12.140625" style="1156" bestFit="1" customWidth="1"/>
    <col min="9999" max="9999" width="10.85546875" style="1156" customWidth="1"/>
    <col min="10000" max="10000" width="9.28515625" style="1156" customWidth="1"/>
    <col min="10001" max="10001" width="11.85546875" style="1156" customWidth="1"/>
    <col min="10002" max="10002" width="10.28515625" style="1156" customWidth="1"/>
    <col min="10003" max="10240" width="9.140625" style="1156"/>
    <col min="10241" max="10241" width="3.42578125" style="1156" bestFit="1" customWidth="1"/>
    <col min="10242" max="10242" width="3.7109375" style="1156" customWidth="1"/>
    <col min="10243" max="10243" width="36.5703125" style="1156" customWidth="1"/>
    <col min="10244" max="10245" width="7.7109375" style="1156" bestFit="1" customWidth="1"/>
    <col min="10246" max="10246" width="7" style="1156" bestFit="1" customWidth="1"/>
    <col min="10247" max="10247" width="11.42578125" style="1156" bestFit="1" customWidth="1"/>
    <col min="10248" max="10248" width="10.140625" style="1156" bestFit="1" customWidth="1"/>
    <col min="10249" max="10249" width="11" style="1156" bestFit="1" customWidth="1"/>
    <col min="10250" max="10250" width="12.5703125" style="1156" bestFit="1" customWidth="1"/>
    <col min="10251" max="10251" width="6.28515625" style="1156" bestFit="1" customWidth="1"/>
    <col min="10252" max="10252" width="6.28515625" style="1156" customWidth="1"/>
    <col min="10253" max="10253" width="12.7109375" style="1156" bestFit="1" customWidth="1"/>
    <col min="10254" max="10254" width="12.140625" style="1156" bestFit="1" customWidth="1"/>
    <col min="10255" max="10255" width="10.85546875" style="1156" customWidth="1"/>
    <col min="10256" max="10256" width="9.28515625" style="1156" customWidth="1"/>
    <col min="10257" max="10257" width="11.85546875" style="1156" customWidth="1"/>
    <col min="10258" max="10258" width="10.28515625" style="1156" customWidth="1"/>
    <col min="10259" max="10496" width="9.140625" style="1156"/>
    <col min="10497" max="10497" width="3.42578125" style="1156" bestFit="1" customWidth="1"/>
    <col min="10498" max="10498" width="3.7109375" style="1156" customWidth="1"/>
    <col min="10499" max="10499" width="36.5703125" style="1156" customWidth="1"/>
    <col min="10500" max="10501" width="7.7109375" style="1156" bestFit="1" customWidth="1"/>
    <col min="10502" max="10502" width="7" style="1156" bestFit="1" customWidth="1"/>
    <col min="10503" max="10503" width="11.42578125" style="1156" bestFit="1" customWidth="1"/>
    <col min="10504" max="10504" width="10.140625" style="1156" bestFit="1" customWidth="1"/>
    <col min="10505" max="10505" width="11" style="1156" bestFit="1" customWidth="1"/>
    <col min="10506" max="10506" width="12.5703125" style="1156" bestFit="1" customWidth="1"/>
    <col min="10507" max="10507" width="6.28515625" style="1156" bestFit="1" customWidth="1"/>
    <col min="10508" max="10508" width="6.28515625" style="1156" customWidth="1"/>
    <col min="10509" max="10509" width="12.7109375" style="1156" bestFit="1" customWidth="1"/>
    <col min="10510" max="10510" width="12.140625" style="1156" bestFit="1" customWidth="1"/>
    <col min="10511" max="10511" width="10.85546875" style="1156" customWidth="1"/>
    <col min="10512" max="10512" width="9.28515625" style="1156" customWidth="1"/>
    <col min="10513" max="10513" width="11.85546875" style="1156" customWidth="1"/>
    <col min="10514" max="10514" width="10.28515625" style="1156" customWidth="1"/>
    <col min="10515" max="10752" width="9.140625" style="1156"/>
    <col min="10753" max="10753" width="3.42578125" style="1156" bestFit="1" customWidth="1"/>
    <col min="10754" max="10754" width="3.7109375" style="1156" customWidth="1"/>
    <col min="10755" max="10755" width="36.5703125" style="1156" customWidth="1"/>
    <col min="10756" max="10757" width="7.7109375" style="1156" bestFit="1" customWidth="1"/>
    <col min="10758" max="10758" width="7" style="1156" bestFit="1" customWidth="1"/>
    <col min="10759" max="10759" width="11.42578125" style="1156" bestFit="1" customWidth="1"/>
    <col min="10760" max="10760" width="10.140625" style="1156" bestFit="1" customWidth="1"/>
    <col min="10761" max="10761" width="11" style="1156" bestFit="1" customWidth="1"/>
    <col min="10762" max="10762" width="12.5703125" style="1156" bestFit="1" customWidth="1"/>
    <col min="10763" max="10763" width="6.28515625" style="1156" bestFit="1" customWidth="1"/>
    <col min="10764" max="10764" width="6.28515625" style="1156" customWidth="1"/>
    <col min="10765" max="10765" width="12.7109375" style="1156" bestFit="1" customWidth="1"/>
    <col min="10766" max="10766" width="12.140625" style="1156" bestFit="1" customWidth="1"/>
    <col min="10767" max="10767" width="10.85546875" style="1156" customWidth="1"/>
    <col min="10768" max="10768" width="9.28515625" style="1156" customWidth="1"/>
    <col min="10769" max="10769" width="11.85546875" style="1156" customWidth="1"/>
    <col min="10770" max="10770" width="10.28515625" style="1156" customWidth="1"/>
    <col min="10771" max="11008" width="9.140625" style="1156"/>
    <col min="11009" max="11009" width="3.42578125" style="1156" bestFit="1" customWidth="1"/>
    <col min="11010" max="11010" width="3.7109375" style="1156" customWidth="1"/>
    <col min="11011" max="11011" width="36.5703125" style="1156" customWidth="1"/>
    <col min="11012" max="11013" width="7.7109375" style="1156" bestFit="1" customWidth="1"/>
    <col min="11014" max="11014" width="7" style="1156" bestFit="1" customWidth="1"/>
    <col min="11015" max="11015" width="11.42578125" style="1156" bestFit="1" customWidth="1"/>
    <col min="11016" max="11016" width="10.140625" style="1156" bestFit="1" customWidth="1"/>
    <col min="11017" max="11017" width="11" style="1156" bestFit="1" customWidth="1"/>
    <col min="11018" max="11018" width="12.5703125" style="1156" bestFit="1" customWidth="1"/>
    <col min="11019" max="11019" width="6.28515625" style="1156" bestFit="1" customWidth="1"/>
    <col min="11020" max="11020" width="6.28515625" style="1156" customWidth="1"/>
    <col min="11021" max="11021" width="12.7109375" style="1156" bestFit="1" customWidth="1"/>
    <col min="11022" max="11022" width="12.140625" style="1156" bestFit="1" customWidth="1"/>
    <col min="11023" max="11023" width="10.85546875" style="1156" customWidth="1"/>
    <col min="11024" max="11024" width="9.28515625" style="1156" customWidth="1"/>
    <col min="11025" max="11025" width="11.85546875" style="1156" customWidth="1"/>
    <col min="11026" max="11026" width="10.28515625" style="1156" customWidth="1"/>
    <col min="11027" max="11264" width="9.140625" style="1156"/>
    <col min="11265" max="11265" width="3.42578125" style="1156" bestFit="1" customWidth="1"/>
    <col min="11266" max="11266" width="3.7109375" style="1156" customWidth="1"/>
    <col min="11267" max="11267" width="36.5703125" style="1156" customWidth="1"/>
    <col min="11268" max="11269" width="7.7109375" style="1156" bestFit="1" customWidth="1"/>
    <col min="11270" max="11270" width="7" style="1156" bestFit="1" customWidth="1"/>
    <col min="11271" max="11271" width="11.42578125" style="1156" bestFit="1" customWidth="1"/>
    <col min="11272" max="11272" width="10.140625" style="1156" bestFit="1" customWidth="1"/>
    <col min="11273" max="11273" width="11" style="1156" bestFit="1" customWidth="1"/>
    <col min="11274" max="11274" width="12.5703125" style="1156" bestFit="1" customWidth="1"/>
    <col min="11275" max="11275" width="6.28515625" style="1156" bestFit="1" customWidth="1"/>
    <col min="11276" max="11276" width="6.28515625" style="1156" customWidth="1"/>
    <col min="11277" max="11277" width="12.7109375" style="1156" bestFit="1" customWidth="1"/>
    <col min="11278" max="11278" width="12.140625" style="1156" bestFit="1" customWidth="1"/>
    <col min="11279" max="11279" width="10.85546875" style="1156" customWidth="1"/>
    <col min="11280" max="11280" width="9.28515625" style="1156" customWidth="1"/>
    <col min="11281" max="11281" width="11.85546875" style="1156" customWidth="1"/>
    <col min="11282" max="11282" width="10.28515625" style="1156" customWidth="1"/>
    <col min="11283" max="11520" width="9.140625" style="1156"/>
    <col min="11521" max="11521" width="3.42578125" style="1156" bestFit="1" customWidth="1"/>
    <col min="11522" max="11522" width="3.7109375" style="1156" customWidth="1"/>
    <col min="11523" max="11523" width="36.5703125" style="1156" customWidth="1"/>
    <col min="11524" max="11525" width="7.7109375" style="1156" bestFit="1" customWidth="1"/>
    <col min="11526" max="11526" width="7" style="1156" bestFit="1" customWidth="1"/>
    <col min="11527" max="11527" width="11.42578125" style="1156" bestFit="1" customWidth="1"/>
    <col min="11528" max="11528" width="10.140625" style="1156" bestFit="1" customWidth="1"/>
    <col min="11529" max="11529" width="11" style="1156" bestFit="1" customWidth="1"/>
    <col min="11530" max="11530" width="12.5703125" style="1156" bestFit="1" customWidth="1"/>
    <col min="11531" max="11531" width="6.28515625" style="1156" bestFit="1" customWidth="1"/>
    <col min="11532" max="11532" width="6.28515625" style="1156" customWidth="1"/>
    <col min="11533" max="11533" width="12.7109375" style="1156" bestFit="1" customWidth="1"/>
    <col min="11534" max="11534" width="12.140625" style="1156" bestFit="1" customWidth="1"/>
    <col min="11535" max="11535" width="10.85546875" style="1156" customWidth="1"/>
    <col min="11536" max="11536" width="9.28515625" style="1156" customWidth="1"/>
    <col min="11537" max="11537" width="11.85546875" style="1156" customWidth="1"/>
    <col min="11538" max="11538" width="10.28515625" style="1156" customWidth="1"/>
    <col min="11539" max="11776" width="9.140625" style="1156"/>
    <col min="11777" max="11777" width="3.42578125" style="1156" bestFit="1" customWidth="1"/>
    <col min="11778" max="11778" width="3.7109375" style="1156" customWidth="1"/>
    <col min="11779" max="11779" width="36.5703125" style="1156" customWidth="1"/>
    <col min="11780" max="11781" width="7.7109375" style="1156" bestFit="1" customWidth="1"/>
    <col min="11782" max="11782" width="7" style="1156" bestFit="1" customWidth="1"/>
    <col min="11783" max="11783" width="11.42578125" style="1156" bestFit="1" customWidth="1"/>
    <col min="11784" max="11784" width="10.140625" style="1156" bestFit="1" customWidth="1"/>
    <col min="11785" max="11785" width="11" style="1156" bestFit="1" customWidth="1"/>
    <col min="11786" max="11786" width="12.5703125" style="1156" bestFit="1" customWidth="1"/>
    <col min="11787" max="11787" width="6.28515625" style="1156" bestFit="1" customWidth="1"/>
    <col min="11788" max="11788" width="6.28515625" style="1156" customWidth="1"/>
    <col min="11789" max="11789" width="12.7109375" style="1156" bestFit="1" customWidth="1"/>
    <col min="11790" max="11790" width="12.140625" style="1156" bestFit="1" customWidth="1"/>
    <col min="11791" max="11791" width="10.85546875" style="1156" customWidth="1"/>
    <col min="11792" max="11792" width="9.28515625" style="1156" customWidth="1"/>
    <col min="11793" max="11793" width="11.85546875" style="1156" customWidth="1"/>
    <col min="11794" max="11794" width="10.28515625" style="1156" customWidth="1"/>
    <col min="11795" max="12032" width="9.140625" style="1156"/>
    <col min="12033" max="12033" width="3.42578125" style="1156" bestFit="1" customWidth="1"/>
    <col min="12034" max="12034" width="3.7109375" style="1156" customWidth="1"/>
    <col min="12035" max="12035" width="36.5703125" style="1156" customWidth="1"/>
    <col min="12036" max="12037" width="7.7109375" style="1156" bestFit="1" customWidth="1"/>
    <col min="12038" max="12038" width="7" style="1156" bestFit="1" customWidth="1"/>
    <col min="12039" max="12039" width="11.42578125" style="1156" bestFit="1" customWidth="1"/>
    <col min="12040" max="12040" width="10.140625" style="1156" bestFit="1" customWidth="1"/>
    <col min="12041" max="12041" width="11" style="1156" bestFit="1" customWidth="1"/>
    <col min="12042" max="12042" width="12.5703125" style="1156" bestFit="1" customWidth="1"/>
    <col min="12043" max="12043" width="6.28515625" style="1156" bestFit="1" customWidth="1"/>
    <col min="12044" max="12044" width="6.28515625" style="1156" customWidth="1"/>
    <col min="12045" max="12045" width="12.7109375" style="1156" bestFit="1" customWidth="1"/>
    <col min="12046" max="12046" width="12.140625" style="1156" bestFit="1" customWidth="1"/>
    <col min="12047" max="12047" width="10.85546875" style="1156" customWidth="1"/>
    <col min="12048" max="12048" width="9.28515625" style="1156" customWidth="1"/>
    <col min="12049" max="12049" width="11.85546875" style="1156" customWidth="1"/>
    <col min="12050" max="12050" width="10.28515625" style="1156" customWidth="1"/>
    <col min="12051" max="12288" width="9.140625" style="1156"/>
    <col min="12289" max="12289" width="3.42578125" style="1156" bestFit="1" customWidth="1"/>
    <col min="12290" max="12290" width="3.7109375" style="1156" customWidth="1"/>
    <col min="12291" max="12291" width="36.5703125" style="1156" customWidth="1"/>
    <col min="12292" max="12293" width="7.7109375" style="1156" bestFit="1" customWidth="1"/>
    <col min="12294" max="12294" width="7" style="1156" bestFit="1" customWidth="1"/>
    <col min="12295" max="12295" width="11.42578125" style="1156" bestFit="1" customWidth="1"/>
    <col min="12296" max="12296" width="10.140625" style="1156" bestFit="1" customWidth="1"/>
    <col min="12297" max="12297" width="11" style="1156" bestFit="1" customWidth="1"/>
    <col min="12298" max="12298" width="12.5703125" style="1156" bestFit="1" customWidth="1"/>
    <col min="12299" max="12299" width="6.28515625" style="1156" bestFit="1" customWidth="1"/>
    <col min="12300" max="12300" width="6.28515625" style="1156" customWidth="1"/>
    <col min="12301" max="12301" width="12.7109375" style="1156" bestFit="1" customWidth="1"/>
    <col min="12302" max="12302" width="12.140625" style="1156" bestFit="1" customWidth="1"/>
    <col min="12303" max="12303" width="10.85546875" style="1156" customWidth="1"/>
    <col min="12304" max="12304" width="9.28515625" style="1156" customWidth="1"/>
    <col min="12305" max="12305" width="11.85546875" style="1156" customWidth="1"/>
    <col min="12306" max="12306" width="10.28515625" style="1156" customWidth="1"/>
    <col min="12307" max="12544" width="9.140625" style="1156"/>
    <col min="12545" max="12545" width="3.42578125" style="1156" bestFit="1" customWidth="1"/>
    <col min="12546" max="12546" width="3.7109375" style="1156" customWidth="1"/>
    <col min="12547" max="12547" width="36.5703125" style="1156" customWidth="1"/>
    <col min="12548" max="12549" width="7.7109375" style="1156" bestFit="1" customWidth="1"/>
    <col min="12550" max="12550" width="7" style="1156" bestFit="1" customWidth="1"/>
    <col min="12551" max="12551" width="11.42578125" style="1156" bestFit="1" customWidth="1"/>
    <col min="12552" max="12552" width="10.140625" style="1156" bestFit="1" customWidth="1"/>
    <col min="12553" max="12553" width="11" style="1156" bestFit="1" customWidth="1"/>
    <col min="12554" max="12554" width="12.5703125" style="1156" bestFit="1" customWidth="1"/>
    <col min="12555" max="12555" width="6.28515625" style="1156" bestFit="1" customWidth="1"/>
    <col min="12556" max="12556" width="6.28515625" style="1156" customWidth="1"/>
    <col min="12557" max="12557" width="12.7109375" style="1156" bestFit="1" customWidth="1"/>
    <col min="12558" max="12558" width="12.140625" style="1156" bestFit="1" customWidth="1"/>
    <col min="12559" max="12559" width="10.85546875" style="1156" customWidth="1"/>
    <col min="12560" max="12560" width="9.28515625" style="1156" customWidth="1"/>
    <col min="12561" max="12561" width="11.85546875" style="1156" customWidth="1"/>
    <col min="12562" max="12562" width="10.28515625" style="1156" customWidth="1"/>
    <col min="12563" max="12800" width="9.140625" style="1156"/>
    <col min="12801" max="12801" width="3.42578125" style="1156" bestFit="1" customWidth="1"/>
    <col min="12802" max="12802" width="3.7109375" style="1156" customWidth="1"/>
    <col min="12803" max="12803" width="36.5703125" style="1156" customWidth="1"/>
    <col min="12804" max="12805" width="7.7109375" style="1156" bestFit="1" customWidth="1"/>
    <col min="12806" max="12806" width="7" style="1156" bestFit="1" customWidth="1"/>
    <col min="12807" max="12807" width="11.42578125" style="1156" bestFit="1" customWidth="1"/>
    <col min="12808" max="12808" width="10.140625" style="1156" bestFit="1" customWidth="1"/>
    <col min="12809" max="12809" width="11" style="1156" bestFit="1" customWidth="1"/>
    <col min="12810" max="12810" width="12.5703125" style="1156" bestFit="1" customWidth="1"/>
    <col min="12811" max="12811" width="6.28515625" style="1156" bestFit="1" customWidth="1"/>
    <col min="12812" max="12812" width="6.28515625" style="1156" customWidth="1"/>
    <col min="12813" max="12813" width="12.7109375" style="1156" bestFit="1" customWidth="1"/>
    <col min="12814" max="12814" width="12.140625" style="1156" bestFit="1" customWidth="1"/>
    <col min="12815" max="12815" width="10.85546875" style="1156" customWidth="1"/>
    <col min="12816" max="12816" width="9.28515625" style="1156" customWidth="1"/>
    <col min="12817" max="12817" width="11.85546875" style="1156" customWidth="1"/>
    <col min="12818" max="12818" width="10.28515625" style="1156" customWidth="1"/>
    <col min="12819" max="13056" width="9.140625" style="1156"/>
    <col min="13057" max="13057" width="3.42578125" style="1156" bestFit="1" customWidth="1"/>
    <col min="13058" max="13058" width="3.7109375" style="1156" customWidth="1"/>
    <col min="13059" max="13059" width="36.5703125" style="1156" customWidth="1"/>
    <col min="13060" max="13061" width="7.7109375" style="1156" bestFit="1" customWidth="1"/>
    <col min="13062" max="13062" width="7" style="1156" bestFit="1" customWidth="1"/>
    <col min="13063" max="13063" width="11.42578125" style="1156" bestFit="1" customWidth="1"/>
    <col min="13064" max="13064" width="10.140625" style="1156" bestFit="1" customWidth="1"/>
    <col min="13065" max="13065" width="11" style="1156" bestFit="1" customWidth="1"/>
    <col min="13066" max="13066" width="12.5703125" style="1156" bestFit="1" customWidth="1"/>
    <col min="13067" max="13067" width="6.28515625" style="1156" bestFit="1" customWidth="1"/>
    <col min="13068" max="13068" width="6.28515625" style="1156" customWidth="1"/>
    <col min="13069" max="13069" width="12.7109375" style="1156" bestFit="1" customWidth="1"/>
    <col min="13070" max="13070" width="12.140625" style="1156" bestFit="1" customWidth="1"/>
    <col min="13071" max="13071" width="10.85546875" style="1156" customWidth="1"/>
    <col min="13072" max="13072" width="9.28515625" style="1156" customWidth="1"/>
    <col min="13073" max="13073" width="11.85546875" style="1156" customWidth="1"/>
    <col min="13074" max="13074" width="10.28515625" style="1156" customWidth="1"/>
    <col min="13075" max="13312" width="9.140625" style="1156"/>
    <col min="13313" max="13313" width="3.42578125" style="1156" bestFit="1" customWidth="1"/>
    <col min="13314" max="13314" width="3.7109375" style="1156" customWidth="1"/>
    <col min="13315" max="13315" width="36.5703125" style="1156" customWidth="1"/>
    <col min="13316" max="13317" width="7.7109375" style="1156" bestFit="1" customWidth="1"/>
    <col min="13318" max="13318" width="7" style="1156" bestFit="1" customWidth="1"/>
    <col min="13319" max="13319" width="11.42578125" style="1156" bestFit="1" customWidth="1"/>
    <col min="13320" max="13320" width="10.140625" style="1156" bestFit="1" customWidth="1"/>
    <col min="13321" max="13321" width="11" style="1156" bestFit="1" customWidth="1"/>
    <col min="13322" max="13322" width="12.5703125" style="1156" bestFit="1" customWidth="1"/>
    <col min="13323" max="13323" width="6.28515625" style="1156" bestFit="1" customWidth="1"/>
    <col min="13324" max="13324" width="6.28515625" style="1156" customWidth="1"/>
    <col min="13325" max="13325" width="12.7109375" style="1156" bestFit="1" customWidth="1"/>
    <col min="13326" max="13326" width="12.140625" style="1156" bestFit="1" customWidth="1"/>
    <col min="13327" max="13327" width="10.85546875" style="1156" customWidth="1"/>
    <col min="13328" max="13328" width="9.28515625" style="1156" customWidth="1"/>
    <col min="13329" max="13329" width="11.85546875" style="1156" customWidth="1"/>
    <col min="13330" max="13330" width="10.28515625" style="1156" customWidth="1"/>
    <col min="13331" max="13568" width="9.140625" style="1156"/>
    <col min="13569" max="13569" width="3.42578125" style="1156" bestFit="1" customWidth="1"/>
    <col min="13570" max="13570" width="3.7109375" style="1156" customWidth="1"/>
    <col min="13571" max="13571" width="36.5703125" style="1156" customWidth="1"/>
    <col min="13572" max="13573" width="7.7109375" style="1156" bestFit="1" customWidth="1"/>
    <col min="13574" max="13574" width="7" style="1156" bestFit="1" customWidth="1"/>
    <col min="13575" max="13575" width="11.42578125" style="1156" bestFit="1" customWidth="1"/>
    <col min="13576" max="13576" width="10.140625" style="1156" bestFit="1" customWidth="1"/>
    <col min="13577" max="13577" width="11" style="1156" bestFit="1" customWidth="1"/>
    <col min="13578" max="13578" width="12.5703125" style="1156" bestFit="1" customWidth="1"/>
    <col min="13579" max="13579" width="6.28515625" style="1156" bestFit="1" customWidth="1"/>
    <col min="13580" max="13580" width="6.28515625" style="1156" customWidth="1"/>
    <col min="13581" max="13581" width="12.7109375" style="1156" bestFit="1" customWidth="1"/>
    <col min="13582" max="13582" width="12.140625" style="1156" bestFit="1" customWidth="1"/>
    <col min="13583" max="13583" width="10.85546875" style="1156" customWidth="1"/>
    <col min="13584" max="13584" width="9.28515625" style="1156" customWidth="1"/>
    <col min="13585" max="13585" width="11.85546875" style="1156" customWidth="1"/>
    <col min="13586" max="13586" width="10.28515625" style="1156" customWidth="1"/>
    <col min="13587" max="13824" width="9.140625" style="1156"/>
    <col min="13825" max="13825" width="3.42578125" style="1156" bestFit="1" customWidth="1"/>
    <col min="13826" max="13826" width="3.7109375" style="1156" customWidth="1"/>
    <col min="13827" max="13827" width="36.5703125" style="1156" customWidth="1"/>
    <col min="13828" max="13829" width="7.7109375" style="1156" bestFit="1" customWidth="1"/>
    <col min="13830" max="13830" width="7" style="1156" bestFit="1" customWidth="1"/>
    <col min="13831" max="13831" width="11.42578125" style="1156" bestFit="1" customWidth="1"/>
    <col min="13832" max="13832" width="10.140625" style="1156" bestFit="1" customWidth="1"/>
    <col min="13833" max="13833" width="11" style="1156" bestFit="1" customWidth="1"/>
    <col min="13834" max="13834" width="12.5703125" style="1156" bestFit="1" customWidth="1"/>
    <col min="13835" max="13835" width="6.28515625" style="1156" bestFit="1" customWidth="1"/>
    <col min="13836" max="13836" width="6.28515625" style="1156" customWidth="1"/>
    <col min="13837" max="13837" width="12.7109375" style="1156" bestFit="1" customWidth="1"/>
    <col min="13838" max="13838" width="12.140625" style="1156" bestFit="1" customWidth="1"/>
    <col min="13839" max="13839" width="10.85546875" style="1156" customWidth="1"/>
    <col min="13840" max="13840" width="9.28515625" style="1156" customWidth="1"/>
    <col min="13841" max="13841" width="11.85546875" style="1156" customWidth="1"/>
    <col min="13842" max="13842" width="10.28515625" style="1156" customWidth="1"/>
    <col min="13843" max="14080" width="9.140625" style="1156"/>
    <col min="14081" max="14081" width="3.42578125" style="1156" bestFit="1" customWidth="1"/>
    <col min="14082" max="14082" width="3.7109375" style="1156" customWidth="1"/>
    <col min="14083" max="14083" width="36.5703125" style="1156" customWidth="1"/>
    <col min="14084" max="14085" width="7.7109375" style="1156" bestFit="1" customWidth="1"/>
    <col min="14086" max="14086" width="7" style="1156" bestFit="1" customWidth="1"/>
    <col min="14087" max="14087" width="11.42578125" style="1156" bestFit="1" customWidth="1"/>
    <col min="14088" max="14088" width="10.140625" style="1156" bestFit="1" customWidth="1"/>
    <col min="14089" max="14089" width="11" style="1156" bestFit="1" customWidth="1"/>
    <col min="14090" max="14090" width="12.5703125" style="1156" bestFit="1" customWidth="1"/>
    <col min="14091" max="14091" width="6.28515625" style="1156" bestFit="1" customWidth="1"/>
    <col min="14092" max="14092" width="6.28515625" style="1156" customWidth="1"/>
    <col min="14093" max="14093" width="12.7109375" style="1156" bestFit="1" customWidth="1"/>
    <col min="14094" max="14094" width="12.140625" style="1156" bestFit="1" customWidth="1"/>
    <col min="14095" max="14095" width="10.85546875" style="1156" customWidth="1"/>
    <col min="14096" max="14096" width="9.28515625" style="1156" customWidth="1"/>
    <col min="14097" max="14097" width="11.85546875" style="1156" customWidth="1"/>
    <col min="14098" max="14098" width="10.28515625" style="1156" customWidth="1"/>
    <col min="14099" max="14336" width="9.140625" style="1156"/>
    <col min="14337" max="14337" width="3.42578125" style="1156" bestFit="1" customWidth="1"/>
    <col min="14338" max="14338" width="3.7109375" style="1156" customWidth="1"/>
    <col min="14339" max="14339" width="36.5703125" style="1156" customWidth="1"/>
    <col min="14340" max="14341" width="7.7109375" style="1156" bestFit="1" customWidth="1"/>
    <col min="14342" max="14342" width="7" style="1156" bestFit="1" customWidth="1"/>
    <col min="14343" max="14343" width="11.42578125" style="1156" bestFit="1" customWidth="1"/>
    <col min="14344" max="14344" width="10.140625" style="1156" bestFit="1" customWidth="1"/>
    <col min="14345" max="14345" width="11" style="1156" bestFit="1" customWidth="1"/>
    <col min="14346" max="14346" width="12.5703125" style="1156" bestFit="1" customWidth="1"/>
    <col min="14347" max="14347" width="6.28515625" style="1156" bestFit="1" customWidth="1"/>
    <col min="14348" max="14348" width="6.28515625" style="1156" customWidth="1"/>
    <col min="14349" max="14349" width="12.7109375" style="1156" bestFit="1" customWidth="1"/>
    <col min="14350" max="14350" width="12.140625" style="1156" bestFit="1" customWidth="1"/>
    <col min="14351" max="14351" width="10.85546875" style="1156" customWidth="1"/>
    <col min="14352" max="14352" width="9.28515625" style="1156" customWidth="1"/>
    <col min="14353" max="14353" width="11.85546875" style="1156" customWidth="1"/>
    <col min="14354" max="14354" width="10.28515625" style="1156" customWidth="1"/>
    <col min="14355" max="14592" width="9.140625" style="1156"/>
    <col min="14593" max="14593" width="3.42578125" style="1156" bestFit="1" customWidth="1"/>
    <col min="14594" max="14594" width="3.7109375" style="1156" customWidth="1"/>
    <col min="14595" max="14595" width="36.5703125" style="1156" customWidth="1"/>
    <col min="14596" max="14597" width="7.7109375" style="1156" bestFit="1" customWidth="1"/>
    <col min="14598" max="14598" width="7" style="1156" bestFit="1" customWidth="1"/>
    <col min="14599" max="14599" width="11.42578125" style="1156" bestFit="1" customWidth="1"/>
    <col min="14600" max="14600" width="10.140625" style="1156" bestFit="1" customWidth="1"/>
    <col min="14601" max="14601" width="11" style="1156" bestFit="1" customWidth="1"/>
    <col min="14602" max="14602" width="12.5703125" style="1156" bestFit="1" customWidth="1"/>
    <col min="14603" max="14603" width="6.28515625" style="1156" bestFit="1" customWidth="1"/>
    <col min="14604" max="14604" width="6.28515625" style="1156" customWidth="1"/>
    <col min="14605" max="14605" width="12.7109375" style="1156" bestFit="1" customWidth="1"/>
    <col min="14606" max="14606" width="12.140625" style="1156" bestFit="1" customWidth="1"/>
    <col min="14607" max="14607" width="10.85546875" style="1156" customWidth="1"/>
    <col min="14608" max="14608" width="9.28515625" style="1156" customWidth="1"/>
    <col min="14609" max="14609" width="11.85546875" style="1156" customWidth="1"/>
    <col min="14610" max="14610" width="10.28515625" style="1156" customWidth="1"/>
    <col min="14611" max="14848" width="9.140625" style="1156"/>
    <col min="14849" max="14849" width="3.42578125" style="1156" bestFit="1" customWidth="1"/>
    <col min="14850" max="14850" width="3.7109375" style="1156" customWidth="1"/>
    <col min="14851" max="14851" width="36.5703125" style="1156" customWidth="1"/>
    <col min="14852" max="14853" width="7.7109375" style="1156" bestFit="1" customWidth="1"/>
    <col min="14854" max="14854" width="7" style="1156" bestFit="1" customWidth="1"/>
    <col min="14855" max="14855" width="11.42578125" style="1156" bestFit="1" customWidth="1"/>
    <col min="14856" max="14856" width="10.140625" style="1156" bestFit="1" customWidth="1"/>
    <col min="14857" max="14857" width="11" style="1156" bestFit="1" customWidth="1"/>
    <col min="14858" max="14858" width="12.5703125" style="1156" bestFit="1" customWidth="1"/>
    <col min="14859" max="14859" width="6.28515625" style="1156" bestFit="1" customWidth="1"/>
    <col min="14860" max="14860" width="6.28515625" style="1156" customWidth="1"/>
    <col min="14861" max="14861" width="12.7109375" style="1156" bestFit="1" customWidth="1"/>
    <col min="14862" max="14862" width="12.140625" style="1156" bestFit="1" customWidth="1"/>
    <col min="14863" max="14863" width="10.85546875" style="1156" customWidth="1"/>
    <col min="14864" max="14864" width="9.28515625" style="1156" customWidth="1"/>
    <col min="14865" max="14865" width="11.85546875" style="1156" customWidth="1"/>
    <col min="14866" max="14866" width="10.28515625" style="1156" customWidth="1"/>
    <col min="14867" max="15104" width="9.140625" style="1156"/>
    <col min="15105" max="15105" width="3.42578125" style="1156" bestFit="1" customWidth="1"/>
    <col min="15106" max="15106" width="3.7109375" style="1156" customWidth="1"/>
    <col min="15107" max="15107" width="36.5703125" style="1156" customWidth="1"/>
    <col min="15108" max="15109" width="7.7109375" style="1156" bestFit="1" customWidth="1"/>
    <col min="15110" max="15110" width="7" style="1156" bestFit="1" customWidth="1"/>
    <col min="15111" max="15111" width="11.42578125" style="1156" bestFit="1" customWidth="1"/>
    <col min="15112" max="15112" width="10.140625" style="1156" bestFit="1" customWidth="1"/>
    <col min="15113" max="15113" width="11" style="1156" bestFit="1" customWidth="1"/>
    <col min="15114" max="15114" width="12.5703125" style="1156" bestFit="1" customWidth="1"/>
    <col min="15115" max="15115" width="6.28515625" style="1156" bestFit="1" customWidth="1"/>
    <col min="15116" max="15116" width="6.28515625" style="1156" customWidth="1"/>
    <col min="15117" max="15117" width="12.7109375" style="1156" bestFit="1" customWidth="1"/>
    <col min="15118" max="15118" width="12.140625" style="1156" bestFit="1" customWidth="1"/>
    <col min="15119" max="15119" width="10.85546875" style="1156" customWidth="1"/>
    <col min="15120" max="15120" width="9.28515625" style="1156" customWidth="1"/>
    <col min="15121" max="15121" width="11.85546875" style="1156" customWidth="1"/>
    <col min="15122" max="15122" width="10.28515625" style="1156" customWidth="1"/>
    <col min="15123" max="15360" width="9.140625" style="1156"/>
    <col min="15361" max="15361" width="3.42578125" style="1156" bestFit="1" customWidth="1"/>
    <col min="15362" max="15362" width="3.7109375" style="1156" customWidth="1"/>
    <col min="15363" max="15363" width="36.5703125" style="1156" customWidth="1"/>
    <col min="15364" max="15365" width="7.7109375" style="1156" bestFit="1" customWidth="1"/>
    <col min="15366" max="15366" width="7" style="1156" bestFit="1" customWidth="1"/>
    <col min="15367" max="15367" width="11.42578125" style="1156" bestFit="1" customWidth="1"/>
    <col min="15368" max="15368" width="10.140625" style="1156" bestFit="1" customWidth="1"/>
    <col min="15369" max="15369" width="11" style="1156" bestFit="1" customWidth="1"/>
    <col min="15370" max="15370" width="12.5703125" style="1156" bestFit="1" customWidth="1"/>
    <col min="15371" max="15371" width="6.28515625" style="1156" bestFit="1" customWidth="1"/>
    <col min="15372" max="15372" width="6.28515625" style="1156" customWidth="1"/>
    <col min="15373" max="15373" width="12.7109375" style="1156" bestFit="1" customWidth="1"/>
    <col min="15374" max="15374" width="12.140625" style="1156" bestFit="1" customWidth="1"/>
    <col min="15375" max="15375" width="10.85546875" style="1156" customWidth="1"/>
    <col min="15376" max="15376" width="9.28515625" style="1156" customWidth="1"/>
    <col min="15377" max="15377" width="11.85546875" style="1156" customWidth="1"/>
    <col min="15378" max="15378" width="10.28515625" style="1156" customWidth="1"/>
    <col min="15379" max="15616" width="9.140625" style="1156"/>
    <col min="15617" max="15617" width="3.42578125" style="1156" bestFit="1" customWidth="1"/>
    <col min="15618" max="15618" width="3.7109375" style="1156" customWidth="1"/>
    <col min="15619" max="15619" width="36.5703125" style="1156" customWidth="1"/>
    <col min="15620" max="15621" width="7.7109375" style="1156" bestFit="1" customWidth="1"/>
    <col min="15622" max="15622" width="7" style="1156" bestFit="1" customWidth="1"/>
    <col min="15623" max="15623" width="11.42578125" style="1156" bestFit="1" customWidth="1"/>
    <col min="15624" max="15624" width="10.140625" style="1156" bestFit="1" customWidth="1"/>
    <col min="15625" max="15625" width="11" style="1156" bestFit="1" customWidth="1"/>
    <col min="15626" max="15626" width="12.5703125" style="1156" bestFit="1" customWidth="1"/>
    <col min="15627" max="15627" width="6.28515625" style="1156" bestFit="1" customWidth="1"/>
    <col min="15628" max="15628" width="6.28515625" style="1156" customWidth="1"/>
    <col min="15629" max="15629" width="12.7109375" style="1156" bestFit="1" customWidth="1"/>
    <col min="15630" max="15630" width="12.140625" style="1156" bestFit="1" customWidth="1"/>
    <col min="15631" max="15631" width="10.85546875" style="1156" customWidth="1"/>
    <col min="15632" max="15632" width="9.28515625" style="1156" customWidth="1"/>
    <col min="15633" max="15633" width="11.85546875" style="1156" customWidth="1"/>
    <col min="15634" max="15634" width="10.28515625" style="1156" customWidth="1"/>
    <col min="15635" max="15872" width="9.140625" style="1156"/>
    <col min="15873" max="15873" width="3.42578125" style="1156" bestFit="1" customWidth="1"/>
    <col min="15874" max="15874" width="3.7109375" style="1156" customWidth="1"/>
    <col min="15875" max="15875" width="36.5703125" style="1156" customWidth="1"/>
    <col min="15876" max="15877" width="7.7109375" style="1156" bestFit="1" customWidth="1"/>
    <col min="15878" max="15878" width="7" style="1156" bestFit="1" customWidth="1"/>
    <col min="15879" max="15879" width="11.42578125" style="1156" bestFit="1" customWidth="1"/>
    <col min="15880" max="15880" width="10.140625" style="1156" bestFit="1" customWidth="1"/>
    <col min="15881" max="15881" width="11" style="1156" bestFit="1" customWidth="1"/>
    <col min="15882" max="15882" width="12.5703125" style="1156" bestFit="1" customWidth="1"/>
    <col min="15883" max="15883" width="6.28515625" style="1156" bestFit="1" customWidth="1"/>
    <col min="15884" max="15884" width="6.28515625" style="1156" customWidth="1"/>
    <col min="15885" max="15885" width="12.7109375" style="1156" bestFit="1" customWidth="1"/>
    <col min="15886" max="15886" width="12.140625" style="1156" bestFit="1" customWidth="1"/>
    <col min="15887" max="15887" width="10.85546875" style="1156" customWidth="1"/>
    <col min="15888" max="15888" width="9.28515625" style="1156" customWidth="1"/>
    <col min="15889" max="15889" width="11.85546875" style="1156" customWidth="1"/>
    <col min="15890" max="15890" width="10.28515625" style="1156" customWidth="1"/>
    <col min="15891" max="16128" width="9.140625" style="1156"/>
    <col min="16129" max="16129" width="3.42578125" style="1156" bestFit="1" customWidth="1"/>
    <col min="16130" max="16130" width="3.7109375" style="1156" customWidth="1"/>
    <col min="16131" max="16131" width="36.5703125" style="1156" customWidth="1"/>
    <col min="16132" max="16133" width="7.7109375" style="1156" bestFit="1" customWidth="1"/>
    <col min="16134" max="16134" width="7" style="1156" bestFit="1" customWidth="1"/>
    <col min="16135" max="16135" width="11.42578125" style="1156" bestFit="1" customWidth="1"/>
    <col min="16136" max="16136" width="10.140625" style="1156" bestFit="1" customWidth="1"/>
    <col min="16137" max="16137" width="11" style="1156" bestFit="1" customWidth="1"/>
    <col min="16138" max="16138" width="12.5703125" style="1156" bestFit="1" customWidth="1"/>
    <col min="16139" max="16139" width="6.28515625" style="1156" bestFit="1" customWidth="1"/>
    <col min="16140" max="16140" width="6.28515625" style="1156" customWidth="1"/>
    <col min="16141" max="16141" width="12.7109375" style="1156" bestFit="1" customWidth="1"/>
    <col min="16142" max="16142" width="12.140625" style="1156" bestFit="1" customWidth="1"/>
    <col min="16143" max="16143" width="10.85546875" style="1156" customWidth="1"/>
    <col min="16144" max="16144" width="9.28515625" style="1156" customWidth="1"/>
    <col min="16145" max="16145" width="11.85546875" style="1156" customWidth="1"/>
    <col min="16146" max="16146" width="10.28515625" style="1156" customWidth="1"/>
    <col min="16147" max="16384" width="9.140625" style="1156"/>
  </cols>
  <sheetData>
    <row r="1" spans="1:256" ht="30" customHeight="1" x14ac:dyDescent="0.3">
      <c r="A1" s="1154"/>
      <c r="B1" s="1856" t="s">
        <v>1432</v>
      </c>
      <c r="C1" s="1856"/>
      <c r="D1" s="1856"/>
      <c r="E1" s="1856"/>
      <c r="F1" s="1856"/>
      <c r="G1" s="1856"/>
      <c r="H1" s="1856"/>
      <c r="I1" s="1856"/>
      <c r="J1" s="1856"/>
      <c r="K1" s="1856"/>
      <c r="L1" s="1856"/>
      <c r="M1" s="1856"/>
      <c r="N1" s="1856"/>
      <c r="O1" s="1856"/>
      <c r="P1" s="1856"/>
      <c r="Q1" s="1856"/>
      <c r="R1" s="1155"/>
      <c r="S1" s="1155"/>
      <c r="T1" s="1155"/>
      <c r="U1" s="1155"/>
      <c r="V1" s="1155"/>
      <c r="W1" s="1155"/>
      <c r="X1" s="1155"/>
      <c r="Y1" s="1155"/>
      <c r="Z1" s="1155"/>
      <c r="AA1" s="1155"/>
      <c r="AB1" s="1155"/>
      <c r="AC1" s="1155"/>
      <c r="AD1" s="1155"/>
      <c r="AE1" s="1155"/>
      <c r="AF1" s="1155"/>
      <c r="AG1" s="1155"/>
      <c r="AH1" s="1155"/>
      <c r="AI1" s="1155"/>
      <c r="AJ1" s="1155"/>
      <c r="AK1" s="1155"/>
      <c r="AL1" s="1155"/>
      <c r="AM1" s="1155"/>
      <c r="AN1" s="1155"/>
      <c r="AO1" s="1155"/>
      <c r="AP1" s="1155"/>
      <c r="AQ1" s="1155"/>
      <c r="AR1" s="1155"/>
      <c r="AS1" s="1155"/>
      <c r="AT1" s="1155"/>
      <c r="AU1" s="1155"/>
      <c r="AV1" s="1155"/>
      <c r="AW1" s="1155"/>
      <c r="AX1" s="1155"/>
      <c r="AY1" s="1155"/>
      <c r="AZ1" s="1155"/>
      <c r="BA1" s="1155"/>
      <c r="BB1" s="1155"/>
      <c r="BC1" s="1155"/>
      <c r="BD1" s="1155"/>
      <c r="BE1" s="1155"/>
      <c r="BF1" s="1155"/>
      <c r="BG1" s="1155"/>
      <c r="BH1" s="1155"/>
      <c r="BI1" s="1155"/>
      <c r="BJ1" s="1155"/>
      <c r="BK1" s="1155"/>
      <c r="BL1" s="1155"/>
      <c r="BM1" s="1155"/>
      <c r="BN1" s="1155"/>
      <c r="BO1" s="1155"/>
      <c r="BP1" s="1155"/>
      <c r="BQ1" s="1155"/>
      <c r="BR1" s="1155"/>
      <c r="BS1" s="1155"/>
      <c r="BT1" s="1155"/>
      <c r="BU1" s="1155"/>
      <c r="BV1" s="1155"/>
      <c r="BW1" s="1155"/>
      <c r="BX1" s="1155"/>
      <c r="BY1" s="1155"/>
      <c r="BZ1" s="1155"/>
      <c r="CA1" s="1155"/>
      <c r="CB1" s="1155"/>
      <c r="CC1" s="1155"/>
      <c r="CD1" s="1155"/>
      <c r="CE1" s="1155"/>
      <c r="CF1" s="1155"/>
      <c r="CG1" s="1155"/>
      <c r="CH1" s="1155"/>
      <c r="CI1" s="1155"/>
      <c r="CJ1" s="1155"/>
      <c r="CK1" s="1155"/>
      <c r="CL1" s="1155"/>
      <c r="CM1" s="1155"/>
      <c r="CN1" s="1155"/>
      <c r="CO1" s="1155"/>
      <c r="CP1" s="1155"/>
      <c r="CQ1" s="1155"/>
      <c r="CR1" s="1155"/>
      <c r="CS1" s="1155"/>
      <c r="CT1" s="1155"/>
      <c r="CU1" s="1155"/>
      <c r="CV1" s="1155"/>
      <c r="CW1" s="1155"/>
      <c r="CX1" s="1155"/>
      <c r="CY1" s="1155"/>
      <c r="CZ1" s="1155"/>
      <c r="DA1" s="1155"/>
      <c r="DB1" s="1155"/>
      <c r="DC1" s="1155"/>
      <c r="DD1" s="1155"/>
      <c r="DE1" s="1155"/>
      <c r="DF1" s="1155"/>
      <c r="DG1" s="1155"/>
      <c r="DH1" s="1155"/>
      <c r="DI1" s="1155"/>
      <c r="DJ1" s="1155"/>
      <c r="DK1" s="1155"/>
      <c r="DL1" s="1155"/>
      <c r="DM1" s="1155"/>
      <c r="DN1" s="1155"/>
      <c r="DO1" s="1155"/>
      <c r="DP1" s="1155"/>
      <c r="DQ1" s="1155"/>
      <c r="DR1" s="1155"/>
      <c r="DS1" s="1155"/>
      <c r="DT1" s="1155"/>
      <c r="DU1" s="1155"/>
      <c r="DV1" s="1155"/>
      <c r="DW1" s="1155"/>
      <c r="DX1" s="1155"/>
      <c r="DY1" s="1155"/>
      <c r="DZ1" s="1155"/>
      <c r="EA1" s="1155"/>
      <c r="EB1" s="1155"/>
      <c r="EC1" s="1155"/>
      <c r="ED1" s="1155"/>
      <c r="EE1" s="1155"/>
      <c r="EF1" s="1155"/>
      <c r="EG1" s="1155"/>
      <c r="EH1" s="1155"/>
      <c r="EI1" s="1155"/>
      <c r="EJ1" s="1155"/>
      <c r="EK1" s="1155"/>
      <c r="EL1" s="1155"/>
      <c r="EM1" s="1155"/>
      <c r="EN1" s="1155"/>
      <c r="EO1" s="1155"/>
      <c r="EP1" s="1155"/>
      <c r="EQ1" s="1155"/>
      <c r="ER1" s="1155"/>
      <c r="ES1" s="1155"/>
      <c r="ET1" s="1155"/>
      <c r="EU1" s="1155"/>
      <c r="EV1" s="1155"/>
      <c r="EW1" s="1155"/>
      <c r="EX1" s="1155"/>
      <c r="EY1" s="1155"/>
      <c r="EZ1" s="1155"/>
      <c r="FA1" s="1155"/>
      <c r="FB1" s="1155"/>
      <c r="FC1" s="1155"/>
      <c r="FD1" s="1155"/>
      <c r="FE1" s="1155"/>
      <c r="FF1" s="1155"/>
      <c r="FG1" s="1155"/>
      <c r="FH1" s="1155"/>
      <c r="FI1" s="1155"/>
      <c r="FJ1" s="1155"/>
      <c r="FK1" s="1155"/>
      <c r="FL1" s="1155"/>
      <c r="FM1" s="1155"/>
      <c r="FN1" s="1155"/>
      <c r="FO1" s="1155"/>
      <c r="FP1" s="1155"/>
      <c r="FQ1" s="1155"/>
      <c r="FR1" s="1155"/>
      <c r="FS1" s="1155"/>
      <c r="FT1" s="1155"/>
      <c r="FU1" s="1155"/>
      <c r="FV1" s="1155"/>
      <c r="FW1" s="1155"/>
      <c r="FX1" s="1155"/>
      <c r="FY1" s="1155"/>
      <c r="FZ1" s="1155"/>
      <c r="GA1" s="1155"/>
      <c r="GB1" s="1155"/>
      <c r="GC1" s="1155"/>
      <c r="GD1" s="1155"/>
      <c r="GE1" s="1155"/>
      <c r="GF1" s="1155"/>
      <c r="GG1" s="1155"/>
      <c r="GH1" s="1155"/>
      <c r="GI1" s="1155"/>
      <c r="GJ1" s="1155"/>
      <c r="GK1" s="1155"/>
      <c r="GL1" s="1155"/>
      <c r="GM1" s="1155"/>
      <c r="GN1" s="1155"/>
      <c r="GO1" s="1155"/>
      <c r="GP1" s="1155"/>
      <c r="GQ1" s="1155"/>
      <c r="GR1" s="1155"/>
      <c r="GS1" s="1155"/>
      <c r="GT1" s="1155"/>
      <c r="GU1" s="1155"/>
      <c r="GV1" s="1155"/>
      <c r="GW1" s="1155"/>
      <c r="GX1" s="1155"/>
      <c r="GY1" s="1155"/>
      <c r="GZ1" s="1155"/>
      <c r="HA1" s="1155"/>
      <c r="HB1" s="1155"/>
      <c r="HC1" s="1155"/>
      <c r="HD1" s="1155"/>
      <c r="HE1" s="1155"/>
      <c r="HF1" s="1155"/>
      <c r="HG1" s="1155"/>
      <c r="HH1" s="1155"/>
      <c r="HI1" s="1155"/>
      <c r="HJ1" s="1155"/>
      <c r="HK1" s="1155"/>
      <c r="HL1" s="1155"/>
      <c r="HM1" s="1155"/>
      <c r="HN1" s="1155"/>
      <c r="HO1" s="1155"/>
      <c r="HP1" s="1155"/>
      <c r="HQ1" s="1155"/>
      <c r="HR1" s="1155"/>
      <c r="HS1" s="1155"/>
      <c r="HT1" s="1155"/>
      <c r="HU1" s="1155"/>
      <c r="HV1" s="1155"/>
      <c r="HW1" s="1155"/>
      <c r="HX1" s="1155"/>
      <c r="HY1" s="1155"/>
      <c r="HZ1" s="1155"/>
      <c r="IA1" s="1155"/>
      <c r="IB1" s="1155"/>
      <c r="IC1" s="1155"/>
      <c r="ID1" s="1155"/>
      <c r="IE1" s="1155"/>
      <c r="IF1" s="1155"/>
      <c r="IG1" s="1155"/>
      <c r="IH1" s="1155"/>
      <c r="II1" s="1155"/>
      <c r="IJ1" s="1155"/>
      <c r="IK1" s="1155"/>
      <c r="IL1" s="1155"/>
      <c r="IM1" s="1155"/>
      <c r="IN1" s="1155"/>
      <c r="IO1" s="1155"/>
      <c r="IP1" s="1155"/>
      <c r="IQ1" s="1155"/>
      <c r="IR1" s="1155"/>
      <c r="IS1" s="1155"/>
      <c r="IT1" s="1155"/>
      <c r="IU1" s="1155"/>
      <c r="IV1" s="1155"/>
    </row>
    <row r="2" spans="1:256" ht="30" customHeight="1" x14ac:dyDescent="0.35">
      <c r="A2" s="1157"/>
      <c r="B2" s="1899" t="s">
        <v>818</v>
      </c>
      <c r="C2" s="1899"/>
      <c r="D2" s="1899"/>
      <c r="E2" s="1899"/>
      <c r="F2" s="1899"/>
      <c r="G2" s="1899"/>
      <c r="H2" s="1899"/>
      <c r="I2" s="1899"/>
      <c r="J2" s="1899"/>
      <c r="K2" s="1899"/>
      <c r="L2" s="1899"/>
      <c r="M2" s="1899"/>
      <c r="N2" s="1899"/>
      <c r="O2" s="1899"/>
      <c r="P2" s="1899"/>
      <c r="Q2" s="1899"/>
      <c r="R2" s="1158"/>
      <c r="S2" s="1158"/>
      <c r="T2" s="1158"/>
      <c r="U2" s="1158"/>
      <c r="V2" s="1158"/>
      <c r="W2" s="1158"/>
      <c r="X2" s="1158"/>
      <c r="Y2" s="1158"/>
      <c r="Z2" s="1158"/>
      <c r="AA2" s="1158"/>
      <c r="AB2" s="1158"/>
      <c r="AC2" s="1158"/>
      <c r="AD2" s="1158"/>
      <c r="AE2" s="1158"/>
      <c r="AF2" s="1158"/>
      <c r="AG2" s="1158"/>
      <c r="AH2" s="1158"/>
      <c r="AI2" s="1158"/>
      <c r="AJ2" s="1158"/>
      <c r="AK2" s="1158"/>
      <c r="AL2" s="1158"/>
      <c r="AM2" s="1158"/>
      <c r="AN2" s="1158"/>
      <c r="AO2" s="1158"/>
      <c r="AP2" s="1158"/>
      <c r="AQ2" s="1158"/>
      <c r="AR2" s="1158"/>
      <c r="AS2" s="1158"/>
      <c r="AT2" s="1158"/>
      <c r="AU2" s="1158"/>
      <c r="AV2" s="1158"/>
      <c r="AW2" s="1158"/>
      <c r="AX2" s="1158"/>
      <c r="AY2" s="1158"/>
      <c r="AZ2" s="1158"/>
      <c r="BA2" s="1158"/>
      <c r="BB2" s="1158"/>
      <c r="BC2" s="1158"/>
      <c r="BD2" s="1158"/>
      <c r="BE2" s="1158"/>
      <c r="BF2" s="1158"/>
      <c r="BG2" s="1158"/>
      <c r="BH2" s="1158"/>
      <c r="BI2" s="1158"/>
      <c r="BJ2" s="1158"/>
      <c r="BK2" s="1158"/>
      <c r="BL2" s="1158"/>
      <c r="BM2" s="1158"/>
      <c r="BN2" s="1158"/>
      <c r="BO2" s="1158"/>
      <c r="BP2" s="1158"/>
      <c r="BQ2" s="1158"/>
      <c r="BR2" s="1158"/>
      <c r="BS2" s="1158"/>
      <c r="BT2" s="1158"/>
      <c r="BU2" s="1158"/>
      <c r="BV2" s="1158"/>
      <c r="BW2" s="1158"/>
      <c r="BX2" s="1158"/>
      <c r="BY2" s="1158"/>
      <c r="BZ2" s="1158"/>
      <c r="CA2" s="1158"/>
      <c r="CB2" s="1158"/>
      <c r="CC2" s="1158"/>
      <c r="CD2" s="1158"/>
      <c r="CE2" s="1158"/>
      <c r="CF2" s="1158"/>
      <c r="CG2" s="1158"/>
      <c r="CH2" s="1158"/>
      <c r="CI2" s="1158"/>
      <c r="CJ2" s="1158"/>
      <c r="CK2" s="1158"/>
      <c r="CL2" s="1158"/>
      <c r="CM2" s="1158"/>
      <c r="CN2" s="1158"/>
      <c r="CO2" s="1158"/>
      <c r="CP2" s="1158"/>
      <c r="CQ2" s="1158"/>
      <c r="CR2" s="1158"/>
      <c r="CS2" s="1158"/>
      <c r="CT2" s="1158"/>
      <c r="CU2" s="1158"/>
      <c r="CV2" s="1158"/>
      <c r="CW2" s="1158"/>
      <c r="CX2" s="1158"/>
      <c r="CY2" s="1158"/>
      <c r="CZ2" s="1158"/>
      <c r="DA2" s="1158"/>
      <c r="DB2" s="1158"/>
      <c r="DC2" s="1158"/>
      <c r="DD2" s="1158"/>
      <c r="DE2" s="1158"/>
      <c r="DF2" s="1158"/>
      <c r="DG2" s="1158"/>
      <c r="DH2" s="1158"/>
      <c r="DI2" s="1158"/>
      <c r="DJ2" s="1158"/>
      <c r="DK2" s="1158"/>
      <c r="DL2" s="1158"/>
      <c r="DM2" s="1158"/>
      <c r="DN2" s="1158"/>
      <c r="DO2" s="1158"/>
      <c r="DP2" s="1158"/>
      <c r="DQ2" s="1158"/>
      <c r="DR2" s="1158"/>
      <c r="DS2" s="1158"/>
      <c r="DT2" s="1158"/>
      <c r="DU2" s="1158"/>
      <c r="DV2" s="1158"/>
      <c r="DW2" s="1158"/>
      <c r="DX2" s="1158"/>
      <c r="DY2" s="1158"/>
      <c r="DZ2" s="1158"/>
      <c r="EA2" s="1158"/>
      <c r="EB2" s="1158"/>
      <c r="EC2" s="1158"/>
      <c r="ED2" s="1158"/>
      <c r="EE2" s="1158"/>
      <c r="EF2" s="1158"/>
      <c r="EG2" s="1158"/>
      <c r="EH2" s="1158"/>
      <c r="EI2" s="1158"/>
      <c r="EJ2" s="1158"/>
      <c r="EK2" s="1158"/>
      <c r="EL2" s="1158"/>
      <c r="EM2" s="1158"/>
      <c r="EN2" s="1158"/>
      <c r="EO2" s="1158"/>
      <c r="EP2" s="1158"/>
      <c r="EQ2" s="1158"/>
      <c r="ER2" s="1158"/>
      <c r="ES2" s="1158"/>
      <c r="ET2" s="1158"/>
      <c r="EU2" s="1158"/>
      <c r="EV2" s="1158"/>
      <c r="EW2" s="1158"/>
      <c r="EX2" s="1158"/>
      <c r="EY2" s="1158"/>
      <c r="EZ2" s="1158"/>
      <c r="FA2" s="1158"/>
      <c r="FB2" s="1158"/>
      <c r="FC2" s="1158"/>
      <c r="FD2" s="1158"/>
      <c r="FE2" s="1158"/>
      <c r="FF2" s="1158"/>
      <c r="FG2" s="1158"/>
      <c r="FH2" s="1158"/>
      <c r="FI2" s="1158"/>
      <c r="FJ2" s="1158"/>
      <c r="FK2" s="1158"/>
      <c r="FL2" s="1158"/>
      <c r="FM2" s="1158"/>
      <c r="FN2" s="1158"/>
      <c r="FO2" s="1158"/>
      <c r="FP2" s="1158"/>
      <c r="FQ2" s="1158"/>
      <c r="FR2" s="1158"/>
      <c r="FS2" s="1158"/>
      <c r="FT2" s="1158"/>
      <c r="FU2" s="1158"/>
      <c r="FV2" s="1158"/>
      <c r="FW2" s="1158"/>
      <c r="FX2" s="1158"/>
      <c r="FY2" s="1158"/>
      <c r="FZ2" s="1158"/>
      <c r="GA2" s="1158"/>
      <c r="GB2" s="1158"/>
      <c r="GC2" s="1158"/>
      <c r="GD2" s="1158"/>
      <c r="GE2" s="1158"/>
      <c r="GF2" s="1158"/>
      <c r="GG2" s="1158"/>
      <c r="GH2" s="1158"/>
      <c r="GI2" s="1158"/>
      <c r="GJ2" s="1158"/>
      <c r="GK2" s="1158"/>
      <c r="GL2" s="1158"/>
      <c r="GM2" s="1158"/>
      <c r="GN2" s="1158"/>
      <c r="GO2" s="1158"/>
      <c r="GP2" s="1158"/>
      <c r="GQ2" s="1158"/>
      <c r="GR2" s="1158"/>
      <c r="GS2" s="1158"/>
      <c r="GT2" s="1158"/>
      <c r="GU2" s="1158"/>
      <c r="GV2" s="1158"/>
      <c r="GW2" s="1158"/>
      <c r="GX2" s="1158"/>
      <c r="GY2" s="1158"/>
      <c r="GZ2" s="1158"/>
      <c r="HA2" s="1158"/>
      <c r="HB2" s="1158"/>
      <c r="HC2" s="1158"/>
      <c r="HD2" s="1158"/>
      <c r="HE2" s="1158"/>
      <c r="HF2" s="1158"/>
      <c r="HG2" s="1158"/>
      <c r="HH2" s="1158"/>
      <c r="HI2" s="1158"/>
      <c r="HJ2" s="1158"/>
      <c r="HK2" s="1158"/>
      <c r="HL2" s="1158"/>
      <c r="HM2" s="1158"/>
      <c r="HN2" s="1158"/>
      <c r="HO2" s="1158"/>
      <c r="HP2" s="1158"/>
      <c r="HQ2" s="1158"/>
      <c r="HR2" s="1158"/>
      <c r="HS2" s="1158"/>
      <c r="HT2" s="1158"/>
      <c r="HU2" s="1158"/>
      <c r="HV2" s="1158"/>
      <c r="HW2" s="1158"/>
      <c r="HX2" s="1158"/>
      <c r="HY2" s="1158"/>
      <c r="HZ2" s="1158"/>
      <c r="IA2" s="1158"/>
      <c r="IB2" s="1158"/>
      <c r="IC2" s="1158"/>
      <c r="ID2" s="1158"/>
      <c r="IE2" s="1158"/>
      <c r="IF2" s="1158"/>
      <c r="IG2" s="1158"/>
      <c r="IH2" s="1158"/>
      <c r="II2" s="1158"/>
      <c r="IJ2" s="1158"/>
      <c r="IK2" s="1158"/>
      <c r="IL2" s="1158"/>
      <c r="IM2" s="1158"/>
      <c r="IN2" s="1158"/>
      <c r="IO2" s="1158"/>
      <c r="IP2" s="1158"/>
      <c r="IQ2" s="1158"/>
      <c r="IR2" s="1158"/>
      <c r="IS2" s="1158"/>
      <c r="IT2" s="1158"/>
      <c r="IU2" s="1158"/>
      <c r="IV2" s="1158"/>
    </row>
    <row r="3" spans="1:256" ht="21.75" customHeight="1" x14ac:dyDescent="0.3">
      <c r="A3" s="1157"/>
      <c r="B3" s="1900" t="s">
        <v>1220</v>
      </c>
      <c r="C3" s="1900"/>
      <c r="D3" s="1900"/>
      <c r="E3" s="1900"/>
      <c r="F3" s="1900"/>
      <c r="G3" s="1900"/>
      <c r="H3" s="1900"/>
      <c r="I3" s="1900"/>
      <c r="J3" s="1900"/>
      <c r="K3" s="1900"/>
      <c r="L3" s="1900"/>
      <c r="M3" s="1900"/>
      <c r="N3" s="1900"/>
      <c r="O3" s="1900"/>
      <c r="P3" s="1900"/>
      <c r="Q3" s="1900"/>
      <c r="R3" s="1158"/>
      <c r="S3" s="1158"/>
      <c r="T3" s="1158"/>
      <c r="U3" s="1158"/>
      <c r="V3" s="1158"/>
      <c r="W3" s="1158"/>
      <c r="X3" s="1158"/>
      <c r="Y3" s="1158"/>
      <c r="Z3" s="1158"/>
      <c r="AA3" s="1158"/>
      <c r="AB3" s="1158"/>
      <c r="AC3" s="1158"/>
      <c r="AD3" s="1158"/>
      <c r="AE3" s="1158"/>
      <c r="AF3" s="1158"/>
      <c r="AG3" s="1158"/>
      <c r="AH3" s="1158"/>
      <c r="AI3" s="1158"/>
      <c r="AJ3" s="1158"/>
      <c r="AK3" s="1158"/>
      <c r="AL3" s="1158"/>
      <c r="AM3" s="1158"/>
      <c r="AN3" s="1158"/>
      <c r="AO3" s="1158"/>
      <c r="AP3" s="1158"/>
      <c r="AQ3" s="1158"/>
      <c r="AR3" s="1158"/>
      <c r="AS3" s="1158"/>
      <c r="AT3" s="1158"/>
      <c r="AU3" s="1158"/>
      <c r="AV3" s="1158"/>
      <c r="AW3" s="1158"/>
      <c r="AX3" s="1158"/>
      <c r="AY3" s="1158"/>
      <c r="AZ3" s="1158"/>
      <c r="BA3" s="1158"/>
      <c r="BB3" s="1158"/>
      <c r="BC3" s="1158"/>
      <c r="BD3" s="1158"/>
      <c r="BE3" s="1158"/>
      <c r="BF3" s="1158"/>
      <c r="BG3" s="1158"/>
      <c r="BH3" s="1158"/>
      <c r="BI3" s="1158"/>
      <c r="BJ3" s="1158"/>
      <c r="BK3" s="1158"/>
      <c r="BL3" s="1158"/>
      <c r="BM3" s="1158"/>
      <c r="BN3" s="1158"/>
      <c r="BO3" s="1158"/>
      <c r="BP3" s="1158"/>
      <c r="BQ3" s="1158"/>
      <c r="BR3" s="1158"/>
      <c r="BS3" s="1158"/>
      <c r="BT3" s="1158"/>
      <c r="BU3" s="1158"/>
      <c r="BV3" s="1158"/>
      <c r="BW3" s="1158"/>
      <c r="BX3" s="1158"/>
      <c r="BY3" s="1158"/>
      <c r="BZ3" s="1158"/>
      <c r="CA3" s="1158"/>
      <c r="CB3" s="1158"/>
      <c r="CC3" s="1158"/>
      <c r="CD3" s="1158"/>
      <c r="CE3" s="1158"/>
      <c r="CF3" s="1158"/>
      <c r="CG3" s="1158"/>
      <c r="CH3" s="1158"/>
      <c r="CI3" s="1158"/>
      <c r="CJ3" s="1158"/>
      <c r="CK3" s="1158"/>
      <c r="CL3" s="1158"/>
      <c r="CM3" s="1158"/>
      <c r="CN3" s="1158"/>
      <c r="CO3" s="1158"/>
      <c r="CP3" s="1158"/>
      <c r="CQ3" s="1158"/>
      <c r="CR3" s="1158"/>
      <c r="CS3" s="1158"/>
      <c r="CT3" s="1158"/>
      <c r="CU3" s="1158"/>
      <c r="CV3" s="1158"/>
      <c r="CW3" s="1158"/>
      <c r="CX3" s="1158"/>
      <c r="CY3" s="1158"/>
      <c r="CZ3" s="1158"/>
      <c r="DA3" s="1158"/>
      <c r="DB3" s="1158"/>
      <c r="DC3" s="1158"/>
      <c r="DD3" s="1158"/>
      <c r="DE3" s="1158"/>
      <c r="DF3" s="1158"/>
      <c r="DG3" s="1158"/>
      <c r="DH3" s="1158"/>
      <c r="DI3" s="1158"/>
      <c r="DJ3" s="1158"/>
      <c r="DK3" s="1158"/>
      <c r="DL3" s="1158"/>
      <c r="DM3" s="1158"/>
      <c r="DN3" s="1158"/>
      <c r="DO3" s="1158"/>
      <c r="DP3" s="1158"/>
      <c r="DQ3" s="1158"/>
      <c r="DR3" s="1158"/>
      <c r="DS3" s="1158"/>
      <c r="DT3" s="1158"/>
      <c r="DU3" s="1158"/>
      <c r="DV3" s="1158"/>
      <c r="DW3" s="1158"/>
      <c r="DX3" s="1158"/>
      <c r="DY3" s="1158"/>
      <c r="DZ3" s="1158"/>
      <c r="EA3" s="1158"/>
      <c r="EB3" s="1158"/>
      <c r="EC3" s="1158"/>
      <c r="ED3" s="1158"/>
      <c r="EE3" s="1158"/>
      <c r="EF3" s="1158"/>
      <c r="EG3" s="1158"/>
      <c r="EH3" s="1158"/>
      <c r="EI3" s="1158"/>
      <c r="EJ3" s="1158"/>
      <c r="EK3" s="1158"/>
      <c r="EL3" s="1158"/>
      <c r="EM3" s="1158"/>
      <c r="EN3" s="1158"/>
      <c r="EO3" s="1158"/>
      <c r="EP3" s="1158"/>
      <c r="EQ3" s="1158"/>
      <c r="ER3" s="1158"/>
      <c r="ES3" s="1158"/>
      <c r="ET3" s="1158"/>
      <c r="EU3" s="1158"/>
      <c r="EV3" s="1158"/>
      <c r="EW3" s="1158"/>
      <c r="EX3" s="1158"/>
      <c r="EY3" s="1158"/>
      <c r="EZ3" s="1158"/>
      <c r="FA3" s="1158"/>
      <c r="FB3" s="1158"/>
      <c r="FC3" s="1158"/>
      <c r="FD3" s="1158"/>
      <c r="FE3" s="1158"/>
      <c r="FF3" s="1158"/>
      <c r="FG3" s="1158"/>
      <c r="FH3" s="1158"/>
      <c r="FI3" s="1158"/>
      <c r="FJ3" s="1158"/>
      <c r="FK3" s="1158"/>
      <c r="FL3" s="1158"/>
      <c r="FM3" s="1158"/>
      <c r="FN3" s="1158"/>
      <c r="FO3" s="1158"/>
      <c r="FP3" s="1158"/>
      <c r="FQ3" s="1158"/>
      <c r="FR3" s="1158"/>
      <c r="FS3" s="1158"/>
      <c r="FT3" s="1158"/>
      <c r="FU3" s="1158"/>
      <c r="FV3" s="1158"/>
      <c r="FW3" s="1158"/>
      <c r="FX3" s="1158"/>
      <c r="FY3" s="1158"/>
      <c r="FZ3" s="1158"/>
      <c r="GA3" s="1158"/>
      <c r="GB3" s="1158"/>
      <c r="GC3" s="1158"/>
      <c r="GD3" s="1158"/>
      <c r="GE3" s="1158"/>
      <c r="GF3" s="1158"/>
      <c r="GG3" s="1158"/>
      <c r="GH3" s="1158"/>
      <c r="GI3" s="1158"/>
      <c r="GJ3" s="1158"/>
      <c r="GK3" s="1158"/>
      <c r="GL3" s="1158"/>
      <c r="GM3" s="1158"/>
      <c r="GN3" s="1158"/>
      <c r="GO3" s="1158"/>
      <c r="GP3" s="1158"/>
      <c r="GQ3" s="1158"/>
      <c r="GR3" s="1158"/>
      <c r="GS3" s="1158"/>
      <c r="GT3" s="1158"/>
      <c r="GU3" s="1158"/>
      <c r="GV3" s="1158"/>
      <c r="GW3" s="1158"/>
      <c r="GX3" s="1158"/>
      <c r="GY3" s="1158"/>
      <c r="GZ3" s="1158"/>
      <c r="HA3" s="1158"/>
      <c r="HB3" s="1158"/>
      <c r="HC3" s="1158"/>
      <c r="HD3" s="1158"/>
      <c r="HE3" s="1158"/>
      <c r="HF3" s="1158"/>
      <c r="HG3" s="1158"/>
      <c r="HH3" s="1158"/>
      <c r="HI3" s="1158"/>
      <c r="HJ3" s="1158"/>
      <c r="HK3" s="1158"/>
      <c r="HL3" s="1158"/>
      <c r="HM3" s="1158"/>
      <c r="HN3" s="1158"/>
      <c r="HO3" s="1158"/>
      <c r="HP3" s="1158"/>
      <c r="HQ3" s="1158"/>
      <c r="HR3" s="1158"/>
      <c r="HS3" s="1158"/>
      <c r="HT3" s="1158"/>
      <c r="HU3" s="1158"/>
      <c r="HV3" s="1158"/>
      <c r="HW3" s="1158"/>
      <c r="HX3" s="1158"/>
      <c r="HY3" s="1158"/>
      <c r="HZ3" s="1158"/>
      <c r="IA3" s="1158"/>
      <c r="IB3" s="1158"/>
      <c r="IC3" s="1158"/>
      <c r="ID3" s="1158"/>
      <c r="IE3" s="1158"/>
      <c r="IF3" s="1158"/>
      <c r="IG3" s="1158"/>
      <c r="IH3" s="1158"/>
      <c r="II3" s="1158"/>
      <c r="IJ3" s="1158"/>
      <c r="IK3" s="1158"/>
      <c r="IL3" s="1158"/>
      <c r="IM3" s="1158"/>
      <c r="IN3" s="1158"/>
      <c r="IO3" s="1158"/>
      <c r="IP3" s="1158"/>
      <c r="IQ3" s="1158"/>
      <c r="IR3" s="1158"/>
      <c r="IS3" s="1158"/>
      <c r="IT3" s="1158"/>
      <c r="IU3" s="1158"/>
      <c r="IV3" s="1158"/>
    </row>
    <row r="4" spans="1:256" x14ac:dyDescent="0.35">
      <c r="O4" s="1901" t="s">
        <v>0</v>
      </c>
      <c r="P4" s="1901"/>
      <c r="Q4" s="1901"/>
    </row>
    <row r="5" spans="1:256" thickBot="1" x14ac:dyDescent="0.35">
      <c r="B5" s="1902" t="s">
        <v>1</v>
      </c>
      <c r="C5" s="1902"/>
      <c r="D5" s="1161" t="s">
        <v>3</v>
      </c>
      <c r="E5" s="1161" t="s">
        <v>2</v>
      </c>
      <c r="F5" s="1161" t="s">
        <v>4</v>
      </c>
      <c r="G5" s="1161" t="s">
        <v>5</v>
      </c>
      <c r="H5" s="1161" t="s">
        <v>16</v>
      </c>
      <c r="I5" s="1161" t="s">
        <v>17</v>
      </c>
      <c r="J5" s="1161" t="s">
        <v>18</v>
      </c>
      <c r="K5" s="1161" t="s">
        <v>44</v>
      </c>
      <c r="L5" s="1161" t="s">
        <v>32</v>
      </c>
      <c r="M5" s="1161" t="s">
        <v>24</v>
      </c>
      <c r="N5" s="1161" t="s">
        <v>45</v>
      </c>
      <c r="O5" s="1161" t="s">
        <v>46</v>
      </c>
      <c r="P5" s="1161" t="s">
        <v>181</v>
      </c>
      <c r="Q5" s="1161" t="s">
        <v>182</v>
      </c>
      <c r="R5" s="1161"/>
      <c r="S5" s="1161"/>
      <c r="T5" s="1161"/>
      <c r="U5" s="1161"/>
      <c r="V5" s="1161"/>
      <c r="W5" s="1161"/>
      <c r="X5" s="1161"/>
      <c r="Y5" s="1161"/>
      <c r="Z5" s="1161"/>
      <c r="AA5" s="1161"/>
      <c r="AB5" s="1161"/>
      <c r="AC5" s="1161"/>
      <c r="AD5" s="1161"/>
      <c r="AE5" s="1161"/>
      <c r="AF5" s="1161"/>
      <c r="AG5" s="1161"/>
      <c r="AH5" s="1161"/>
      <c r="AI5" s="1161"/>
      <c r="AJ5" s="1161"/>
      <c r="AK5" s="1161"/>
      <c r="AL5" s="1161"/>
      <c r="AM5" s="1161"/>
      <c r="AN5" s="1161"/>
      <c r="AO5" s="1161"/>
      <c r="AP5" s="1161"/>
      <c r="AQ5" s="1161"/>
      <c r="AR5" s="1161"/>
      <c r="AS5" s="1161"/>
      <c r="AT5" s="1161"/>
      <c r="AU5" s="1161"/>
      <c r="AV5" s="1161"/>
      <c r="AW5" s="1161"/>
      <c r="AX5" s="1161"/>
      <c r="AY5" s="1161"/>
      <c r="AZ5" s="1161"/>
      <c r="BA5" s="1161"/>
      <c r="BB5" s="1161"/>
      <c r="BC5" s="1161"/>
      <c r="BD5" s="1161"/>
      <c r="BE5" s="1161"/>
      <c r="BF5" s="1161"/>
      <c r="BG5" s="1161"/>
      <c r="BH5" s="1161"/>
      <c r="BI5" s="1161"/>
      <c r="BJ5" s="1161"/>
      <c r="BK5" s="1161"/>
      <c r="BL5" s="1161"/>
      <c r="BM5" s="1161"/>
      <c r="BN5" s="1161"/>
      <c r="BO5" s="1161"/>
      <c r="BP5" s="1161"/>
      <c r="BQ5" s="1161"/>
      <c r="BR5" s="1161"/>
      <c r="BS5" s="1161"/>
      <c r="BT5" s="1161"/>
      <c r="BU5" s="1161"/>
      <c r="BV5" s="1161"/>
      <c r="BW5" s="1161"/>
      <c r="BX5" s="1161"/>
      <c r="BY5" s="1161"/>
      <c r="BZ5" s="1161"/>
      <c r="CA5" s="1161"/>
      <c r="CB5" s="1161"/>
      <c r="CC5" s="1161"/>
      <c r="CD5" s="1161"/>
      <c r="CE5" s="1161"/>
      <c r="CF5" s="1161"/>
      <c r="CG5" s="1161"/>
      <c r="CH5" s="1161"/>
      <c r="CI5" s="1161"/>
      <c r="CJ5" s="1161"/>
      <c r="CK5" s="1161"/>
      <c r="CL5" s="1161"/>
      <c r="CM5" s="1161"/>
      <c r="CN5" s="1161"/>
      <c r="CO5" s="1161"/>
      <c r="CP5" s="1161"/>
      <c r="CQ5" s="1161"/>
      <c r="CR5" s="1161"/>
      <c r="CS5" s="1161"/>
      <c r="CT5" s="1161"/>
      <c r="CU5" s="1161"/>
      <c r="CV5" s="1161"/>
      <c r="CW5" s="1161"/>
      <c r="CX5" s="1161"/>
      <c r="CY5" s="1161"/>
      <c r="CZ5" s="1161"/>
      <c r="DA5" s="1161"/>
      <c r="DB5" s="1161"/>
      <c r="DC5" s="1161"/>
      <c r="DD5" s="1161"/>
      <c r="DE5" s="1161"/>
      <c r="DF5" s="1161"/>
      <c r="DG5" s="1161"/>
      <c r="DH5" s="1161"/>
      <c r="DI5" s="1161"/>
      <c r="DJ5" s="1161"/>
      <c r="DK5" s="1161"/>
      <c r="DL5" s="1161"/>
      <c r="DM5" s="1161"/>
      <c r="DN5" s="1161"/>
      <c r="DO5" s="1161"/>
      <c r="DP5" s="1161"/>
      <c r="DQ5" s="1161"/>
      <c r="DR5" s="1161"/>
      <c r="DS5" s="1161"/>
      <c r="DT5" s="1161"/>
      <c r="DU5" s="1161"/>
      <c r="DV5" s="1161"/>
      <c r="DW5" s="1161"/>
      <c r="DX5" s="1161"/>
      <c r="DY5" s="1161"/>
      <c r="DZ5" s="1161"/>
      <c r="EA5" s="1161"/>
      <c r="EB5" s="1161"/>
      <c r="EC5" s="1161"/>
      <c r="ED5" s="1161"/>
      <c r="EE5" s="1161"/>
      <c r="EF5" s="1161"/>
      <c r="EG5" s="1161"/>
      <c r="EH5" s="1161"/>
      <c r="EI5" s="1161"/>
      <c r="EJ5" s="1161"/>
      <c r="EK5" s="1161"/>
      <c r="EL5" s="1161"/>
      <c r="EM5" s="1161"/>
      <c r="EN5" s="1161"/>
      <c r="EO5" s="1161"/>
      <c r="EP5" s="1161"/>
      <c r="EQ5" s="1161"/>
      <c r="ER5" s="1161"/>
      <c r="ES5" s="1161"/>
      <c r="ET5" s="1161"/>
      <c r="EU5" s="1161"/>
      <c r="EV5" s="1161"/>
      <c r="EW5" s="1161"/>
      <c r="EX5" s="1161"/>
      <c r="EY5" s="1161"/>
      <c r="EZ5" s="1161"/>
      <c r="FA5" s="1161"/>
      <c r="FB5" s="1161"/>
      <c r="FC5" s="1161"/>
      <c r="FD5" s="1161"/>
      <c r="FE5" s="1161"/>
      <c r="FF5" s="1161"/>
      <c r="FG5" s="1161"/>
      <c r="FH5" s="1161"/>
      <c r="FI5" s="1161"/>
      <c r="FJ5" s="1161"/>
      <c r="FK5" s="1161"/>
      <c r="FL5" s="1161"/>
      <c r="FM5" s="1161"/>
      <c r="FN5" s="1161"/>
      <c r="FO5" s="1161"/>
      <c r="FP5" s="1161"/>
      <c r="FQ5" s="1161"/>
      <c r="FR5" s="1161"/>
      <c r="FS5" s="1161"/>
      <c r="FT5" s="1161"/>
      <c r="FU5" s="1161"/>
      <c r="FV5" s="1161"/>
      <c r="FW5" s="1161"/>
      <c r="FX5" s="1161"/>
      <c r="FY5" s="1161"/>
      <c r="FZ5" s="1161"/>
      <c r="GA5" s="1161"/>
      <c r="GB5" s="1161"/>
      <c r="GC5" s="1161"/>
      <c r="GD5" s="1161"/>
      <c r="GE5" s="1161"/>
      <c r="GF5" s="1161"/>
      <c r="GG5" s="1161"/>
      <c r="GH5" s="1161"/>
      <c r="GI5" s="1161"/>
      <c r="GJ5" s="1161"/>
      <c r="GK5" s="1161"/>
      <c r="GL5" s="1161"/>
      <c r="GM5" s="1161"/>
      <c r="GN5" s="1161"/>
      <c r="GO5" s="1161"/>
      <c r="GP5" s="1161"/>
      <c r="GQ5" s="1161"/>
      <c r="GR5" s="1161"/>
      <c r="GS5" s="1161"/>
      <c r="GT5" s="1161"/>
      <c r="GU5" s="1161"/>
      <c r="GV5" s="1161"/>
      <c r="GW5" s="1161"/>
      <c r="GX5" s="1161"/>
      <c r="GY5" s="1161"/>
      <c r="GZ5" s="1161"/>
      <c r="HA5" s="1161"/>
      <c r="HB5" s="1161"/>
      <c r="HC5" s="1161"/>
      <c r="HD5" s="1161"/>
      <c r="HE5" s="1161"/>
      <c r="HF5" s="1161"/>
      <c r="HG5" s="1161"/>
      <c r="HH5" s="1161"/>
      <c r="HI5" s="1161"/>
      <c r="HJ5" s="1161"/>
      <c r="HK5" s="1161"/>
      <c r="HL5" s="1161"/>
      <c r="HM5" s="1161"/>
      <c r="HN5" s="1161"/>
      <c r="HO5" s="1161"/>
      <c r="HP5" s="1161"/>
      <c r="HQ5" s="1161"/>
      <c r="HR5" s="1161"/>
      <c r="HS5" s="1161"/>
      <c r="HT5" s="1161"/>
      <c r="HU5" s="1161"/>
      <c r="HV5" s="1161"/>
      <c r="HW5" s="1161"/>
      <c r="HX5" s="1161"/>
      <c r="HY5" s="1161"/>
      <c r="HZ5" s="1161"/>
      <c r="IA5" s="1161"/>
      <c r="IB5" s="1161"/>
      <c r="IC5" s="1161"/>
      <c r="ID5" s="1161"/>
      <c r="IE5" s="1161"/>
      <c r="IF5" s="1161"/>
      <c r="IG5" s="1161"/>
      <c r="IH5" s="1161"/>
      <c r="II5" s="1161"/>
      <c r="IJ5" s="1161"/>
      <c r="IK5" s="1161"/>
      <c r="IL5" s="1161"/>
      <c r="IM5" s="1161"/>
      <c r="IN5" s="1161"/>
      <c r="IO5" s="1161"/>
      <c r="IP5" s="1161"/>
      <c r="IQ5" s="1161"/>
      <c r="IR5" s="1161"/>
      <c r="IS5" s="1161"/>
      <c r="IT5" s="1161"/>
      <c r="IU5" s="1161"/>
      <c r="IV5" s="1161"/>
    </row>
    <row r="6" spans="1:256" ht="30" customHeight="1" thickBot="1" x14ac:dyDescent="0.4">
      <c r="A6" s="1888"/>
      <c r="B6" s="1889" t="s">
        <v>784</v>
      </c>
      <c r="C6" s="1890"/>
      <c r="D6" s="1893" t="s">
        <v>785</v>
      </c>
      <c r="E6" s="1895" t="s">
        <v>786</v>
      </c>
      <c r="F6" s="1162" t="s">
        <v>787</v>
      </c>
      <c r="G6" s="1893" t="s">
        <v>788</v>
      </c>
      <c r="H6" s="1163" t="s">
        <v>789</v>
      </c>
      <c r="I6" s="1163" t="s">
        <v>790</v>
      </c>
      <c r="J6" s="1163" t="s">
        <v>791</v>
      </c>
      <c r="K6" s="1163" t="s">
        <v>792</v>
      </c>
      <c r="L6" s="1893" t="s">
        <v>793</v>
      </c>
      <c r="M6" s="1163" t="s">
        <v>794</v>
      </c>
      <c r="N6" s="1163" t="s">
        <v>795</v>
      </c>
      <c r="O6" s="1897" t="s">
        <v>796</v>
      </c>
      <c r="P6" s="1898"/>
      <c r="Q6" s="1893" t="s">
        <v>147</v>
      </c>
      <c r="R6" s="808"/>
      <c r="S6" s="808"/>
      <c r="T6" s="808"/>
      <c r="U6" s="808"/>
      <c r="V6" s="808"/>
      <c r="W6" s="808"/>
      <c r="X6" s="808"/>
      <c r="Y6" s="808"/>
      <c r="Z6" s="808"/>
      <c r="AA6" s="808"/>
      <c r="AB6" s="808"/>
      <c r="AC6" s="808"/>
      <c r="AD6" s="808"/>
      <c r="AE6" s="808"/>
      <c r="AF6" s="808"/>
      <c r="AG6" s="808"/>
      <c r="AH6" s="808"/>
      <c r="AI6" s="808"/>
      <c r="AJ6" s="808"/>
      <c r="AK6" s="808"/>
      <c r="AL6" s="808"/>
      <c r="AM6" s="808"/>
      <c r="AN6" s="808"/>
      <c r="AO6" s="808"/>
      <c r="AP6" s="808"/>
      <c r="AQ6" s="808"/>
      <c r="AR6" s="808"/>
      <c r="AS6" s="808"/>
      <c r="AT6" s="808"/>
      <c r="AU6" s="808"/>
      <c r="AV6" s="808"/>
      <c r="AW6" s="808"/>
      <c r="AX6" s="808"/>
      <c r="AY6" s="808"/>
      <c r="AZ6" s="808"/>
      <c r="BA6" s="808"/>
      <c r="BB6" s="808"/>
      <c r="BC6" s="808"/>
      <c r="BD6" s="808"/>
      <c r="BE6" s="808"/>
      <c r="BF6" s="808"/>
      <c r="BG6" s="808"/>
      <c r="BH6" s="808"/>
      <c r="BI6" s="808"/>
      <c r="BJ6" s="808"/>
      <c r="BK6" s="808"/>
      <c r="BL6" s="808"/>
      <c r="BM6" s="808"/>
      <c r="BN6" s="808"/>
      <c r="BO6" s="808"/>
      <c r="BP6" s="808"/>
      <c r="BQ6" s="808"/>
      <c r="BR6" s="808"/>
      <c r="BS6" s="808"/>
      <c r="BT6" s="808"/>
      <c r="BU6" s="808"/>
      <c r="BV6" s="808"/>
      <c r="BW6" s="808"/>
      <c r="BX6" s="808"/>
      <c r="BY6" s="808"/>
      <c r="BZ6" s="808"/>
      <c r="CA6" s="808"/>
      <c r="CB6" s="808"/>
      <c r="CC6" s="808"/>
      <c r="CD6" s="808"/>
      <c r="CE6" s="808"/>
      <c r="CF6" s="808"/>
      <c r="CG6" s="808"/>
      <c r="CH6" s="808"/>
      <c r="CI6" s="808"/>
      <c r="CJ6" s="808"/>
      <c r="CK6" s="808"/>
      <c r="CL6" s="808"/>
      <c r="CM6" s="808"/>
      <c r="CN6" s="808"/>
      <c r="CO6" s="808"/>
      <c r="CP6" s="808"/>
      <c r="CQ6" s="808"/>
      <c r="CR6" s="808"/>
      <c r="CS6" s="808"/>
      <c r="CT6" s="808"/>
      <c r="CU6" s="808"/>
      <c r="CV6" s="808"/>
      <c r="CW6" s="808"/>
      <c r="CX6" s="808"/>
      <c r="CY6" s="808"/>
      <c r="CZ6" s="808"/>
      <c r="DA6" s="808"/>
      <c r="DB6" s="808"/>
      <c r="DC6" s="808"/>
      <c r="DD6" s="808"/>
      <c r="DE6" s="808"/>
      <c r="DF6" s="808"/>
      <c r="DG6" s="808"/>
      <c r="DH6" s="808"/>
      <c r="DI6" s="808"/>
      <c r="DJ6" s="808"/>
      <c r="DK6" s="808"/>
      <c r="DL6" s="808"/>
      <c r="DM6" s="808"/>
      <c r="DN6" s="808"/>
      <c r="DO6" s="808"/>
      <c r="DP6" s="808"/>
      <c r="DQ6" s="808"/>
      <c r="DR6" s="808"/>
      <c r="DS6" s="808"/>
      <c r="DT6" s="808"/>
      <c r="DU6" s="808"/>
      <c r="DV6" s="808"/>
      <c r="DW6" s="808"/>
      <c r="DX6" s="808"/>
      <c r="DY6" s="808"/>
      <c r="DZ6" s="808"/>
      <c r="EA6" s="808"/>
      <c r="EB6" s="808"/>
      <c r="EC6" s="808"/>
      <c r="ED6" s="808"/>
      <c r="EE6" s="808"/>
      <c r="EF6" s="808"/>
      <c r="EG6" s="808"/>
      <c r="EH6" s="808"/>
      <c r="EI6" s="808"/>
      <c r="EJ6" s="808"/>
      <c r="EK6" s="808"/>
      <c r="EL6" s="808"/>
      <c r="EM6" s="808"/>
      <c r="EN6" s="808"/>
      <c r="EO6" s="808"/>
      <c r="EP6" s="808"/>
      <c r="EQ6" s="808"/>
      <c r="ER6" s="808"/>
      <c r="ES6" s="808"/>
      <c r="ET6" s="808"/>
      <c r="EU6" s="808"/>
      <c r="EV6" s="808"/>
      <c r="EW6" s="808"/>
      <c r="EX6" s="808"/>
      <c r="EY6" s="808"/>
      <c r="EZ6" s="808"/>
      <c r="FA6" s="808"/>
      <c r="FB6" s="808"/>
      <c r="FC6" s="808"/>
      <c r="FD6" s="808"/>
      <c r="FE6" s="808"/>
      <c r="FF6" s="808"/>
      <c r="FG6" s="808"/>
      <c r="FH6" s="808"/>
      <c r="FI6" s="808"/>
      <c r="FJ6" s="808"/>
      <c r="FK6" s="808"/>
      <c r="FL6" s="808"/>
      <c r="FM6" s="808"/>
      <c r="FN6" s="808"/>
      <c r="FO6" s="808"/>
      <c r="FP6" s="808"/>
      <c r="FQ6" s="808"/>
      <c r="FR6" s="808"/>
      <c r="FS6" s="808"/>
      <c r="FT6" s="808"/>
      <c r="FU6" s="808"/>
      <c r="FV6" s="808"/>
      <c r="FW6" s="808"/>
      <c r="FX6" s="808"/>
      <c r="FY6" s="808"/>
      <c r="FZ6" s="808"/>
      <c r="GA6" s="808"/>
      <c r="GB6" s="808"/>
      <c r="GC6" s="808"/>
      <c r="GD6" s="808"/>
      <c r="GE6" s="808"/>
      <c r="GF6" s="808"/>
      <c r="GG6" s="808"/>
      <c r="GH6" s="808"/>
      <c r="GI6" s="808"/>
      <c r="GJ6" s="808"/>
      <c r="GK6" s="808"/>
      <c r="GL6" s="808"/>
      <c r="GM6" s="808"/>
      <c r="GN6" s="808"/>
      <c r="GO6" s="808"/>
      <c r="GP6" s="808"/>
      <c r="GQ6" s="808"/>
      <c r="GR6" s="808"/>
      <c r="GS6" s="808"/>
      <c r="GT6" s="808"/>
      <c r="GU6" s="808"/>
      <c r="GV6" s="808"/>
      <c r="GW6" s="808"/>
      <c r="GX6" s="808"/>
      <c r="GY6" s="808"/>
      <c r="GZ6" s="808"/>
      <c r="HA6" s="808"/>
      <c r="HB6" s="808"/>
      <c r="HC6" s="808"/>
      <c r="HD6" s="808"/>
      <c r="HE6" s="808"/>
      <c r="HF6" s="808"/>
      <c r="HG6" s="808"/>
      <c r="HH6" s="808"/>
      <c r="HI6" s="808"/>
      <c r="HJ6" s="808"/>
      <c r="HK6" s="808"/>
      <c r="HL6" s="808"/>
      <c r="HM6" s="808"/>
      <c r="HN6" s="808"/>
      <c r="HO6" s="808"/>
      <c r="HP6" s="808"/>
      <c r="HQ6" s="808"/>
      <c r="HR6" s="808"/>
      <c r="HS6" s="808"/>
      <c r="HT6" s="808"/>
      <c r="HU6" s="808"/>
      <c r="HV6" s="808"/>
      <c r="HW6" s="808"/>
      <c r="HX6" s="808"/>
      <c r="HY6" s="808"/>
      <c r="HZ6" s="808"/>
      <c r="IA6" s="808"/>
      <c r="IB6" s="808"/>
      <c r="IC6" s="808"/>
      <c r="ID6" s="808"/>
      <c r="IE6" s="808"/>
      <c r="IF6" s="808"/>
      <c r="IG6" s="808"/>
      <c r="IH6" s="808"/>
      <c r="II6" s="808"/>
      <c r="IJ6" s="808"/>
      <c r="IK6" s="808"/>
      <c r="IL6" s="808"/>
      <c r="IM6" s="808"/>
      <c r="IN6" s="808"/>
      <c r="IO6" s="808"/>
      <c r="IP6" s="808"/>
      <c r="IQ6" s="808"/>
      <c r="IR6" s="808"/>
      <c r="IS6" s="808"/>
      <c r="IT6" s="808"/>
      <c r="IU6" s="808"/>
      <c r="IV6" s="808"/>
    </row>
    <row r="7" spans="1:256" ht="30" customHeight="1" thickBot="1" x14ac:dyDescent="0.4">
      <c r="A7" s="1888"/>
      <c r="B7" s="1891"/>
      <c r="C7" s="1892"/>
      <c r="D7" s="1894"/>
      <c r="E7" s="1896"/>
      <c r="F7" s="1164" t="s">
        <v>797</v>
      </c>
      <c r="G7" s="1894"/>
      <c r="H7" s="1165" t="s">
        <v>798</v>
      </c>
      <c r="I7" s="1165" t="s">
        <v>799</v>
      </c>
      <c r="J7" s="1165" t="s">
        <v>800</v>
      </c>
      <c r="K7" s="1165" t="s">
        <v>801</v>
      </c>
      <c r="L7" s="1894"/>
      <c r="M7" s="1165" t="s">
        <v>802</v>
      </c>
      <c r="N7" s="1165" t="s">
        <v>803</v>
      </c>
      <c r="O7" s="1166" t="s">
        <v>804</v>
      </c>
      <c r="P7" s="1166" t="s">
        <v>805</v>
      </c>
      <c r="Q7" s="1894"/>
      <c r="R7" s="808"/>
      <c r="S7" s="808"/>
      <c r="T7" s="808"/>
      <c r="U7" s="808"/>
      <c r="V7" s="808"/>
      <c r="W7" s="808"/>
      <c r="X7" s="808"/>
      <c r="Y7" s="808"/>
      <c r="Z7" s="808"/>
      <c r="AA7" s="808"/>
      <c r="AB7" s="808"/>
      <c r="AC7" s="808"/>
      <c r="AD7" s="808"/>
      <c r="AE7" s="808"/>
      <c r="AF7" s="808"/>
      <c r="AG7" s="808"/>
      <c r="AH7" s="808"/>
      <c r="AI7" s="808"/>
      <c r="AJ7" s="808"/>
      <c r="AK7" s="808"/>
      <c r="AL7" s="808"/>
      <c r="AM7" s="808"/>
      <c r="AN7" s="808"/>
      <c r="AO7" s="808"/>
      <c r="AP7" s="808"/>
      <c r="AQ7" s="808"/>
      <c r="AR7" s="808"/>
      <c r="AS7" s="808"/>
      <c r="AT7" s="808"/>
      <c r="AU7" s="808"/>
      <c r="AV7" s="808"/>
      <c r="AW7" s="808"/>
      <c r="AX7" s="808"/>
      <c r="AY7" s="808"/>
      <c r="AZ7" s="808"/>
      <c r="BA7" s="808"/>
      <c r="BB7" s="808"/>
      <c r="BC7" s="808"/>
      <c r="BD7" s="808"/>
      <c r="BE7" s="808"/>
      <c r="BF7" s="808"/>
      <c r="BG7" s="808"/>
      <c r="BH7" s="808"/>
      <c r="BI7" s="808"/>
      <c r="BJ7" s="808"/>
      <c r="BK7" s="808"/>
      <c r="BL7" s="808"/>
      <c r="BM7" s="808"/>
      <c r="BN7" s="808"/>
      <c r="BO7" s="808"/>
      <c r="BP7" s="808"/>
      <c r="BQ7" s="808"/>
      <c r="BR7" s="808"/>
      <c r="BS7" s="808"/>
      <c r="BT7" s="808"/>
      <c r="BU7" s="808"/>
      <c r="BV7" s="808"/>
      <c r="BW7" s="808"/>
      <c r="BX7" s="808"/>
      <c r="BY7" s="808"/>
      <c r="BZ7" s="808"/>
      <c r="CA7" s="808"/>
      <c r="CB7" s="808"/>
      <c r="CC7" s="808"/>
      <c r="CD7" s="808"/>
      <c r="CE7" s="808"/>
      <c r="CF7" s="808"/>
      <c r="CG7" s="808"/>
      <c r="CH7" s="808"/>
      <c r="CI7" s="808"/>
      <c r="CJ7" s="808"/>
      <c r="CK7" s="808"/>
      <c r="CL7" s="808"/>
      <c r="CM7" s="808"/>
      <c r="CN7" s="808"/>
      <c r="CO7" s="808"/>
      <c r="CP7" s="808"/>
      <c r="CQ7" s="808"/>
      <c r="CR7" s="808"/>
      <c r="CS7" s="808"/>
      <c r="CT7" s="808"/>
      <c r="CU7" s="808"/>
      <c r="CV7" s="808"/>
      <c r="CW7" s="808"/>
      <c r="CX7" s="808"/>
      <c r="CY7" s="808"/>
      <c r="CZ7" s="808"/>
      <c r="DA7" s="808"/>
      <c r="DB7" s="808"/>
      <c r="DC7" s="808"/>
      <c r="DD7" s="808"/>
      <c r="DE7" s="808"/>
      <c r="DF7" s="808"/>
      <c r="DG7" s="808"/>
      <c r="DH7" s="808"/>
      <c r="DI7" s="808"/>
      <c r="DJ7" s="808"/>
      <c r="DK7" s="808"/>
      <c r="DL7" s="808"/>
      <c r="DM7" s="808"/>
      <c r="DN7" s="808"/>
      <c r="DO7" s="808"/>
      <c r="DP7" s="808"/>
      <c r="DQ7" s="808"/>
      <c r="DR7" s="808"/>
      <c r="DS7" s="808"/>
      <c r="DT7" s="808"/>
      <c r="DU7" s="808"/>
      <c r="DV7" s="808"/>
      <c r="DW7" s="808"/>
      <c r="DX7" s="808"/>
      <c r="DY7" s="808"/>
      <c r="DZ7" s="808"/>
      <c r="EA7" s="808"/>
      <c r="EB7" s="808"/>
      <c r="EC7" s="808"/>
      <c r="ED7" s="808"/>
      <c r="EE7" s="808"/>
      <c r="EF7" s="808"/>
      <c r="EG7" s="808"/>
      <c r="EH7" s="808"/>
      <c r="EI7" s="808"/>
      <c r="EJ7" s="808"/>
      <c r="EK7" s="808"/>
      <c r="EL7" s="808"/>
      <c r="EM7" s="808"/>
      <c r="EN7" s="808"/>
      <c r="EO7" s="808"/>
      <c r="EP7" s="808"/>
      <c r="EQ7" s="808"/>
      <c r="ER7" s="808"/>
      <c r="ES7" s="808"/>
      <c r="ET7" s="808"/>
      <c r="EU7" s="808"/>
      <c r="EV7" s="808"/>
      <c r="EW7" s="808"/>
      <c r="EX7" s="808"/>
      <c r="EY7" s="808"/>
      <c r="EZ7" s="808"/>
      <c r="FA7" s="808"/>
      <c r="FB7" s="808"/>
      <c r="FC7" s="808"/>
      <c r="FD7" s="808"/>
      <c r="FE7" s="808"/>
      <c r="FF7" s="808"/>
      <c r="FG7" s="808"/>
      <c r="FH7" s="808"/>
      <c r="FI7" s="808"/>
      <c r="FJ7" s="808"/>
      <c r="FK7" s="808"/>
      <c r="FL7" s="808"/>
      <c r="FM7" s="808"/>
      <c r="FN7" s="808"/>
      <c r="FO7" s="808"/>
      <c r="FP7" s="808"/>
      <c r="FQ7" s="808"/>
      <c r="FR7" s="808"/>
      <c r="FS7" s="808"/>
      <c r="FT7" s="808"/>
      <c r="FU7" s="808"/>
      <c r="FV7" s="808"/>
      <c r="FW7" s="808"/>
      <c r="FX7" s="808"/>
      <c r="FY7" s="808"/>
      <c r="FZ7" s="808"/>
      <c r="GA7" s="808"/>
      <c r="GB7" s="808"/>
      <c r="GC7" s="808"/>
      <c r="GD7" s="808"/>
      <c r="GE7" s="808"/>
      <c r="GF7" s="808"/>
      <c r="GG7" s="808"/>
      <c r="GH7" s="808"/>
      <c r="GI7" s="808"/>
      <c r="GJ7" s="808"/>
      <c r="GK7" s="808"/>
      <c r="GL7" s="808"/>
      <c r="GM7" s="808"/>
      <c r="GN7" s="808"/>
      <c r="GO7" s="808"/>
      <c r="GP7" s="808"/>
      <c r="GQ7" s="808"/>
      <c r="GR7" s="808"/>
      <c r="GS7" s="808"/>
      <c r="GT7" s="808"/>
      <c r="GU7" s="808"/>
      <c r="GV7" s="808"/>
      <c r="GW7" s="808"/>
      <c r="GX7" s="808"/>
      <c r="GY7" s="808"/>
      <c r="GZ7" s="808"/>
      <c r="HA7" s="808"/>
      <c r="HB7" s="808"/>
      <c r="HC7" s="808"/>
      <c r="HD7" s="808"/>
      <c r="HE7" s="808"/>
      <c r="HF7" s="808"/>
      <c r="HG7" s="808"/>
      <c r="HH7" s="808"/>
      <c r="HI7" s="808"/>
      <c r="HJ7" s="808"/>
      <c r="HK7" s="808"/>
      <c r="HL7" s="808"/>
      <c r="HM7" s="808"/>
      <c r="HN7" s="808"/>
      <c r="HO7" s="808"/>
      <c r="HP7" s="808"/>
      <c r="HQ7" s="808"/>
      <c r="HR7" s="808"/>
      <c r="HS7" s="808"/>
      <c r="HT7" s="808"/>
      <c r="HU7" s="808"/>
      <c r="HV7" s="808"/>
      <c r="HW7" s="808"/>
      <c r="HX7" s="808"/>
      <c r="HY7" s="808"/>
      <c r="HZ7" s="808"/>
      <c r="IA7" s="808"/>
      <c r="IB7" s="808"/>
      <c r="IC7" s="808"/>
      <c r="ID7" s="808"/>
      <c r="IE7" s="808"/>
      <c r="IF7" s="808"/>
      <c r="IG7" s="808"/>
      <c r="IH7" s="808"/>
      <c r="II7" s="808"/>
      <c r="IJ7" s="808"/>
      <c r="IK7" s="808"/>
      <c r="IL7" s="808"/>
      <c r="IM7" s="808"/>
      <c r="IN7" s="808"/>
      <c r="IO7" s="808"/>
      <c r="IP7" s="808"/>
      <c r="IQ7" s="808"/>
      <c r="IR7" s="808"/>
      <c r="IS7" s="808"/>
      <c r="IT7" s="808"/>
      <c r="IU7" s="808"/>
      <c r="IV7" s="808"/>
    </row>
    <row r="8" spans="1:256" s="1171" customFormat="1" ht="30" customHeight="1" x14ac:dyDescent="0.35">
      <c r="A8" s="1525">
        <v>1</v>
      </c>
      <c r="B8" s="1167" t="s">
        <v>806</v>
      </c>
      <c r="C8" s="1168" t="s">
        <v>807</v>
      </c>
      <c r="D8" s="1169"/>
      <c r="E8" s="1169"/>
      <c r="F8" s="1169"/>
      <c r="G8" s="1169"/>
      <c r="H8" s="1169"/>
      <c r="I8" s="1169"/>
      <c r="J8" s="1169"/>
      <c r="K8" s="1169"/>
      <c r="L8" s="1169"/>
      <c r="M8" s="1169"/>
      <c r="N8" s="1169"/>
      <c r="O8" s="1169">
        <v>2000</v>
      </c>
      <c r="P8" s="1169">
        <v>258</v>
      </c>
      <c r="Q8" s="1170">
        <f>SUM(D8:P8)</f>
        <v>2258</v>
      </c>
      <c r="R8" s="1168"/>
      <c r="S8" s="1168"/>
      <c r="T8" s="1168"/>
      <c r="U8" s="1168"/>
      <c r="V8" s="1168"/>
      <c r="W8" s="1168"/>
      <c r="X8" s="1168"/>
      <c r="Y8" s="1168"/>
      <c r="Z8" s="1168"/>
      <c r="AA8" s="1168"/>
      <c r="AB8" s="1168"/>
      <c r="AC8" s="1168"/>
      <c r="AD8" s="1168"/>
      <c r="AE8" s="1168"/>
      <c r="AF8" s="1168"/>
      <c r="AG8" s="1168"/>
      <c r="AH8" s="1168"/>
      <c r="AI8" s="1168"/>
      <c r="AJ8" s="1168"/>
      <c r="AK8" s="1168"/>
      <c r="AL8" s="1168"/>
      <c r="AM8" s="1168"/>
      <c r="AN8" s="1168"/>
      <c r="AO8" s="1168"/>
      <c r="AP8" s="1168"/>
      <c r="AQ8" s="1168"/>
      <c r="AR8" s="1168"/>
      <c r="AS8" s="1168"/>
      <c r="AT8" s="1168"/>
      <c r="AU8" s="1168"/>
      <c r="AV8" s="1168"/>
      <c r="AW8" s="1168"/>
      <c r="AX8" s="1168"/>
      <c r="AY8" s="1168"/>
      <c r="AZ8" s="1168"/>
      <c r="BA8" s="1168"/>
      <c r="BB8" s="1168"/>
      <c r="BC8" s="1168"/>
      <c r="BD8" s="1168"/>
      <c r="BE8" s="1168"/>
      <c r="BF8" s="1168"/>
      <c r="BG8" s="1168"/>
      <c r="BH8" s="1168"/>
      <c r="BI8" s="1168"/>
      <c r="BJ8" s="1168"/>
      <c r="BK8" s="1168"/>
      <c r="BL8" s="1168"/>
      <c r="BM8" s="1168"/>
      <c r="BN8" s="1168"/>
      <c r="BO8" s="1168"/>
      <c r="BP8" s="1168"/>
      <c r="BQ8" s="1168"/>
      <c r="BR8" s="1168"/>
      <c r="BS8" s="1168"/>
      <c r="BT8" s="1168"/>
      <c r="BU8" s="1168"/>
      <c r="BV8" s="1168"/>
      <c r="BW8" s="1168"/>
      <c r="BX8" s="1168"/>
      <c r="BY8" s="1168"/>
      <c r="BZ8" s="1168"/>
      <c r="CA8" s="1168"/>
      <c r="CB8" s="1168"/>
      <c r="CC8" s="1168"/>
      <c r="CD8" s="1168"/>
      <c r="CE8" s="1168"/>
      <c r="CF8" s="1168"/>
      <c r="CG8" s="1168"/>
      <c r="CH8" s="1168"/>
      <c r="CI8" s="1168"/>
      <c r="CJ8" s="1168"/>
      <c r="CK8" s="1168"/>
      <c r="CL8" s="1168"/>
      <c r="CM8" s="1168"/>
      <c r="CN8" s="1168"/>
      <c r="CO8" s="1168"/>
      <c r="CP8" s="1168"/>
      <c r="CQ8" s="1168"/>
      <c r="CR8" s="1168"/>
      <c r="CS8" s="1168"/>
      <c r="CT8" s="1168"/>
      <c r="CU8" s="1168"/>
      <c r="CV8" s="1168"/>
      <c r="CW8" s="1168"/>
      <c r="CX8" s="1168"/>
      <c r="CY8" s="1168"/>
      <c r="CZ8" s="1168"/>
      <c r="DA8" s="1168"/>
      <c r="DB8" s="1168"/>
      <c r="DC8" s="1168"/>
      <c r="DD8" s="1168"/>
      <c r="DE8" s="1168"/>
      <c r="DF8" s="1168"/>
      <c r="DG8" s="1168"/>
      <c r="DH8" s="1168"/>
      <c r="DI8" s="1168"/>
      <c r="DJ8" s="1168"/>
      <c r="DK8" s="1168"/>
      <c r="DL8" s="1168"/>
      <c r="DM8" s="1168"/>
      <c r="DN8" s="1168"/>
      <c r="DO8" s="1168"/>
      <c r="DP8" s="1168"/>
      <c r="DQ8" s="1168"/>
      <c r="DR8" s="1168"/>
      <c r="DS8" s="1168"/>
      <c r="DT8" s="1168"/>
      <c r="DU8" s="1168"/>
      <c r="DV8" s="1168"/>
      <c r="DW8" s="1168"/>
      <c r="DX8" s="1168"/>
      <c r="DY8" s="1168"/>
      <c r="DZ8" s="1168"/>
      <c r="EA8" s="1168"/>
      <c r="EB8" s="1168"/>
      <c r="EC8" s="1168"/>
      <c r="ED8" s="1168"/>
      <c r="EE8" s="1168"/>
      <c r="EF8" s="1168"/>
      <c r="EG8" s="1168"/>
      <c r="EH8" s="1168"/>
      <c r="EI8" s="1168"/>
      <c r="EJ8" s="1168"/>
      <c r="EK8" s="1168"/>
      <c r="EL8" s="1168"/>
      <c r="EM8" s="1168"/>
      <c r="EN8" s="1168"/>
      <c r="EO8" s="1168"/>
      <c r="EP8" s="1168"/>
      <c r="EQ8" s="1168"/>
      <c r="ER8" s="1168"/>
      <c r="ES8" s="1168"/>
      <c r="ET8" s="1168"/>
      <c r="EU8" s="1168"/>
      <c r="EV8" s="1168"/>
      <c r="EW8" s="1168"/>
      <c r="EX8" s="1168"/>
      <c r="EY8" s="1168"/>
      <c r="EZ8" s="1168"/>
      <c r="FA8" s="1168"/>
      <c r="FB8" s="1168"/>
      <c r="FC8" s="1168"/>
      <c r="FD8" s="1168"/>
      <c r="FE8" s="1168"/>
      <c r="FF8" s="1168"/>
      <c r="FG8" s="1168"/>
      <c r="FH8" s="1168"/>
      <c r="FI8" s="1168"/>
      <c r="FJ8" s="1168"/>
      <c r="FK8" s="1168"/>
      <c r="FL8" s="1168"/>
      <c r="FM8" s="1168"/>
      <c r="FN8" s="1168"/>
      <c r="FO8" s="1168"/>
      <c r="FP8" s="1168"/>
      <c r="FQ8" s="1168"/>
      <c r="FR8" s="1168"/>
      <c r="FS8" s="1168"/>
      <c r="FT8" s="1168"/>
      <c r="FU8" s="1168"/>
      <c r="FV8" s="1168"/>
      <c r="FW8" s="1168"/>
      <c r="FX8" s="1168"/>
      <c r="FY8" s="1168"/>
      <c r="FZ8" s="1168"/>
      <c r="GA8" s="1168"/>
      <c r="GB8" s="1168"/>
      <c r="GC8" s="1168"/>
      <c r="GD8" s="1168"/>
      <c r="GE8" s="1168"/>
      <c r="GF8" s="1168"/>
      <c r="GG8" s="1168"/>
      <c r="GH8" s="1168"/>
      <c r="GI8" s="1168"/>
      <c r="GJ8" s="1168"/>
      <c r="GK8" s="1168"/>
      <c r="GL8" s="1168"/>
      <c r="GM8" s="1168"/>
      <c r="GN8" s="1168"/>
      <c r="GO8" s="1168"/>
      <c r="GP8" s="1168"/>
      <c r="GQ8" s="1168"/>
      <c r="GR8" s="1168"/>
      <c r="GS8" s="1168"/>
      <c r="GT8" s="1168"/>
      <c r="GU8" s="1168"/>
      <c r="GV8" s="1168"/>
      <c r="GW8" s="1168"/>
      <c r="GX8" s="1168"/>
      <c r="GY8" s="1168"/>
      <c r="GZ8" s="1168"/>
      <c r="HA8" s="1168"/>
      <c r="HB8" s="1168"/>
      <c r="HC8" s="1168"/>
      <c r="HD8" s="1168"/>
      <c r="HE8" s="1168"/>
      <c r="HF8" s="1168"/>
      <c r="HG8" s="1168"/>
      <c r="HH8" s="1168"/>
      <c r="HI8" s="1168"/>
      <c r="HJ8" s="1168"/>
      <c r="HK8" s="1168"/>
      <c r="HL8" s="1168"/>
      <c r="HM8" s="1168"/>
      <c r="HN8" s="1168"/>
      <c r="HO8" s="1168"/>
      <c r="HP8" s="1168"/>
      <c r="HQ8" s="1168"/>
      <c r="HR8" s="1168"/>
      <c r="HS8" s="1168"/>
      <c r="HT8" s="1168"/>
      <c r="HU8" s="1168"/>
      <c r="HV8" s="1168"/>
      <c r="HW8" s="1168"/>
      <c r="HX8" s="1168"/>
      <c r="HY8" s="1168"/>
      <c r="HZ8" s="1168"/>
      <c r="IA8" s="1168"/>
      <c r="IB8" s="1168"/>
      <c r="IC8" s="1168"/>
      <c r="ID8" s="1168"/>
      <c r="IE8" s="1168"/>
      <c r="IF8" s="1168"/>
      <c r="IG8" s="1168"/>
      <c r="IH8" s="1168"/>
      <c r="II8" s="1168"/>
      <c r="IJ8" s="1168"/>
      <c r="IK8" s="1168"/>
      <c r="IL8" s="1168"/>
      <c r="IM8" s="1168"/>
      <c r="IN8" s="1168"/>
      <c r="IO8" s="1168"/>
      <c r="IP8" s="1168"/>
      <c r="IQ8" s="1168"/>
      <c r="IR8" s="1168"/>
      <c r="IS8" s="1168"/>
      <c r="IT8" s="1168"/>
      <c r="IU8" s="1168"/>
      <c r="IV8" s="1168"/>
    </row>
    <row r="9" spans="1:256" s="1160" customFormat="1" ht="15" customHeight="1" x14ac:dyDescent="0.35">
      <c r="A9" s="1525">
        <v>2</v>
      </c>
      <c r="B9" s="1172"/>
      <c r="C9" s="1160" t="s">
        <v>1165</v>
      </c>
      <c r="D9" s="1367">
        <v>160</v>
      </c>
      <c r="E9" s="1367">
        <v>0</v>
      </c>
      <c r="F9" s="1367">
        <v>0</v>
      </c>
      <c r="G9" s="1367">
        <v>0</v>
      </c>
      <c r="H9" s="1367">
        <v>0</v>
      </c>
      <c r="I9" s="1367">
        <v>435</v>
      </c>
      <c r="J9" s="1367">
        <v>0</v>
      </c>
      <c r="K9" s="1367">
        <v>50</v>
      </c>
      <c r="L9" s="1367">
        <v>0</v>
      </c>
      <c r="M9" s="1367">
        <v>903</v>
      </c>
      <c r="N9" s="1367">
        <v>660</v>
      </c>
      <c r="O9" s="1367">
        <v>50</v>
      </c>
      <c r="P9" s="1367">
        <v>0</v>
      </c>
      <c r="Q9" s="822">
        <v>2258</v>
      </c>
      <c r="R9" s="808"/>
      <c r="S9" s="808"/>
      <c r="T9" s="808"/>
      <c r="U9" s="808"/>
      <c r="V9" s="808"/>
      <c r="W9" s="808"/>
      <c r="X9" s="808"/>
      <c r="Y9" s="808"/>
      <c r="Z9" s="808"/>
      <c r="AA9" s="808"/>
      <c r="AB9" s="808"/>
      <c r="AC9" s="808"/>
      <c r="AD9" s="808"/>
      <c r="AE9" s="808"/>
      <c r="AF9" s="808"/>
      <c r="AG9" s="808"/>
      <c r="AH9" s="808"/>
      <c r="AI9" s="808"/>
      <c r="AJ9" s="808"/>
      <c r="AK9" s="808"/>
      <c r="AL9" s="808"/>
      <c r="AM9" s="808"/>
      <c r="AN9" s="808"/>
      <c r="AO9" s="808"/>
      <c r="AP9" s="808"/>
      <c r="AQ9" s="808"/>
      <c r="AR9" s="808"/>
      <c r="AS9" s="808"/>
      <c r="AT9" s="808"/>
      <c r="AU9" s="808"/>
      <c r="AV9" s="808"/>
      <c r="AW9" s="808"/>
      <c r="AX9" s="808"/>
      <c r="AY9" s="808"/>
      <c r="AZ9" s="808"/>
      <c r="BA9" s="808"/>
      <c r="BB9" s="808"/>
      <c r="BC9" s="808"/>
      <c r="BD9" s="808"/>
      <c r="BE9" s="808"/>
      <c r="BF9" s="808"/>
      <c r="BG9" s="808"/>
      <c r="BH9" s="808"/>
      <c r="BI9" s="808"/>
      <c r="BJ9" s="808"/>
      <c r="BK9" s="808"/>
      <c r="BL9" s="808"/>
      <c r="BM9" s="808"/>
      <c r="BN9" s="808"/>
      <c r="BO9" s="808"/>
      <c r="BP9" s="808"/>
      <c r="BQ9" s="808"/>
      <c r="BR9" s="808"/>
      <c r="BS9" s="808"/>
      <c r="BT9" s="808"/>
      <c r="BU9" s="808"/>
      <c r="BV9" s="808"/>
      <c r="BW9" s="808"/>
      <c r="BX9" s="808"/>
      <c r="BY9" s="808"/>
      <c r="BZ9" s="808"/>
      <c r="CA9" s="808"/>
      <c r="CB9" s="808"/>
      <c r="CC9" s="808"/>
      <c r="CD9" s="808"/>
      <c r="CE9" s="808"/>
      <c r="CF9" s="808"/>
      <c r="CG9" s="808"/>
      <c r="CH9" s="808"/>
      <c r="CI9" s="808"/>
      <c r="CJ9" s="808"/>
      <c r="CK9" s="808"/>
      <c r="CL9" s="808"/>
      <c r="CM9" s="808"/>
      <c r="CN9" s="808"/>
      <c r="CO9" s="808"/>
      <c r="CP9" s="808"/>
      <c r="CQ9" s="808"/>
      <c r="CR9" s="808"/>
      <c r="CS9" s="808"/>
      <c r="CT9" s="808"/>
      <c r="CU9" s="808"/>
      <c r="CV9" s="808"/>
      <c r="CW9" s="808"/>
      <c r="CX9" s="808"/>
      <c r="CY9" s="808"/>
      <c r="CZ9" s="808"/>
      <c r="DA9" s="808"/>
      <c r="DB9" s="808"/>
      <c r="DC9" s="808"/>
      <c r="DD9" s="808"/>
      <c r="DE9" s="808"/>
      <c r="DF9" s="808"/>
      <c r="DG9" s="808"/>
      <c r="DH9" s="808"/>
      <c r="DI9" s="808"/>
      <c r="DJ9" s="808"/>
      <c r="DK9" s="808"/>
      <c r="DL9" s="808"/>
      <c r="DM9" s="808"/>
      <c r="DN9" s="808"/>
      <c r="DO9" s="808"/>
      <c r="DP9" s="808"/>
      <c r="DQ9" s="808"/>
      <c r="DR9" s="808"/>
      <c r="DS9" s="808"/>
      <c r="DT9" s="808"/>
      <c r="DU9" s="808"/>
      <c r="DV9" s="808"/>
      <c r="DW9" s="808"/>
      <c r="DX9" s="808"/>
      <c r="DY9" s="808"/>
      <c r="DZ9" s="808"/>
      <c r="EA9" s="808"/>
      <c r="EB9" s="808"/>
      <c r="EC9" s="808"/>
      <c r="ED9" s="808"/>
      <c r="EE9" s="808"/>
      <c r="EF9" s="808"/>
      <c r="EG9" s="808"/>
      <c r="EH9" s="808"/>
      <c r="EI9" s="808"/>
      <c r="EJ9" s="808"/>
      <c r="EK9" s="808"/>
      <c r="EL9" s="808"/>
      <c r="EM9" s="808"/>
      <c r="EN9" s="808"/>
      <c r="EO9" s="808"/>
      <c r="EP9" s="808"/>
      <c r="EQ9" s="808"/>
      <c r="ER9" s="808"/>
      <c r="ES9" s="808"/>
      <c r="ET9" s="808"/>
      <c r="EU9" s="808"/>
      <c r="EV9" s="808"/>
      <c r="EW9" s="808"/>
      <c r="EX9" s="808"/>
      <c r="EY9" s="808"/>
      <c r="EZ9" s="808"/>
      <c r="FA9" s="808"/>
      <c r="FB9" s="808"/>
      <c r="FC9" s="808"/>
      <c r="FD9" s="808"/>
      <c r="FE9" s="808"/>
      <c r="FF9" s="808"/>
      <c r="FG9" s="808"/>
      <c r="FH9" s="808"/>
      <c r="FI9" s="808"/>
      <c r="FJ9" s="808"/>
      <c r="FK9" s="808"/>
      <c r="FL9" s="808"/>
      <c r="FM9" s="808"/>
      <c r="FN9" s="808"/>
      <c r="FO9" s="808"/>
      <c r="FP9" s="808"/>
      <c r="FQ9" s="808"/>
      <c r="FR9" s="808"/>
      <c r="FS9" s="808"/>
      <c r="FT9" s="808"/>
      <c r="FU9" s="808"/>
      <c r="FV9" s="808"/>
      <c r="FW9" s="808"/>
      <c r="FX9" s="808"/>
      <c r="FY9" s="808"/>
      <c r="FZ9" s="808"/>
      <c r="GA9" s="808"/>
      <c r="GB9" s="808"/>
      <c r="GC9" s="808"/>
      <c r="GD9" s="808"/>
      <c r="GE9" s="808"/>
      <c r="GF9" s="808"/>
      <c r="GG9" s="808"/>
      <c r="GH9" s="808"/>
      <c r="GI9" s="808"/>
      <c r="GJ9" s="808"/>
      <c r="GK9" s="808"/>
      <c r="GL9" s="808"/>
      <c r="GM9" s="808"/>
      <c r="GN9" s="808"/>
      <c r="GO9" s="808"/>
      <c r="GP9" s="808"/>
      <c r="GQ9" s="808"/>
      <c r="GR9" s="808"/>
      <c r="GS9" s="808"/>
      <c r="GT9" s="808"/>
      <c r="GU9" s="808"/>
      <c r="GV9" s="808"/>
      <c r="GW9" s="808"/>
      <c r="GX9" s="808"/>
      <c r="GY9" s="808"/>
      <c r="GZ9" s="808"/>
      <c r="HA9" s="808"/>
      <c r="HB9" s="808"/>
      <c r="HC9" s="808"/>
      <c r="HD9" s="808"/>
      <c r="HE9" s="808"/>
      <c r="HF9" s="808"/>
      <c r="HG9" s="808"/>
      <c r="HH9" s="808"/>
      <c r="HI9" s="808"/>
      <c r="HJ9" s="808"/>
      <c r="HK9" s="808"/>
      <c r="HL9" s="808"/>
      <c r="HM9" s="808"/>
      <c r="HN9" s="808"/>
      <c r="HO9" s="808"/>
      <c r="HP9" s="808"/>
      <c r="HQ9" s="808"/>
      <c r="HR9" s="808"/>
      <c r="HS9" s="808"/>
      <c r="HT9" s="808"/>
      <c r="HU9" s="808"/>
      <c r="HV9" s="808"/>
      <c r="HW9" s="808"/>
      <c r="HX9" s="808"/>
      <c r="HY9" s="808"/>
      <c r="HZ9" s="808"/>
      <c r="IA9" s="808"/>
      <c r="IB9" s="808"/>
      <c r="IC9" s="808"/>
      <c r="ID9" s="808"/>
      <c r="IE9" s="808"/>
      <c r="IF9" s="808"/>
      <c r="IG9" s="808"/>
      <c r="IH9" s="808"/>
      <c r="II9" s="808"/>
      <c r="IJ9" s="808"/>
      <c r="IK9" s="808"/>
      <c r="IL9" s="808"/>
      <c r="IM9" s="808"/>
      <c r="IN9" s="808"/>
      <c r="IO9" s="808"/>
      <c r="IP9" s="808"/>
      <c r="IQ9" s="808"/>
      <c r="IR9" s="808"/>
      <c r="IS9" s="808"/>
      <c r="IT9" s="808"/>
      <c r="IU9" s="808"/>
      <c r="IV9" s="808"/>
    </row>
    <row r="10" spans="1:256" x14ac:dyDescent="0.35">
      <c r="A10" s="1525">
        <v>3</v>
      </c>
      <c r="B10" s="1173"/>
      <c r="C10" s="1174" t="s">
        <v>675</v>
      </c>
      <c r="D10" s="193"/>
      <c r="E10" s="193"/>
      <c r="F10" s="193"/>
      <c r="G10" s="193"/>
      <c r="H10" s="193"/>
      <c r="I10" s="193"/>
      <c r="J10" s="193"/>
      <c r="K10" s="193"/>
      <c r="L10" s="193"/>
      <c r="M10" s="193"/>
      <c r="N10" s="193"/>
      <c r="O10" s="193"/>
      <c r="P10" s="193"/>
      <c r="Q10" s="1175">
        <f>SUM(D10:P10)</f>
        <v>0</v>
      </c>
      <c r="R10" s="1174"/>
      <c r="S10" s="1174"/>
      <c r="T10" s="1174"/>
      <c r="U10" s="1174"/>
      <c r="V10" s="1174"/>
      <c r="W10" s="1174"/>
      <c r="X10" s="1174"/>
      <c r="Y10" s="1174"/>
      <c r="Z10" s="1174"/>
      <c r="AA10" s="1174"/>
      <c r="AB10" s="1174"/>
      <c r="AC10" s="1174"/>
      <c r="AD10" s="1174"/>
      <c r="AE10" s="1174"/>
      <c r="AF10" s="1174"/>
      <c r="AG10" s="1174"/>
      <c r="AH10" s="1174"/>
      <c r="AI10" s="1174"/>
      <c r="AJ10" s="1174"/>
      <c r="AK10" s="1174"/>
      <c r="AL10" s="1174"/>
      <c r="AM10" s="1174"/>
      <c r="AN10" s="1174"/>
      <c r="AO10" s="1174"/>
      <c r="AP10" s="1174"/>
      <c r="AQ10" s="1174"/>
      <c r="AR10" s="1174"/>
      <c r="AS10" s="1174"/>
      <c r="AT10" s="1174"/>
      <c r="AU10" s="1174"/>
      <c r="AV10" s="1174"/>
      <c r="AW10" s="1174"/>
      <c r="AX10" s="1174"/>
      <c r="AY10" s="1174"/>
      <c r="AZ10" s="1174"/>
      <c r="BA10" s="1174"/>
      <c r="BB10" s="1174"/>
      <c r="BC10" s="1174"/>
      <c r="BD10" s="1174"/>
      <c r="BE10" s="1174"/>
      <c r="BF10" s="1174"/>
      <c r="BG10" s="1174"/>
      <c r="BH10" s="1174"/>
      <c r="BI10" s="1174"/>
      <c r="BJ10" s="1174"/>
      <c r="BK10" s="1174"/>
      <c r="BL10" s="1174"/>
      <c r="BM10" s="1174"/>
      <c r="BN10" s="1174"/>
      <c r="BO10" s="1174"/>
      <c r="BP10" s="1174"/>
      <c r="BQ10" s="1174"/>
      <c r="BR10" s="1174"/>
      <c r="BS10" s="1174"/>
      <c r="BT10" s="1174"/>
      <c r="BU10" s="1174"/>
      <c r="BV10" s="1174"/>
      <c r="BW10" s="1174"/>
      <c r="BX10" s="1174"/>
      <c r="BY10" s="1174"/>
      <c r="BZ10" s="1174"/>
      <c r="CA10" s="1174"/>
      <c r="CB10" s="1174"/>
      <c r="CC10" s="1174"/>
      <c r="CD10" s="1174"/>
      <c r="CE10" s="1174"/>
      <c r="CF10" s="1174"/>
      <c r="CG10" s="1174"/>
      <c r="CH10" s="1174"/>
      <c r="CI10" s="1174"/>
      <c r="CJ10" s="1174"/>
      <c r="CK10" s="1174"/>
      <c r="CL10" s="1174"/>
      <c r="CM10" s="1174"/>
      <c r="CN10" s="1174"/>
      <c r="CO10" s="1174"/>
      <c r="CP10" s="1174"/>
      <c r="CQ10" s="1174"/>
      <c r="CR10" s="1174"/>
      <c r="CS10" s="1174"/>
      <c r="CT10" s="1174"/>
      <c r="CU10" s="1174"/>
      <c r="CV10" s="1174"/>
      <c r="CW10" s="1174"/>
      <c r="CX10" s="1174"/>
      <c r="CY10" s="1174"/>
      <c r="CZ10" s="1174"/>
      <c r="DA10" s="1174"/>
      <c r="DB10" s="1174"/>
      <c r="DC10" s="1174"/>
      <c r="DD10" s="1174"/>
      <c r="DE10" s="1174"/>
      <c r="DF10" s="1174"/>
      <c r="DG10" s="1174"/>
      <c r="DH10" s="1174"/>
      <c r="DI10" s="1174"/>
      <c r="DJ10" s="1174"/>
      <c r="DK10" s="1174"/>
      <c r="DL10" s="1174"/>
      <c r="DM10" s="1174"/>
      <c r="DN10" s="1174"/>
      <c r="DO10" s="1174"/>
      <c r="DP10" s="1174"/>
      <c r="DQ10" s="1174"/>
      <c r="DR10" s="1174"/>
      <c r="DS10" s="1174"/>
      <c r="DT10" s="1174"/>
      <c r="DU10" s="1174"/>
      <c r="DV10" s="1174"/>
      <c r="DW10" s="1174"/>
      <c r="DX10" s="1174"/>
      <c r="DY10" s="1174"/>
      <c r="DZ10" s="1174"/>
      <c r="EA10" s="1174"/>
      <c r="EB10" s="1174"/>
      <c r="EC10" s="1174"/>
      <c r="ED10" s="1174"/>
      <c r="EE10" s="1174"/>
      <c r="EF10" s="1174"/>
      <c r="EG10" s="1174"/>
      <c r="EH10" s="1174"/>
      <c r="EI10" s="1174"/>
      <c r="EJ10" s="1174"/>
      <c r="EK10" s="1174"/>
      <c r="EL10" s="1174"/>
      <c r="EM10" s="1174"/>
      <c r="EN10" s="1174"/>
      <c r="EO10" s="1174"/>
      <c r="EP10" s="1174"/>
      <c r="EQ10" s="1174"/>
      <c r="ER10" s="1174"/>
      <c r="ES10" s="1174"/>
      <c r="ET10" s="1174"/>
      <c r="EU10" s="1174"/>
      <c r="EV10" s="1174"/>
      <c r="EW10" s="1174"/>
      <c r="EX10" s="1174"/>
      <c r="EY10" s="1174"/>
      <c r="EZ10" s="1174"/>
      <c r="FA10" s="1174"/>
      <c r="FB10" s="1174"/>
      <c r="FC10" s="1174"/>
      <c r="FD10" s="1174"/>
      <c r="FE10" s="1174"/>
      <c r="FF10" s="1174"/>
      <c r="FG10" s="1174"/>
      <c r="FH10" s="1174"/>
      <c r="FI10" s="1174"/>
      <c r="FJ10" s="1174"/>
      <c r="FK10" s="1174"/>
      <c r="FL10" s="1174"/>
      <c r="FM10" s="1174"/>
      <c r="FN10" s="1174"/>
      <c r="FO10" s="1174"/>
      <c r="FP10" s="1174"/>
      <c r="FQ10" s="1174"/>
      <c r="FR10" s="1174"/>
      <c r="FS10" s="1174"/>
      <c r="FT10" s="1174"/>
      <c r="FU10" s="1174"/>
      <c r="FV10" s="1174"/>
      <c r="FW10" s="1174"/>
      <c r="FX10" s="1174"/>
      <c r="FY10" s="1174"/>
      <c r="FZ10" s="1174"/>
      <c r="GA10" s="1174"/>
      <c r="GB10" s="1174"/>
      <c r="GC10" s="1174"/>
      <c r="GD10" s="1174"/>
      <c r="GE10" s="1174"/>
      <c r="GF10" s="1174"/>
      <c r="GG10" s="1174"/>
      <c r="GH10" s="1174"/>
      <c r="GI10" s="1174"/>
      <c r="GJ10" s="1174"/>
      <c r="GK10" s="1174"/>
      <c r="GL10" s="1174"/>
      <c r="GM10" s="1174"/>
      <c r="GN10" s="1174"/>
      <c r="GO10" s="1174"/>
      <c r="GP10" s="1174"/>
      <c r="GQ10" s="1174"/>
      <c r="GR10" s="1174"/>
      <c r="GS10" s="1174"/>
      <c r="GT10" s="1174"/>
      <c r="GU10" s="1174"/>
      <c r="GV10" s="1174"/>
      <c r="GW10" s="1174"/>
      <c r="GX10" s="1174"/>
      <c r="GY10" s="1174"/>
      <c r="GZ10" s="1174"/>
      <c r="HA10" s="1174"/>
      <c r="HB10" s="1174"/>
      <c r="HC10" s="1174"/>
      <c r="HD10" s="1174"/>
      <c r="HE10" s="1174"/>
      <c r="HF10" s="1174"/>
      <c r="HG10" s="1174"/>
      <c r="HH10" s="1174"/>
      <c r="HI10" s="1174"/>
      <c r="HJ10" s="1174"/>
      <c r="HK10" s="1174"/>
      <c r="HL10" s="1174"/>
      <c r="HM10" s="1174"/>
      <c r="HN10" s="1174"/>
      <c r="HO10" s="1174"/>
      <c r="HP10" s="1174"/>
      <c r="HQ10" s="1174"/>
      <c r="HR10" s="1174"/>
      <c r="HS10" s="1174"/>
      <c r="HT10" s="1174"/>
      <c r="HU10" s="1174"/>
      <c r="HV10" s="1174"/>
      <c r="HW10" s="1174"/>
      <c r="HX10" s="1174"/>
      <c r="HY10" s="1174"/>
      <c r="HZ10" s="1174"/>
      <c r="IA10" s="1174"/>
      <c r="IB10" s="1174"/>
      <c r="IC10" s="1174"/>
      <c r="ID10" s="1174"/>
      <c r="IE10" s="1174"/>
      <c r="IF10" s="1174"/>
      <c r="IG10" s="1174"/>
      <c r="IH10" s="1174"/>
      <c r="II10" s="1174"/>
      <c r="IJ10" s="1174"/>
      <c r="IK10" s="1174"/>
      <c r="IL10" s="1174"/>
      <c r="IM10" s="1174"/>
      <c r="IN10" s="1174"/>
      <c r="IO10" s="1174"/>
      <c r="IP10" s="1174"/>
      <c r="IQ10" s="1174"/>
      <c r="IR10" s="1174"/>
      <c r="IS10" s="1174"/>
      <c r="IT10" s="1174"/>
      <c r="IU10" s="1174"/>
      <c r="IV10" s="1174"/>
    </row>
    <row r="11" spans="1:256" s="1443" customFormat="1" x14ac:dyDescent="0.35">
      <c r="A11" s="1525">
        <v>4</v>
      </c>
      <c r="B11" s="1439"/>
      <c r="C11" s="1440" t="s">
        <v>1210</v>
      </c>
      <c r="D11" s="1441">
        <f>SUM(D9:D10)</f>
        <v>160</v>
      </c>
      <c r="E11" s="1441">
        <f t="shared" ref="E11:Q11" si="0">SUM(E9:E10)</f>
        <v>0</v>
      </c>
      <c r="F11" s="1441">
        <f t="shared" si="0"/>
        <v>0</v>
      </c>
      <c r="G11" s="1441">
        <f t="shared" si="0"/>
        <v>0</v>
      </c>
      <c r="H11" s="1441">
        <f t="shared" si="0"/>
        <v>0</v>
      </c>
      <c r="I11" s="1441">
        <f t="shared" si="0"/>
        <v>435</v>
      </c>
      <c r="J11" s="1441">
        <f t="shared" si="0"/>
        <v>0</v>
      </c>
      <c r="K11" s="1441">
        <f t="shared" si="0"/>
        <v>50</v>
      </c>
      <c r="L11" s="1441">
        <f t="shared" si="0"/>
        <v>0</v>
      </c>
      <c r="M11" s="1441">
        <f t="shared" si="0"/>
        <v>903</v>
      </c>
      <c r="N11" s="1441">
        <f t="shared" si="0"/>
        <v>660</v>
      </c>
      <c r="O11" s="1441">
        <f t="shared" si="0"/>
        <v>50</v>
      </c>
      <c r="P11" s="1441">
        <f t="shared" si="0"/>
        <v>0</v>
      </c>
      <c r="Q11" s="1519">
        <f t="shared" si="0"/>
        <v>2258</v>
      </c>
      <c r="R11" s="1442"/>
      <c r="S11" s="1442"/>
      <c r="T11" s="1442"/>
      <c r="U11" s="1442"/>
      <c r="V11" s="1442"/>
      <c r="W11" s="1442"/>
      <c r="X11" s="1442"/>
      <c r="Y11" s="1442"/>
      <c r="Z11" s="1442"/>
      <c r="AA11" s="1442"/>
      <c r="AB11" s="1442"/>
      <c r="AC11" s="1442"/>
      <c r="AD11" s="1442"/>
      <c r="AE11" s="1442"/>
      <c r="AF11" s="1442"/>
      <c r="AG11" s="1442"/>
      <c r="AH11" s="1442"/>
      <c r="AI11" s="1442"/>
      <c r="AJ11" s="1442"/>
      <c r="AK11" s="1442"/>
      <c r="AL11" s="1442"/>
      <c r="AM11" s="1442"/>
      <c r="AN11" s="1442"/>
      <c r="AO11" s="1442"/>
      <c r="AP11" s="1442"/>
      <c r="AQ11" s="1442"/>
      <c r="AR11" s="1442"/>
      <c r="AS11" s="1442"/>
      <c r="AT11" s="1442"/>
      <c r="AU11" s="1442"/>
      <c r="AV11" s="1442"/>
      <c r="AW11" s="1442"/>
      <c r="AX11" s="1442"/>
      <c r="AY11" s="1442"/>
      <c r="AZ11" s="1442"/>
      <c r="BA11" s="1442"/>
      <c r="BB11" s="1442"/>
      <c r="BC11" s="1442"/>
      <c r="BD11" s="1442"/>
      <c r="BE11" s="1442"/>
      <c r="BF11" s="1442"/>
      <c r="BG11" s="1442"/>
      <c r="BH11" s="1442"/>
      <c r="BI11" s="1442"/>
      <c r="BJ11" s="1442"/>
      <c r="BK11" s="1442"/>
      <c r="BL11" s="1442"/>
      <c r="BM11" s="1442"/>
      <c r="BN11" s="1442"/>
      <c r="BO11" s="1442"/>
      <c r="BP11" s="1442"/>
      <c r="BQ11" s="1442"/>
      <c r="BR11" s="1442"/>
      <c r="BS11" s="1442"/>
      <c r="BT11" s="1442"/>
      <c r="BU11" s="1442"/>
      <c r="BV11" s="1442"/>
      <c r="BW11" s="1442"/>
      <c r="BX11" s="1442"/>
      <c r="BY11" s="1442"/>
      <c r="BZ11" s="1442"/>
      <c r="CA11" s="1442"/>
      <c r="CB11" s="1442"/>
      <c r="CC11" s="1442"/>
      <c r="CD11" s="1442"/>
      <c r="CE11" s="1442"/>
      <c r="CF11" s="1442"/>
      <c r="CG11" s="1442"/>
      <c r="CH11" s="1442"/>
      <c r="CI11" s="1442"/>
      <c r="CJ11" s="1442"/>
      <c r="CK11" s="1442"/>
      <c r="CL11" s="1442"/>
      <c r="CM11" s="1442"/>
      <c r="CN11" s="1442"/>
      <c r="CO11" s="1442"/>
      <c r="CP11" s="1442"/>
      <c r="CQ11" s="1442"/>
      <c r="CR11" s="1442"/>
      <c r="CS11" s="1442"/>
      <c r="CT11" s="1442"/>
      <c r="CU11" s="1442"/>
      <c r="CV11" s="1442"/>
      <c r="CW11" s="1442"/>
      <c r="CX11" s="1442"/>
      <c r="CY11" s="1442"/>
      <c r="CZ11" s="1442"/>
      <c r="DA11" s="1442"/>
      <c r="DB11" s="1442"/>
      <c r="DC11" s="1442"/>
      <c r="DD11" s="1442"/>
      <c r="DE11" s="1442"/>
      <c r="DF11" s="1442"/>
      <c r="DG11" s="1442"/>
      <c r="DH11" s="1442"/>
      <c r="DI11" s="1442"/>
      <c r="DJ11" s="1442"/>
      <c r="DK11" s="1442"/>
      <c r="DL11" s="1442"/>
      <c r="DM11" s="1442"/>
      <c r="DN11" s="1442"/>
      <c r="DO11" s="1442"/>
      <c r="DP11" s="1442"/>
      <c r="DQ11" s="1442"/>
      <c r="DR11" s="1442"/>
      <c r="DS11" s="1442"/>
      <c r="DT11" s="1442"/>
      <c r="DU11" s="1442"/>
      <c r="DV11" s="1442"/>
      <c r="DW11" s="1442"/>
      <c r="DX11" s="1442"/>
      <c r="DY11" s="1442"/>
      <c r="DZ11" s="1442"/>
      <c r="EA11" s="1442"/>
      <c r="EB11" s="1442"/>
      <c r="EC11" s="1442"/>
      <c r="ED11" s="1442"/>
      <c r="EE11" s="1442"/>
      <c r="EF11" s="1442"/>
      <c r="EG11" s="1442"/>
      <c r="EH11" s="1442"/>
      <c r="EI11" s="1442"/>
      <c r="EJ11" s="1442"/>
      <c r="EK11" s="1442"/>
      <c r="EL11" s="1442"/>
      <c r="EM11" s="1442"/>
      <c r="EN11" s="1442"/>
      <c r="EO11" s="1442"/>
      <c r="EP11" s="1442"/>
      <c r="EQ11" s="1442"/>
      <c r="ER11" s="1442"/>
      <c r="ES11" s="1442"/>
      <c r="ET11" s="1442"/>
      <c r="EU11" s="1442"/>
      <c r="EV11" s="1442"/>
      <c r="EW11" s="1442"/>
      <c r="EX11" s="1442"/>
      <c r="EY11" s="1442"/>
      <c r="EZ11" s="1442"/>
      <c r="FA11" s="1442"/>
      <c r="FB11" s="1442"/>
      <c r="FC11" s="1442"/>
      <c r="FD11" s="1442"/>
      <c r="FE11" s="1442"/>
      <c r="FF11" s="1442"/>
      <c r="FG11" s="1442"/>
      <c r="FH11" s="1442"/>
      <c r="FI11" s="1442"/>
      <c r="FJ11" s="1442"/>
      <c r="FK11" s="1442"/>
      <c r="FL11" s="1442"/>
      <c r="FM11" s="1442"/>
      <c r="FN11" s="1442"/>
      <c r="FO11" s="1442"/>
      <c r="FP11" s="1442"/>
      <c r="FQ11" s="1442"/>
      <c r="FR11" s="1442"/>
      <c r="FS11" s="1442"/>
      <c r="FT11" s="1442"/>
      <c r="FU11" s="1442"/>
      <c r="FV11" s="1442"/>
      <c r="FW11" s="1442"/>
      <c r="FX11" s="1442"/>
      <c r="FY11" s="1442"/>
      <c r="FZ11" s="1442"/>
      <c r="GA11" s="1442"/>
      <c r="GB11" s="1442"/>
      <c r="GC11" s="1442"/>
      <c r="GD11" s="1442"/>
      <c r="GE11" s="1442"/>
      <c r="GF11" s="1442"/>
      <c r="GG11" s="1442"/>
      <c r="GH11" s="1442"/>
      <c r="GI11" s="1442"/>
      <c r="GJ11" s="1442"/>
      <c r="GK11" s="1442"/>
      <c r="GL11" s="1442"/>
      <c r="GM11" s="1442"/>
      <c r="GN11" s="1442"/>
      <c r="GO11" s="1442"/>
      <c r="GP11" s="1442"/>
      <c r="GQ11" s="1442"/>
      <c r="GR11" s="1442"/>
      <c r="GS11" s="1442"/>
      <c r="GT11" s="1442"/>
      <c r="GU11" s="1442"/>
      <c r="GV11" s="1442"/>
      <c r="GW11" s="1442"/>
      <c r="GX11" s="1442"/>
      <c r="GY11" s="1442"/>
      <c r="GZ11" s="1442"/>
      <c r="HA11" s="1442"/>
      <c r="HB11" s="1442"/>
      <c r="HC11" s="1442"/>
      <c r="HD11" s="1442"/>
      <c r="HE11" s="1442"/>
      <c r="HF11" s="1442"/>
      <c r="HG11" s="1442"/>
      <c r="HH11" s="1442"/>
      <c r="HI11" s="1442"/>
      <c r="HJ11" s="1442"/>
      <c r="HK11" s="1442"/>
      <c r="HL11" s="1442"/>
      <c r="HM11" s="1442"/>
      <c r="HN11" s="1442"/>
      <c r="HO11" s="1442"/>
      <c r="HP11" s="1442"/>
      <c r="HQ11" s="1442"/>
      <c r="HR11" s="1442"/>
      <c r="HS11" s="1442"/>
      <c r="HT11" s="1442"/>
      <c r="HU11" s="1442"/>
      <c r="HV11" s="1442"/>
      <c r="HW11" s="1442"/>
      <c r="HX11" s="1442"/>
      <c r="HY11" s="1442"/>
      <c r="HZ11" s="1442"/>
      <c r="IA11" s="1442"/>
      <c r="IB11" s="1442"/>
      <c r="IC11" s="1442"/>
      <c r="ID11" s="1442"/>
      <c r="IE11" s="1442"/>
      <c r="IF11" s="1442"/>
      <c r="IG11" s="1442"/>
      <c r="IH11" s="1442"/>
      <c r="II11" s="1442"/>
      <c r="IJ11" s="1442"/>
      <c r="IK11" s="1442"/>
      <c r="IL11" s="1442"/>
      <c r="IM11" s="1442"/>
      <c r="IN11" s="1442"/>
      <c r="IO11" s="1442"/>
      <c r="IP11" s="1442"/>
      <c r="IQ11" s="1442"/>
      <c r="IR11" s="1442"/>
      <c r="IS11" s="1442"/>
      <c r="IT11" s="1442"/>
      <c r="IU11" s="1442"/>
      <c r="IV11" s="1442"/>
    </row>
    <row r="12" spans="1:256" s="1171" customFormat="1" ht="30" customHeight="1" x14ac:dyDescent="0.35">
      <c r="A12" s="1525">
        <v>5</v>
      </c>
      <c r="B12" s="1167" t="s">
        <v>155</v>
      </c>
      <c r="C12" s="1168" t="s">
        <v>807</v>
      </c>
      <c r="D12" s="1169"/>
      <c r="E12" s="1169"/>
      <c r="F12" s="1169"/>
      <c r="G12" s="1169"/>
      <c r="H12" s="1169"/>
      <c r="I12" s="1169"/>
      <c r="J12" s="1169"/>
      <c r="K12" s="1169"/>
      <c r="L12" s="1169"/>
      <c r="M12" s="1169"/>
      <c r="N12" s="1169"/>
      <c r="O12" s="1169">
        <v>2000</v>
      </c>
      <c r="P12" s="1169">
        <v>2096</v>
      </c>
      <c r="Q12" s="1170">
        <f t="shared" ref="Q12:Q50" si="1">SUM(D12:P12)</f>
        <v>4096</v>
      </c>
      <c r="R12" s="1168"/>
      <c r="S12" s="1168"/>
      <c r="T12" s="1168"/>
      <c r="U12" s="1168"/>
      <c r="V12" s="1168"/>
      <c r="W12" s="1168"/>
      <c r="X12" s="1168"/>
      <c r="Y12" s="1168"/>
      <c r="Z12" s="1168"/>
      <c r="AA12" s="1168"/>
      <c r="AB12" s="1168"/>
      <c r="AC12" s="1168"/>
      <c r="AD12" s="1168"/>
      <c r="AE12" s="1168"/>
      <c r="AF12" s="1168"/>
      <c r="AG12" s="1168"/>
      <c r="AH12" s="1168"/>
      <c r="AI12" s="1168"/>
      <c r="AJ12" s="1168"/>
      <c r="AK12" s="1168"/>
      <c r="AL12" s="1168"/>
      <c r="AM12" s="1168"/>
      <c r="AN12" s="1168"/>
      <c r="AO12" s="1168"/>
      <c r="AP12" s="1168"/>
      <c r="AQ12" s="1168"/>
      <c r="AR12" s="1168"/>
      <c r="AS12" s="1168"/>
      <c r="AT12" s="1168"/>
      <c r="AU12" s="1168"/>
      <c r="AV12" s="1168"/>
      <c r="AW12" s="1168"/>
      <c r="AX12" s="1168"/>
      <c r="AY12" s="1168"/>
      <c r="AZ12" s="1168"/>
      <c r="BA12" s="1168"/>
      <c r="BB12" s="1168"/>
      <c r="BC12" s="1168"/>
      <c r="BD12" s="1168"/>
      <c r="BE12" s="1168"/>
      <c r="BF12" s="1168"/>
      <c r="BG12" s="1168"/>
      <c r="BH12" s="1168"/>
      <c r="BI12" s="1168"/>
      <c r="BJ12" s="1168"/>
      <c r="BK12" s="1168"/>
      <c r="BL12" s="1168"/>
      <c r="BM12" s="1168"/>
      <c r="BN12" s="1168"/>
      <c r="BO12" s="1168"/>
      <c r="BP12" s="1168"/>
      <c r="BQ12" s="1168"/>
      <c r="BR12" s="1168"/>
      <c r="BS12" s="1168"/>
      <c r="BT12" s="1168"/>
      <c r="BU12" s="1168"/>
      <c r="BV12" s="1168"/>
      <c r="BW12" s="1168"/>
      <c r="BX12" s="1168"/>
      <c r="BY12" s="1168"/>
      <c r="BZ12" s="1168"/>
      <c r="CA12" s="1168"/>
      <c r="CB12" s="1168"/>
      <c r="CC12" s="1168"/>
      <c r="CD12" s="1168"/>
      <c r="CE12" s="1168"/>
      <c r="CF12" s="1168"/>
      <c r="CG12" s="1168"/>
      <c r="CH12" s="1168"/>
      <c r="CI12" s="1168"/>
      <c r="CJ12" s="1168"/>
      <c r="CK12" s="1168"/>
      <c r="CL12" s="1168"/>
      <c r="CM12" s="1168"/>
      <c r="CN12" s="1168"/>
      <c r="CO12" s="1168"/>
      <c r="CP12" s="1168"/>
      <c r="CQ12" s="1168"/>
      <c r="CR12" s="1168"/>
      <c r="CS12" s="1168"/>
      <c r="CT12" s="1168"/>
      <c r="CU12" s="1168"/>
      <c r="CV12" s="1168"/>
      <c r="CW12" s="1168"/>
      <c r="CX12" s="1168"/>
      <c r="CY12" s="1168"/>
      <c r="CZ12" s="1168"/>
      <c r="DA12" s="1168"/>
      <c r="DB12" s="1168"/>
      <c r="DC12" s="1168"/>
      <c r="DD12" s="1168"/>
      <c r="DE12" s="1168"/>
      <c r="DF12" s="1168"/>
      <c r="DG12" s="1168"/>
      <c r="DH12" s="1168"/>
      <c r="DI12" s="1168"/>
      <c r="DJ12" s="1168"/>
      <c r="DK12" s="1168"/>
      <c r="DL12" s="1168"/>
      <c r="DM12" s="1168"/>
      <c r="DN12" s="1168"/>
      <c r="DO12" s="1168"/>
      <c r="DP12" s="1168"/>
      <c r="DQ12" s="1168"/>
      <c r="DR12" s="1168"/>
      <c r="DS12" s="1168"/>
      <c r="DT12" s="1168"/>
      <c r="DU12" s="1168"/>
      <c r="DV12" s="1168"/>
      <c r="DW12" s="1168"/>
      <c r="DX12" s="1168"/>
      <c r="DY12" s="1168"/>
      <c r="DZ12" s="1168"/>
      <c r="EA12" s="1168"/>
      <c r="EB12" s="1168"/>
      <c r="EC12" s="1168"/>
      <c r="ED12" s="1168"/>
      <c r="EE12" s="1168"/>
      <c r="EF12" s="1168"/>
      <c r="EG12" s="1168"/>
      <c r="EH12" s="1168"/>
      <c r="EI12" s="1168"/>
      <c r="EJ12" s="1168"/>
      <c r="EK12" s="1168"/>
      <c r="EL12" s="1168"/>
      <c r="EM12" s="1168"/>
      <c r="EN12" s="1168"/>
      <c r="EO12" s="1168"/>
      <c r="EP12" s="1168"/>
      <c r="EQ12" s="1168"/>
      <c r="ER12" s="1168"/>
      <c r="ES12" s="1168"/>
      <c r="ET12" s="1168"/>
      <c r="EU12" s="1168"/>
      <c r="EV12" s="1168"/>
      <c r="EW12" s="1168"/>
      <c r="EX12" s="1168"/>
      <c r="EY12" s="1168"/>
      <c r="EZ12" s="1168"/>
      <c r="FA12" s="1168"/>
      <c r="FB12" s="1168"/>
      <c r="FC12" s="1168"/>
      <c r="FD12" s="1168"/>
      <c r="FE12" s="1168"/>
      <c r="FF12" s="1168"/>
      <c r="FG12" s="1168"/>
      <c r="FH12" s="1168"/>
      <c r="FI12" s="1168"/>
      <c r="FJ12" s="1168"/>
      <c r="FK12" s="1168"/>
      <c r="FL12" s="1168"/>
      <c r="FM12" s="1168"/>
      <c r="FN12" s="1168"/>
      <c r="FO12" s="1168"/>
      <c r="FP12" s="1168"/>
      <c r="FQ12" s="1168"/>
      <c r="FR12" s="1168"/>
      <c r="FS12" s="1168"/>
      <c r="FT12" s="1168"/>
      <c r="FU12" s="1168"/>
      <c r="FV12" s="1168"/>
      <c r="FW12" s="1168"/>
      <c r="FX12" s="1168"/>
      <c r="FY12" s="1168"/>
      <c r="FZ12" s="1168"/>
      <c r="GA12" s="1168"/>
      <c r="GB12" s="1168"/>
      <c r="GC12" s="1168"/>
      <c r="GD12" s="1168"/>
      <c r="GE12" s="1168"/>
      <c r="GF12" s="1168"/>
      <c r="GG12" s="1168"/>
      <c r="GH12" s="1168"/>
      <c r="GI12" s="1168"/>
      <c r="GJ12" s="1168"/>
      <c r="GK12" s="1168"/>
      <c r="GL12" s="1168"/>
      <c r="GM12" s="1168"/>
      <c r="GN12" s="1168"/>
      <c r="GO12" s="1168"/>
      <c r="GP12" s="1168"/>
      <c r="GQ12" s="1168"/>
      <c r="GR12" s="1168"/>
      <c r="GS12" s="1168"/>
      <c r="GT12" s="1168"/>
      <c r="GU12" s="1168"/>
      <c r="GV12" s="1168"/>
      <c r="GW12" s="1168"/>
      <c r="GX12" s="1168"/>
      <c r="GY12" s="1168"/>
      <c r="GZ12" s="1168"/>
      <c r="HA12" s="1168"/>
      <c r="HB12" s="1168"/>
      <c r="HC12" s="1168"/>
      <c r="HD12" s="1168"/>
      <c r="HE12" s="1168"/>
      <c r="HF12" s="1168"/>
      <c r="HG12" s="1168"/>
      <c r="HH12" s="1168"/>
      <c r="HI12" s="1168"/>
      <c r="HJ12" s="1168"/>
      <c r="HK12" s="1168"/>
      <c r="HL12" s="1168"/>
      <c r="HM12" s="1168"/>
      <c r="HN12" s="1168"/>
      <c r="HO12" s="1168"/>
      <c r="HP12" s="1168"/>
      <c r="HQ12" s="1168"/>
      <c r="HR12" s="1168"/>
      <c r="HS12" s="1168"/>
      <c r="HT12" s="1168"/>
      <c r="HU12" s="1168"/>
      <c r="HV12" s="1168"/>
      <c r="HW12" s="1168"/>
      <c r="HX12" s="1168"/>
      <c r="HY12" s="1168"/>
      <c r="HZ12" s="1168"/>
      <c r="IA12" s="1168"/>
      <c r="IB12" s="1168"/>
      <c r="IC12" s="1168"/>
      <c r="ID12" s="1168"/>
      <c r="IE12" s="1168"/>
      <c r="IF12" s="1168"/>
      <c r="IG12" s="1168"/>
      <c r="IH12" s="1168"/>
      <c r="II12" s="1168"/>
      <c r="IJ12" s="1168"/>
      <c r="IK12" s="1168"/>
      <c r="IL12" s="1168"/>
      <c r="IM12" s="1168"/>
      <c r="IN12" s="1168"/>
      <c r="IO12" s="1168"/>
      <c r="IP12" s="1168"/>
      <c r="IQ12" s="1168"/>
      <c r="IR12" s="1168"/>
      <c r="IS12" s="1168"/>
      <c r="IT12" s="1168"/>
      <c r="IU12" s="1168"/>
      <c r="IV12" s="1168"/>
    </row>
    <row r="13" spans="1:256" s="1160" customFormat="1" ht="15" customHeight="1" x14ac:dyDescent="0.35">
      <c r="A13" s="1525">
        <v>6</v>
      </c>
      <c r="B13" s="1172"/>
      <c r="C13" s="1160" t="s">
        <v>1165</v>
      </c>
      <c r="D13" s="1367">
        <v>0</v>
      </c>
      <c r="E13" s="1367">
        <v>0</v>
      </c>
      <c r="F13" s="1367">
        <v>0</v>
      </c>
      <c r="G13" s="1367">
        <v>240</v>
      </c>
      <c r="H13" s="1367">
        <v>0</v>
      </c>
      <c r="I13" s="1367">
        <v>239</v>
      </c>
      <c r="J13" s="1367">
        <v>0</v>
      </c>
      <c r="K13" s="1367">
        <v>0</v>
      </c>
      <c r="L13" s="1367">
        <v>0</v>
      </c>
      <c r="M13" s="1367">
        <v>1447</v>
      </c>
      <c r="N13" s="1367">
        <v>50</v>
      </c>
      <c r="O13" s="1367">
        <v>2000</v>
      </c>
      <c r="P13" s="1367">
        <v>120</v>
      </c>
      <c r="Q13" s="822">
        <v>4096</v>
      </c>
      <c r="R13" s="808"/>
      <c r="S13" s="808"/>
      <c r="T13" s="808"/>
      <c r="U13" s="808"/>
      <c r="V13" s="808"/>
      <c r="W13" s="808"/>
      <c r="X13" s="808"/>
      <c r="Y13" s="808"/>
      <c r="Z13" s="808"/>
      <c r="AA13" s="808"/>
      <c r="AB13" s="808"/>
      <c r="AC13" s="808"/>
      <c r="AD13" s="808"/>
      <c r="AE13" s="808"/>
      <c r="AF13" s="808"/>
      <c r="AG13" s="808"/>
      <c r="AH13" s="808"/>
      <c r="AI13" s="808"/>
      <c r="AJ13" s="808"/>
      <c r="AK13" s="808"/>
      <c r="AL13" s="808"/>
      <c r="AM13" s="808"/>
      <c r="AN13" s="808"/>
      <c r="AO13" s="808"/>
      <c r="AP13" s="808"/>
      <c r="AQ13" s="808"/>
      <c r="AR13" s="808"/>
      <c r="AS13" s="808"/>
      <c r="AT13" s="808"/>
      <c r="AU13" s="808"/>
      <c r="AV13" s="808"/>
      <c r="AW13" s="808"/>
      <c r="AX13" s="808"/>
      <c r="AY13" s="808"/>
      <c r="AZ13" s="808"/>
      <c r="BA13" s="808"/>
      <c r="BB13" s="808"/>
      <c r="BC13" s="808"/>
      <c r="BD13" s="808"/>
      <c r="BE13" s="808"/>
      <c r="BF13" s="808"/>
      <c r="BG13" s="808"/>
      <c r="BH13" s="808"/>
      <c r="BI13" s="808"/>
      <c r="BJ13" s="808"/>
      <c r="BK13" s="808"/>
      <c r="BL13" s="808"/>
      <c r="BM13" s="808"/>
      <c r="BN13" s="808"/>
      <c r="BO13" s="808"/>
      <c r="BP13" s="808"/>
      <c r="BQ13" s="808"/>
      <c r="BR13" s="808"/>
      <c r="BS13" s="808"/>
      <c r="BT13" s="808"/>
      <c r="BU13" s="808"/>
      <c r="BV13" s="808"/>
      <c r="BW13" s="808"/>
      <c r="BX13" s="808"/>
      <c r="BY13" s="808"/>
      <c r="BZ13" s="808"/>
      <c r="CA13" s="808"/>
      <c r="CB13" s="808"/>
      <c r="CC13" s="808"/>
      <c r="CD13" s="808"/>
      <c r="CE13" s="808"/>
      <c r="CF13" s="808"/>
      <c r="CG13" s="808"/>
      <c r="CH13" s="808"/>
      <c r="CI13" s="808"/>
      <c r="CJ13" s="808"/>
      <c r="CK13" s="808"/>
      <c r="CL13" s="808"/>
      <c r="CM13" s="808"/>
      <c r="CN13" s="808"/>
      <c r="CO13" s="808"/>
      <c r="CP13" s="808"/>
      <c r="CQ13" s="808"/>
      <c r="CR13" s="808"/>
      <c r="CS13" s="808"/>
      <c r="CT13" s="808"/>
      <c r="CU13" s="808"/>
      <c r="CV13" s="808"/>
      <c r="CW13" s="808"/>
      <c r="CX13" s="808"/>
      <c r="CY13" s="808"/>
      <c r="CZ13" s="808"/>
      <c r="DA13" s="808"/>
      <c r="DB13" s="808"/>
      <c r="DC13" s="808"/>
      <c r="DD13" s="808"/>
      <c r="DE13" s="808"/>
      <c r="DF13" s="808"/>
      <c r="DG13" s="808"/>
      <c r="DH13" s="808"/>
      <c r="DI13" s="808"/>
      <c r="DJ13" s="808"/>
      <c r="DK13" s="808"/>
      <c r="DL13" s="808"/>
      <c r="DM13" s="808"/>
      <c r="DN13" s="808"/>
      <c r="DO13" s="808"/>
      <c r="DP13" s="808"/>
      <c r="DQ13" s="808"/>
      <c r="DR13" s="808"/>
      <c r="DS13" s="808"/>
      <c r="DT13" s="808"/>
      <c r="DU13" s="808"/>
      <c r="DV13" s="808"/>
      <c r="DW13" s="808"/>
      <c r="DX13" s="808"/>
      <c r="DY13" s="808"/>
      <c r="DZ13" s="808"/>
      <c r="EA13" s="808"/>
      <c r="EB13" s="808"/>
      <c r="EC13" s="808"/>
      <c r="ED13" s="808"/>
      <c r="EE13" s="808"/>
      <c r="EF13" s="808"/>
      <c r="EG13" s="808"/>
      <c r="EH13" s="808"/>
      <c r="EI13" s="808"/>
      <c r="EJ13" s="808"/>
      <c r="EK13" s="808"/>
      <c r="EL13" s="808"/>
      <c r="EM13" s="808"/>
      <c r="EN13" s="808"/>
      <c r="EO13" s="808"/>
      <c r="EP13" s="808"/>
      <c r="EQ13" s="808"/>
      <c r="ER13" s="808"/>
      <c r="ES13" s="808"/>
      <c r="ET13" s="808"/>
      <c r="EU13" s="808"/>
      <c r="EV13" s="808"/>
      <c r="EW13" s="808"/>
      <c r="EX13" s="808"/>
      <c r="EY13" s="808"/>
      <c r="EZ13" s="808"/>
      <c r="FA13" s="808"/>
      <c r="FB13" s="808"/>
      <c r="FC13" s="808"/>
      <c r="FD13" s="808"/>
      <c r="FE13" s="808"/>
      <c r="FF13" s="808"/>
      <c r="FG13" s="808"/>
      <c r="FH13" s="808"/>
      <c r="FI13" s="808"/>
      <c r="FJ13" s="808"/>
      <c r="FK13" s="808"/>
      <c r="FL13" s="808"/>
      <c r="FM13" s="808"/>
      <c r="FN13" s="808"/>
      <c r="FO13" s="808"/>
      <c r="FP13" s="808"/>
      <c r="FQ13" s="808"/>
      <c r="FR13" s="808"/>
      <c r="FS13" s="808"/>
      <c r="FT13" s="808"/>
      <c r="FU13" s="808"/>
      <c r="FV13" s="808"/>
      <c r="FW13" s="808"/>
      <c r="FX13" s="808"/>
      <c r="FY13" s="808"/>
      <c r="FZ13" s="808"/>
      <c r="GA13" s="808"/>
      <c r="GB13" s="808"/>
      <c r="GC13" s="808"/>
      <c r="GD13" s="808"/>
      <c r="GE13" s="808"/>
      <c r="GF13" s="808"/>
      <c r="GG13" s="808"/>
      <c r="GH13" s="808"/>
      <c r="GI13" s="808"/>
      <c r="GJ13" s="808"/>
      <c r="GK13" s="808"/>
      <c r="GL13" s="808"/>
      <c r="GM13" s="808"/>
      <c r="GN13" s="808"/>
      <c r="GO13" s="808"/>
      <c r="GP13" s="808"/>
      <c r="GQ13" s="808"/>
      <c r="GR13" s="808"/>
      <c r="GS13" s="808"/>
      <c r="GT13" s="808"/>
      <c r="GU13" s="808"/>
      <c r="GV13" s="808"/>
      <c r="GW13" s="808"/>
      <c r="GX13" s="808"/>
      <c r="GY13" s="808"/>
      <c r="GZ13" s="808"/>
      <c r="HA13" s="808"/>
      <c r="HB13" s="808"/>
      <c r="HC13" s="808"/>
      <c r="HD13" s="808"/>
      <c r="HE13" s="808"/>
      <c r="HF13" s="808"/>
      <c r="HG13" s="808"/>
      <c r="HH13" s="808"/>
      <c r="HI13" s="808"/>
      <c r="HJ13" s="808"/>
      <c r="HK13" s="808"/>
      <c r="HL13" s="808"/>
      <c r="HM13" s="808"/>
      <c r="HN13" s="808"/>
      <c r="HO13" s="808"/>
      <c r="HP13" s="808"/>
      <c r="HQ13" s="808"/>
      <c r="HR13" s="808"/>
      <c r="HS13" s="808"/>
      <c r="HT13" s="808"/>
      <c r="HU13" s="808"/>
      <c r="HV13" s="808"/>
      <c r="HW13" s="808"/>
      <c r="HX13" s="808"/>
      <c r="HY13" s="808"/>
      <c r="HZ13" s="808"/>
      <c r="IA13" s="808"/>
      <c r="IB13" s="808"/>
      <c r="IC13" s="808"/>
      <c r="ID13" s="808"/>
      <c r="IE13" s="808"/>
      <c r="IF13" s="808"/>
      <c r="IG13" s="808"/>
      <c r="IH13" s="808"/>
      <c r="II13" s="808"/>
      <c r="IJ13" s="808"/>
      <c r="IK13" s="808"/>
      <c r="IL13" s="808"/>
      <c r="IM13" s="808"/>
      <c r="IN13" s="808"/>
      <c r="IO13" s="808"/>
      <c r="IP13" s="808"/>
      <c r="IQ13" s="808"/>
      <c r="IR13" s="808"/>
      <c r="IS13" s="808"/>
      <c r="IT13" s="808"/>
      <c r="IU13" s="808"/>
      <c r="IV13" s="808"/>
    </row>
    <row r="14" spans="1:256" x14ac:dyDescent="0.35">
      <c r="A14" s="1525">
        <v>7</v>
      </c>
      <c r="B14" s="1173"/>
      <c r="C14" s="1174" t="s">
        <v>675</v>
      </c>
      <c r="D14" s="1357"/>
      <c r="E14" s="193"/>
      <c r="F14" s="193"/>
      <c r="G14" s="193">
        <v>30</v>
      </c>
      <c r="H14" s="193"/>
      <c r="I14" s="193"/>
      <c r="J14" s="193"/>
      <c r="K14" s="193"/>
      <c r="L14" s="193"/>
      <c r="M14" s="193">
        <v>110</v>
      </c>
      <c r="N14" s="193"/>
      <c r="O14" s="193">
        <v>-20</v>
      </c>
      <c r="P14" s="812">
        <v>-120</v>
      </c>
      <c r="Q14" s="1175">
        <f>SUM(D14:P14)</f>
        <v>0</v>
      </c>
      <c r="R14" s="1174"/>
      <c r="S14" s="1174"/>
      <c r="T14" s="1174"/>
      <c r="U14" s="1174"/>
      <c r="V14" s="1174"/>
      <c r="W14" s="1174"/>
      <c r="X14" s="1174"/>
      <c r="Y14" s="1174"/>
      <c r="Z14" s="1174"/>
      <c r="AA14" s="1174"/>
      <c r="AB14" s="1174"/>
      <c r="AC14" s="1174"/>
      <c r="AD14" s="1174"/>
      <c r="AE14" s="1174"/>
      <c r="AF14" s="1174"/>
      <c r="AG14" s="1174"/>
      <c r="AH14" s="1174"/>
      <c r="AI14" s="1174"/>
      <c r="AJ14" s="1174"/>
      <c r="AK14" s="1174"/>
      <c r="AL14" s="1174"/>
      <c r="AM14" s="1174"/>
      <c r="AN14" s="1174"/>
      <c r="AO14" s="1174"/>
      <c r="AP14" s="1174"/>
      <c r="AQ14" s="1174"/>
      <c r="AR14" s="1174"/>
      <c r="AS14" s="1174"/>
      <c r="AT14" s="1174"/>
      <c r="AU14" s="1174"/>
      <c r="AV14" s="1174"/>
      <c r="AW14" s="1174"/>
      <c r="AX14" s="1174"/>
      <c r="AY14" s="1174"/>
      <c r="AZ14" s="1174"/>
      <c r="BA14" s="1174"/>
      <c r="BB14" s="1174"/>
      <c r="BC14" s="1174"/>
      <c r="BD14" s="1174"/>
      <c r="BE14" s="1174"/>
      <c r="BF14" s="1174"/>
      <c r="BG14" s="1174"/>
      <c r="BH14" s="1174"/>
      <c r="BI14" s="1174"/>
      <c r="BJ14" s="1174"/>
      <c r="BK14" s="1174"/>
      <c r="BL14" s="1174"/>
      <c r="BM14" s="1174"/>
      <c r="BN14" s="1174"/>
      <c r="BO14" s="1174"/>
      <c r="BP14" s="1174"/>
      <c r="BQ14" s="1174"/>
      <c r="BR14" s="1174"/>
      <c r="BS14" s="1174"/>
      <c r="BT14" s="1174"/>
      <c r="BU14" s="1174"/>
      <c r="BV14" s="1174"/>
      <c r="BW14" s="1174"/>
      <c r="BX14" s="1174"/>
      <c r="BY14" s="1174"/>
      <c r="BZ14" s="1174"/>
      <c r="CA14" s="1174"/>
      <c r="CB14" s="1174"/>
      <c r="CC14" s="1174"/>
      <c r="CD14" s="1174"/>
      <c r="CE14" s="1174"/>
      <c r="CF14" s="1174"/>
      <c r="CG14" s="1174"/>
      <c r="CH14" s="1174"/>
      <c r="CI14" s="1174"/>
      <c r="CJ14" s="1174"/>
      <c r="CK14" s="1174"/>
      <c r="CL14" s="1174"/>
      <c r="CM14" s="1174"/>
      <c r="CN14" s="1174"/>
      <c r="CO14" s="1174"/>
      <c r="CP14" s="1174"/>
      <c r="CQ14" s="1174"/>
      <c r="CR14" s="1174"/>
      <c r="CS14" s="1174"/>
      <c r="CT14" s="1174"/>
      <c r="CU14" s="1174"/>
      <c r="CV14" s="1174"/>
      <c r="CW14" s="1174"/>
      <c r="CX14" s="1174"/>
      <c r="CY14" s="1174"/>
      <c r="CZ14" s="1174"/>
      <c r="DA14" s="1174"/>
      <c r="DB14" s="1174"/>
      <c r="DC14" s="1174"/>
      <c r="DD14" s="1174"/>
      <c r="DE14" s="1174"/>
      <c r="DF14" s="1174"/>
      <c r="DG14" s="1174"/>
      <c r="DH14" s="1174"/>
      <c r="DI14" s="1174"/>
      <c r="DJ14" s="1174"/>
      <c r="DK14" s="1174"/>
      <c r="DL14" s="1174"/>
      <c r="DM14" s="1174"/>
      <c r="DN14" s="1174"/>
      <c r="DO14" s="1174"/>
      <c r="DP14" s="1174"/>
      <c r="DQ14" s="1174"/>
      <c r="DR14" s="1174"/>
      <c r="DS14" s="1174"/>
      <c r="DT14" s="1174"/>
      <c r="DU14" s="1174"/>
      <c r="DV14" s="1174"/>
      <c r="DW14" s="1174"/>
      <c r="DX14" s="1174"/>
      <c r="DY14" s="1174"/>
      <c r="DZ14" s="1174"/>
      <c r="EA14" s="1174"/>
      <c r="EB14" s="1174"/>
      <c r="EC14" s="1174"/>
      <c r="ED14" s="1174"/>
      <c r="EE14" s="1174"/>
      <c r="EF14" s="1174"/>
      <c r="EG14" s="1174"/>
      <c r="EH14" s="1174"/>
      <c r="EI14" s="1174"/>
      <c r="EJ14" s="1174"/>
      <c r="EK14" s="1174"/>
      <c r="EL14" s="1174"/>
      <c r="EM14" s="1174"/>
      <c r="EN14" s="1174"/>
      <c r="EO14" s="1174"/>
      <c r="EP14" s="1174"/>
      <c r="EQ14" s="1174"/>
      <c r="ER14" s="1174"/>
      <c r="ES14" s="1174"/>
      <c r="ET14" s="1174"/>
      <c r="EU14" s="1174"/>
      <c r="EV14" s="1174"/>
      <c r="EW14" s="1174"/>
      <c r="EX14" s="1174"/>
      <c r="EY14" s="1174"/>
      <c r="EZ14" s="1174"/>
      <c r="FA14" s="1174"/>
      <c r="FB14" s="1174"/>
      <c r="FC14" s="1174"/>
      <c r="FD14" s="1174"/>
      <c r="FE14" s="1174"/>
      <c r="FF14" s="1174"/>
      <c r="FG14" s="1174"/>
      <c r="FH14" s="1174"/>
      <c r="FI14" s="1174"/>
      <c r="FJ14" s="1174"/>
      <c r="FK14" s="1174"/>
      <c r="FL14" s="1174"/>
      <c r="FM14" s="1174"/>
      <c r="FN14" s="1174"/>
      <c r="FO14" s="1174"/>
      <c r="FP14" s="1174"/>
      <c r="FQ14" s="1174"/>
      <c r="FR14" s="1174"/>
      <c r="FS14" s="1174"/>
      <c r="FT14" s="1174"/>
      <c r="FU14" s="1174"/>
      <c r="FV14" s="1174"/>
      <c r="FW14" s="1174"/>
      <c r="FX14" s="1174"/>
      <c r="FY14" s="1174"/>
      <c r="FZ14" s="1174"/>
      <c r="GA14" s="1174"/>
      <c r="GB14" s="1174"/>
      <c r="GC14" s="1174"/>
      <c r="GD14" s="1174"/>
      <c r="GE14" s="1174"/>
      <c r="GF14" s="1174"/>
      <c r="GG14" s="1174"/>
      <c r="GH14" s="1174"/>
      <c r="GI14" s="1174"/>
      <c r="GJ14" s="1174"/>
      <c r="GK14" s="1174"/>
      <c r="GL14" s="1174"/>
      <c r="GM14" s="1174"/>
      <c r="GN14" s="1174"/>
      <c r="GO14" s="1174"/>
      <c r="GP14" s="1174"/>
      <c r="GQ14" s="1174"/>
      <c r="GR14" s="1174"/>
      <c r="GS14" s="1174"/>
      <c r="GT14" s="1174"/>
      <c r="GU14" s="1174"/>
      <c r="GV14" s="1174"/>
      <c r="GW14" s="1174"/>
      <c r="GX14" s="1174"/>
      <c r="GY14" s="1174"/>
      <c r="GZ14" s="1174"/>
      <c r="HA14" s="1174"/>
      <c r="HB14" s="1174"/>
      <c r="HC14" s="1174"/>
      <c r="HD14" s="1174"/>
      <c r="HE14" s="1174"/>
      <c r="HF14" s="1174"/>
      <c r="HG14" s="1174"/>
      <c r="HH14" s="1174"/>
      <c r="HI14" s="1174"/>
      <c r="HJ14" s="1174"/>
      <c r="HK14" s="1174"/>
      <c r="HL14" s="1174"/>
      <c r="HM14" s="1174"/>
      <c r="HN14" s="1174"/>
      <c r="HO14" s="1174"/>
      <c r="HP14" s="1174"/>
      <c r="HQ14" s="1174"/>
      <c r="HR14" s="1174"/>
      <c r="HS14" s="1174"/>
      <c r="HT14" s="1174"/>
      <c r="HU14" s="1174"/>
      <c r="HV14" s="1174"/>
      <c r="HW14" s="1174"/>
      <c r="HX14" s="1174"/>
      <c r="HY14" s="1174"/>
      <c r="HZ14" s="1174"/>
      <c r="IA14" s="1174"/>
      <c r="IB14" s="1174"/>
      <c r="IC14" s="1174"/>
      <c r="ID14" s="1174"/>
      <c r="IE14" s="1174"/>
      <c r="IF14" s="1174"/>
      <c r="IG14" s="1174"/>
      <c r="IH14" s="1174"/>
      <c r="II14" s="1174"/>
      <c r="IJ14" s="1174"/>
      <c r="IK14" s="1174"/>
      <c r="IL14" s="1174"/>
      <c r="IM14" s="1174"/>
      <c r="IN14" s="1174"/>
      <c r="IO14" s="1174"/>
      <c r="IP14" s="1174"/>
      <c r="IQ14" s="1174"/>
      <c r="IR14" s="1174"/>
      <c r="IS14" s="1174"/>
      <c r="IT14" s="1174"/>
      <c r="IU14" s="1174"/>
      <c r="IV14" s="1174"/>
    </row>
    <row r="15" spans="1:256" x14ac:dyDescent="0.35">
      <c r="A15" s="1525">
        <v>8</v>
      </c>
      <c r="B15" s="1172"/>
      <c r="C15" s="1440" t="s">
        <v>1210</v>
      </c>
      <c r="D15" s="1176">
        <f>SUM(D13:D14)</f>
        <v>0</v>
      </c>
      <c r="E15" s="1176">
        <f t="shared" ref="E15:Q15" si="2">SUM(E13:E14)</f>
        <v>0</v>
      </c>
      <c r="F15" s="1176">
        <f t="shared" si="2"/>
        <v>0</v>
      </c>
      <c r="G15" s="1176">
        <f t="shared" si="2"/>
        <v>270</v>
      </c>
      <c r="H15" s="1176">
        <f t="shared" si="2"/>
        <v>0</v>
      </c>
      <c r="I15" s="1176">
        <f t="shared" si="2"/>
        <v>239</v>
      </c>
      <c r="J15" s="1176">
        <f t="shared" si="2"/>
        <v>0</v>
      </c>
      <c r="K15" s="1176">
        <f t="shared" si="2"/>
        <v>0</v>
      </c>
      <c r="L15" s="1176">
        <f t="shared" si="2"/>
        <v>0</v>
      </c>
      <c r="M15" s="1176">
        <f t="shared" si="2"/>
        <v>1557</v>
      </c>
      <c r="N15" s="1176">
        <f t="shared" si="2"/>
        <v>50</v>
      </c>
      <c r="O15" s="1176">
        <f t="shared" si="2"/>
        <v>1980</v>
      </c>
      <c r="P15" s="1176">
        <f t="shared" si="2"/>
        <v>0</v>
      </c>
      <c r="Q15" s="1520">
        <f t="shared" si="2"/>
        <v>4096</v>
      </c>
      <c r="R15" s="1160"/>
      <c r="S15" s="1160"/>
      <c r="T15" s="1160"/>
      <c r="U15" s="1160"/>
      <c r="V15" s="1160"/>
      <c r="W15" s="1160"/>
      <c r="X15" s="1160"/>
      <c r="Y15" s="1160"/>
      <c r="Z15" s="1160"/>
      <c r="AA15" s="1160"/>
      <c r="AB15" s="1160"/>
      <c r="AC15" s="1160"/>
      <c r="AD15" s="1160"/>
      <c r="AE15" s="1160"/>
      <c r="AF15" s="1160"/>
      <c r="AG15" s="1160"/>
      <c r="AH15" s="1160"/>
      <c r="AI15" s="1160"/>
      <c r="AJ15" s="1160"/>
      <c r="AK15" s="1160"/>
      <c r="AL15" s="1160"/>
      <c r="AM15" s="1160"/>
      <c r="AN15" s="1160"/>
      <c r="AO15" s="1160"/>
      <c r="AP15" s="1160"/>
      <c r="AQ15" s="1160"/>
      <c r="AR15" s="1160"/>
      <c r="AS15" s="1160"/>
      <c r="AT15" s="1160"/>
      <c r="AU15" s="1160"/>
      <c r="AV15" s="1160"/>
      <c r="AW15" s="1160"/>
      <c r="AX15" s="1160"/>
      <c r="AY15" s="1160"/>
      <c r="AZ15" s="1160"/>
      <c r="BA15" s="1160"/>
      <c r="BB15" s="1160"/>
      <c r="BC15" s="1160"/>
      <c r="BD15" s="1160"/>
      <c r="BE15" s="1160"/>
      <c r="BF15" s="1160"/>
      <c r="BG15" s="1160"/>
      <c r="BH15" s="1160"/>
      <c r="BI15" s="1160"/>
      <c r="BJ15" s="1160"/>
      <c r="BK15" s="1160"/>
      <c r="BL15" s="1160"/>
      <c r="BM15" s="1160"/>
      <c r="BN15" s="1160"/>
      <c r="BO15" s="1160"/>
      <c r="BP15" s="1160"/>
      <c r="BQ15" s="1160"/>
      <c r="BR15" s="1160"/>
      <c r="BS15" s="1160"/>
      <c r="BT15" s="1160"/>
      <c r="BU15" s="1160"/>
      <c r="BV15" s="1160"/>
      <c r="BW15" s="1160"/>
      <c r="BX15" s="1160"/>
      <c r="BY15" s="1160"/>
      <c r="BZ15" s="1160"/>
      <c r="CA15" s="1160"/>
      <c r="CB15" s="1160"/>
      <c r="CC15" s="1160"/>
      <c r="CD15" s="1160"/>
      <c r="CE15" s="1160"/>
      <c r="CF15" s="1160"/>
      <c r="CG15" s="1160"/>
      <c r="CH15" s="1160"/>
      <c r="CI15" s="1160"/>
      <c r="CJ15" s="1160"/>
      <c r="CK15" s="1160"/>
      <c r="CL15" s="1160"/>
      <c r="CM15" s="1160"/>
      <c r="CN15" s="1160"/>
      <c r="CO15" s="1160"/>
      <c r="CP15" s="1160"/>
      <c r="CQ15" s="1160"/>
      <c r="CR15" s="1160"/>
      <c r="CS15" s="1160"/>
      <c r="CT15" s="1160"/>
      <c r="CU15" s="1160"/>
      <c r="CV15" s="1160"/>
      <c r="CW15" s="1160"/>
      <c r="CX15" s="1160"/>
      <c r="CY15" s="1160"/>
      <c r="CZ15" s="1160"/>
      <c r="DA15" s="1160"/>
      <c r="DB15" s="1160"/>
      <c r="DC15" s="1160"/>
      <c r="DD15" s="1160"/>
      <c r="DE15" s="1160"/>
      <c r="DF15" s="1160"/>
      <c r="DG15" s="1160"/>
      <c r="DH15" s="1160"/>
      <c r="DI15" s="1160"/>
      <c r="DJ15" s="1160"/>
      <c r="DK15" s="1160"/>
      <c r="DL15" s="1160"/>
      <c r="DM15" s="1160"/>
      <c r="DN15" s="1160"/>
      <c r="DO15" s="1160"/>
      <c r="DP15" s="1160"/>
      <c r="DQ15" s="1160"/>
      <c r="DR15" s="1160"/>
      <c r="DS15" s="1160"/>
      <c r="DT15" s="1160"/>
      <c r="DU15" s="1160"/>
      <c r="DV15" s="1160"/>
      <c r="DW15" s="1160"/>
      <c r="DX15" s="1160"/>
      <c r="DY15" s="1160"/>
      <c r="DZ15" s="1160"/>
      <c r="EA15" s="1160"/>
      <c r="EB15" s="1160"/>
      <c r="EC15" s="1160"/>
      <c r="ED15" s="1160"/>
      <c r="EE15" s="1160"/>
      <c r="EF15" s="1160"/>
      <c r="EG15" s="1160"/>
      <c r="EH15" s="1160"/>
      <c r="EI15" s="1160"/>
      <c r="EJ15" s="1160"/>
      <c r="EK15" s="1160"/>
      <c r="EL15" s="1160"/>
      <c r="EM15" s="1160"/>
      <c r="EN15" s="1160"/>
      <c r="EO15" s="1160"/>
      <c r="EP15" s="1160"/>
      <c r="EQ15" s="1160"/>
      <c r="ER15" s="1160"/>
      <c r="ES15" s="1160"/>
      <c r="ET15" s="1160"/>
      <c r="EU15" s="1160"/>
      <c r="EV15" s="1160"/>
      <c r="EW15" s="1160"/>
      <c r="EX15" s="1160"/>
      <c r="EY15" s="1160"/>
      <c r="EZ15" s="1160"/>
      <c r="FA15" s="1160"/>
      <c r="FB15" s="1160"/>
      <c r="FC15" s="1160"/>
      <c r="FD15" s="1160"/>
      <c r="FE15" s="1160"/>
      <c r="FF15" s="1160"/>
      <c r="FG15" s="1160"/>
      <c r="FH15" s="1160"/>
      <c r="FI15" s="1160"/>
      <c r="FJ15" s="1160"/>
      <c r="FK15" s="1160"/>
      <c r="FL15" s="1160"/>
      <c r="FM15" s="1160"/>
      <c r="FN15" s="1160"/>
      <c r="FO15" s="1160"/>
      <c r="FP15" s="1160"/>
      <c r="FQ15" s="1160"/>
      <c r="FR15" s="1160"/>
      <c r="FS15" s="1160"/>
      <c r="FT15" s="1160"/>
      <c r="FU15" s="1160"/>
      <c r="FV15" s="1160"/>
      <c r="FW15" s="1160"/>
      <c r="FX15" s="1160"/>
      <c r="FY15" s="1160"/>
      <c r="FZ15" s="1160"/>
      <c r="GA15" s="1160"/>
      <c r="GB15" s="1160"/>
      <c r="GC15" s="1160"/>
      <c r="GD15" s="1160"/>
      <c r="GE15" s="1160"/>
      <c r="GF15" s="1160"/>
      <c r="GG15" s="1160"/>
      <c r="GH15" s="1160"/>
      <c r="GI15" s="1160"/>
      <c r="GJ15" s="1160"/>
      <c r="GK15" s="1160"/>
      <c r="GL15" s="1160"/>
      <c r="GM15" s="1160"/>
      <c r="GN15" s="1160"/>
      <c r="GO15" s="1160"/>
      <c r="GP15" s="1160"/>
      <c r="GQ15" s="1160"/>
      <c r="GR15" s="1160"/>
      <c r="GS15" s="1160"/>
      <c r="GT15" s="1160"/>
      <c r="GU15" s="1160"/>
      <c r="GV15" s="1160"/>
      <c r="GW15" s="1160"/>
      <c r="GX15" s="1160"/>
      <c r="GY15" s="1160"/>
      <c r="GZ15" s="1160"/>
      <c r="HA15" s="1160"/>
      <c r="HB15" s="1160"/>
      <c r="HC15" s="1160"/>
      <c r="HD15" s="1160"/>
      <c r="HE15" s="1160"/>
      <c r="HF15" s="1160"/>
      <c r="HG15" s="1160"/>
      <c r="HH15" s="1160"/>
      <c r="HI15" s="1160"/>
      <c r="HJ15" s="1160"/>
      <c r="HK15" s="1160"/>
      <c r="HL15" s="1160"/>
      <c r="HM15" s="1160"/>
      <c r="HN15" s="1160"/>
      <c r="HO15" s="1160"/>
      <c r="HP15" s="1160"/>
      <c r="HQ15" s="1160"/>
      <c r="HR15" s="1160"/>
      <c r="HS15" s="1160"/>
      <c r="HT15" s="1160"/>
      <c r="HU15" s="1160"/>
      <c r="HV15" s="1160"/>
      <c r="HW15" s="1160"/>
      <c r="HX15" s="1160"/>
      <c r="HY15" s="1160"/>
      <c r="HZ15" s="1160"/>
      <c r="IA15" s="1160"/>
      <c r="IB15" s="1160"/>
      <c r="IC15" s="1160"/>
      <c r="ID15" s="1160"/>
      <c r="IE15" s="1160"/>
      <c r="IF15" s="1160"/>
      <c r="IG15" s="1160"/>
      <c r="IH15" s="1160"/>
      <c r="II15" s="1160"/>
      <c r="IJ15" s="1160"/>
      <c r="IK15" s="1160"/>
      <c r="IL15" s="1160"/>
      <c r="IM15" s="1160"/>
      <c r="IN15" s="1160"/>
      <c r="IO15" s="1160"/>
      <c r="IP15" s="1160"/>
      <c r="IQ15" s="1160"/>
      <c r="IR15" s="1160"/>
      <c r="IS15" s="1160"/>
      <c r="IT15" s="1160"/>
      <c r="IU15" s="1160"/>
      <c r="IV15" s="1160"/>
    </row>
    <row r="16" spans="1:256" s="1171" customFormat="1" ht="30" customHeight="1" x14ac:dyDescent="0.35">
      <c r="A16" s="1525">
        <v>9</v>
      </c>
      <c r="B16" s="1167" t="s">
        <v>808</v>
      </c>
      <c r="C16" s="1168" t="s">
        <v>807</v>
      </c>
      <c r="D16" s="1169"/>
      <c r="E16" s="1169"/>
      <c r="F16" s="1169"/>
      <c r="G16" s="1169"/>
      <c r="H16" s="1169"/>
      <c r="I16" s="1169"/>
      <c r="J16" s="1169"/>
      <c r="K16" s="1169"/>
      <c r="L16" s="1169"/>
      <c r="M16" s="1169"/>
      <c r="N16" s="1169"/>
      <c r="O16" s="1169">
        <v>2000</v>
      </c>
      <c r="P16" s="1169">
        <v>559</v>
      </c>
      <c r="Q16" s="1170">
        <f t="shared" si="1"/>
        <v>2559</v>
      </c>
      <c r="R16" s="1168"/>
      <c r="S16" s="1168"/>
      <c r="T16" s="1168"/>
      <c r="U16" s="1168"/>
      <c r="V16" s="1168"/>
      <c r="W16" s="1168"/>
      <c r="X16" s="1168"/>
      <c r="Y16" s="1168"/>
      <c r="Z16" s="1168"/>
      <c r="AA16" s="1168"/>
      <c r="AB16" s="1168"/>
      <c r="AC16" s="1168"/>
      <c r="AD16" s="1168"/>
      <c r="AE16" s="1168"/>
      <c r="AF16" s="1168"/>
      <c r="AG16" s="1168"/>
      <c r="AH16" s="1168"/>
      <c r="AI16" s="1168"/>
      <c r="AJ16" s="1168"/>
      <c r="AK16" s="1168"/>
      <c r="AL16" s="1168"/>
      <c r="AM16" s="1168"/>
      <c r="AN16" s="1168"/>
      <c r="AO16" s="1168"/>
      <c r="AP16" s="1168"/>
      <c r="AQ16" s="1168"/>
      <c r="AR16" s="1168"/>
      <c r="AS16" s="1168"/>
      <c r="AT16" s="1168"/>
      <c r="AU16" s="1168"/>
      <c r="AV16" s="1168"/>
      <c r="AW16" s="1168"/>
      <c r="AX16" s="1168"/>
      <c r="AY16" s="1168"/>
      <c r="AZ16" s="1168"/>
      <c r="BA16" s="1168"/>
      <c r="BB16" s="1168"/>
      <c r="BC16" s="1168"/>
      <c r="BD16" s="1168"/>
      <c r="BE16" s="1168"/>
      <c r="BF16" s="1168"/>
      <c r="BG16" s="1168"/>
      <c r="BH16" s="1168"/>
      <c r="BI16" s="1168"/>
      <c r="BJ16" s="1168"/>
      <c r="BK16" s="1168"/>
      <c r="BL16" s="1168"/>
      <c r="BM16" s="1168"/>
      <c r="BN16" s="1168"/>
      <c r="BO16" s="1168"/>
      <c r="BP16" s="1168"/>
      <c r="BQ16" s="1168"/>
      <c r="BR16" s="1168"/>
      <c r="BS16" s="1168"/>
      <c r="BT16" s="1168"/>
      <c r="BU16" s="1168"/>
      <c r="BV16" s="1168"/>
      <c r="BW16" s="1168"/>
      <c r="BX16" s="1168"/>
      <c r="BY16" s="1168"/>
      <c r="BZ16" s="1168"/>
      <c r="CA16" s="1168"/>
      <c r="CB16" s="1168"/>
      <c r="CC16" s="1168"/>
      <c r="CD16" s="1168"/>
      <c r="CE16" s="1168"/>
      <c r="CF16" s="1168"/>
      <c r="CG16" s="1168"/>
      <c r="CH16" s="1168"/>
      <c r="CI16" s="1168"/>
      <c r="CJ16" s="1168"/>
      <c r="CK16" s="1168"/>
      <c r="CL16" s="1168"/>
      <c r="CM16" s="1168"/>
      <c r="CN16" s="1168"/>
      <c r="CO16" s="1168"/>
      <c r="CP16" s="1168"/>
      <c r="CQ16" s="1168"/>
      <c r="CR16" s="1168"/>
      <c r="CS16" s="1168"/>
      <c r="CT16" s="1168"/>
      <c r="CU16" s="1168"/>
      <c r="CV16" s="1168"/>
      <c r="CW16" s="1168"/>
      <c r="CX16" s="1168"/>
      <c r="CY16" s="1168"/>
      <c r="CZ16" s="1168"/>
      <c r="DA16" s="1168"/>
      <c r="DB16" s="1168"/>
      <c r="DC16" s="1168"/>
      <c r="DD16" s="1168"/>
      <c r="DE16" s="1168"/>
      <c r="DF16" s="1168"/>
      <c r="DG16" s="1168"/>
      <c r="DH16" s="1168"/>
      <c r="DI16" s="1168"/>
      <c r="DJ16" s="1168"/>
      <c r="DK16" s="1168"/>
      <c r="DL16" s="1168"/>
      <c r="DM16" s="1168"/>
      <c r="DN16" s="1168"/>
      <c r="DO16" s="1168"/>
      <c r="DP16" s="1168"/>
      <c r="DQ16" s="1168"/>
      <c r="DR16" s="1168"/>
      <c r="DS16" s="1168"/>
      <c r="DT16" s="1168"/>
      <c r="DU16" s="1168"/>
      <c r="DV16" s="1168"/>
      <c r="DW16" s="1168"/>
      <c r="DX16" s="1168"/>
      <c r="DY16" s="1168"/>
      <c r="DZ16" s="1168"/>
      <c r="EA16" s="1168"/>
      <c r="EB16" s="1168"/>
      <c r="EC16" s="1168"/>
      <c r="ED16" s="1168"/>
      <c r="EE16" s="1168"/>
      <c r="EF16" s="1168"/>
      <c r="EG16" s="1168"/>
      <c r="EH16" s="1168"/>
      <c r="EI16" s="1168"/>
      <c r="EJ16" s="1168"/>
      <c r="EK16" s="1168"/>
      <c r="EL16" s="1168"/>
      <c r="EM16" s="1168"/>
      <c r="EN16" s="1168"/>
      <c r="EO16" s="1168"/>
      <c r="EP16" s="1168"/>
      <c r="EQ16" s="1168"/>
      <c r="ER16" s="1168"/>
      <c r="ES16" s="1168"/>
      <c r="ET16" s="1168"/>
      <c r="EU16" s="1168"/>
      <c r="EV16" s="1168"/>
      <c r="EW16" s="1168"/>
      <c r="EX16" s="1168"/>
      <c r="EY16" s="1168"/>
      <c r="EZ16" s="1168"/>
      <c r="FA16" s="1168"/>
      <c r="FB16" s="1168"/>
      <c r="FC16" s="1168"/>
      <c r="FD16" s="1168"/>
      <c r="FE16" s="1168"/>
      <c r="FF16" s="1168"/>
      <c r="FG16" s="1168"/>
      <c r="FH16" s="1168"/>
      <c r="FI16" s="1168"/>
      <c r="FJ16" s="1168"/>
      <c r="FK16" s="1168"/>
      <c r="FL16" s="1168"/>
      <c r="FM16" s="1168"/>
      <c r="FN16" s="1168"/>
      <c r="FO16" s="1168"/>
      <c r="FP16" s="1168"/>
      <c r="FQ16" s="1168"/>
      <c r="FR16" s="1168"/>
      <c r="FS16" s="1168"/>
      <c r="FT16" s="1168"/>
      <c r="FU16" s="1168"/>
      <c r="FV16" s="1168"/>
      <c r="FW16" s="1168"/>
      <c r="FX16" s="1168"/>
      <c r="FY16" s="1168"/>
      <c r="FZ16" s="1168"/>
      <c r="GA16" s="1168"/>
      <c r="GB16" s="1168"/>
      <c r="GC16" s="1168"/>
      <c r="GD16" s="1168"/>
      <c r="GE16" s="1168"/>
      <c r="GF16" s="1168"/>
      <c r="GG16" s="1168"/>
      <c r="GH16" s="1168"/>
      <c r="GI16" s="1168"/>
      <c r="GJ16" s="1168"/>
      <c r="GK16" s="1168"/>
      <c r="GL16" s="1168"/>
      <c r="GM16" s="1168"/>
      <c r="GN16" s="1168"/>
      <c r="GO16" s="1168"/>
      <c r="GP16" s="1168"/>
      <c r="GQ16" s="1168"/>
      <c r="GR16" s="1168"/>
      <c r="GS16" s="1168"/>
      <c r="GT16" s="1168"/>
      <c r="GU16" s="1168"/>
      <c r="GV16" s="1168"/>
      <c r="GW16" s="1168"/>
      <c r="GX16" s="1168"/>
      <c r="GY16" s="1168"/>
      <c r="GZ16" s="1168"/>
      <c r="HA16" s="1168"/>
      <c r="HB16" s="1168"/>
      <c r="HC16" s="1168"/>
      <c r="HD16" s="1168"/>
      <c r="HE16" s="1168"/>
      <c r="HF16" s="1168"/>
      <c r="HG16" s="1168"/>
      <c r="HH16" s="1168"/>
      <c r="HI16" s="1168"/>
      <c r="HJ16" s="1168"/>
      <c r="HK16" s="1168"/>
      <c r="HL16" s="1168"/>
      <c r="HM16" s="1168"/>
      <c r="HN16" s="1168"/>
      <c r="HO16" s="1168"/>
      <c r="HP16" s="1168"/>
      <c r="HQ16" s="1168"/>
      <c r="HR16" s="1168"/>
      <c r="HS16" s="1168"/>
      <c r="HT16" s="1168"/>
      <c r="HU16" s="1168"/>
      <c r="HV16" s="1168"/>
      <c r="HW16" s="1168"/>
      <c r="HX16" s="1168"/>
      <c r="HY16" s="1168"/>
      <c r="HZ16" s="1168"/>
      <c r="IA16" s="1168"/>
      <c r="IB16" s="1168"/>
      <c r="IC16" s="1168"/>
      <c r="ID16" s="1168"/>
      <c r="IE16" s="1168"/>
      <c r="IF16" s="1168"/>
      <c r="IG16" s="1168"/>
      <c r="IH16" s="1168"/>
      <c r="II16" s="1168"/>
      <c r="IJ16" s="1168"/>
      <c r="IK16" s="1168"/>
      <c r="IL16" s="1168"/>
      <c r="IM16" s="1168"/>
      <c r="IN16" s="1168"/>
      <c r="IO16" s="1168"/>
      <c r="IP16" s="1168"/>
      <c r="IQ16" s="1168"/>
      <c r="IR16" s="1168"/>
      <c r="IS16" s="1168"/>
      <c r="IT16" s="1168"/>
      <c r="IU16" s="1168"/>
      <c r="IV16" s="1168"/>
    </row>
    <row r="17" spans="1:256" s="1160" customFormat="1" ht="15" customHeight="1" x14ac:dyDescent="0.35">
      <c r="A17" s="1525">
        <v>10</v>
      </c>
      <c r="B17" s="1172"/>
      <c r="C17" s="1160" t="s">
        <v>1165</v>
      </c>
      <c r="D17" s="1367">
        <v>0</v>
      </c>
      <c r="E17" s="1367">
        <v>0</v>
      </c>
      <c r="F17" s="1367">
        <v>0</v>
      </c>
      <c r="G17" s="1367">
        <v>200</v>
      </c>
      <c r="H17" s="1367">
        <v>0</v>
      </c>
      <c r="I17" s="1367">
        <v>400</v>
      </c>
      <c r="J17" s="1367">
        <v>0</v>
      </c>
      <c r="K17" s="1367">
        <v>0</v>
      </c>
      <c r="L17" s="1367">
        <v>0</v>
      </c>
      <c r="M17" s="1367">
        <v>980</v>
      </c>
      <c r="N17" s="1367">
        <v>330</v>
      </c>
      <c r="O17" s="1367">
        <v>649</v>
      </c>
      <c r="P17" s="1367">
        <v>0</v>
      </c>
      <c r="Q17" s="822">
        <v>2559</v>
      </c>
      <c r="R17" s="808"/>
      <c r="S17" s="808"/>
      <c r="T17" s="808"/>
      <c r="U17" s="808"/>
      <c r="V17" s="808"/>
      <c r="W17" s="808"/>
      <c r="X17" s="808"/>
      <c r="Y17" s="808"/>
      <c r="Z17" s="808"/>
      <c r="AA17" s="808"/>
      <c r="AB17" s="808"/>
      <c r="AC17" s="808"/>
      <c r="AD17" s="808"/>
      <c r="AE17" s="808"/>
      <c r="AF17" s="808"/>
      <c r="AG17" s="808"/>
      <c r="AH17" s="808"/>
      <c r="AI17" s="808"/>
      <c r="AJ17" s="808"/>
      <c r="AK17" s="808"/>
      <c r="AL17" s="808"/>
      <c r="AM17" s="808"/>
      <c r="AN17" s="808"/>
      <c r="AO17" s="808"/>
      <c r="AP17" s="808"/>
      <c r="AQ17" s="808"/>
      <c r="AR17" s="808"/>
      <c r="AS17" s="808"/>
      <c r="AT17" s="808"/>
      <c r="AU17" s="808"/>
      <c r="AV17" s="808"/>
      <c r="AW17" s="808"/>
      <c r="AX17" s="808"/>
      <c r="AY17" s="808"/>
      <c r="AZ17" s="808"/>
      <c r="BA17" s="808"/>
      <c r="BB17" s="808"/>
      <c r="BC17" s="808"/>
      <c r="BD17" s="808"/>
      <c r="BE17" s="808"/>
      <c r="BF17" s="808"/>
      <c r="BG17" s="808"/>
      <c r="BH17" s="808"/>
      <c r="BI17" s="808"/>
      <c r="BJ17" s="808"/>
      <c r="BK17" s="808"/>
      <c r="BL17" s="808"/>
      <c r="BM17" s="808"/>
      <c r="BN17" s="808"/>
      <c r="BO17" s="808"/>
      <c r="BP17" s="808"/>
      <c r="BQ17" s="808"/>
      <c r="BR17" s="808"/>
      <c r="BS17" s="808"/>
      <c r="BT17" s="808"/>
      <c r="BU17" s="808"/>
      <c r="BV17" s="808"/>
      <c r="BW17" s="808"/>
      <c r="BX17" s="808"/>
      <c r="BY17" s="808"/>
      <c r="BZ17" s="808"/>
      <c r="CA17" s="808"/>
      <c r="CB17" s="808"/>
      <c r="CC17" s="808"/>
      <c r="CD17" s="808"/>
      <c r="CE17" s="808"/>
      <c r="CF17" s="808"/>
      <c r="CG17" s="808"/>
      <c r="CH17" s="808"/>
      <c r="CI17" s="808"/>
      <c r="CJ17" s="808"/>
      <c r="CK17" s="808"/>
      <c r="CL17" s="808"/>
      <c r="CM17" s="808"/>
      <c r="CN17" s="808"/>
      <c r="CO17" s="808"/>
      <c r="CP17" s="808"/>
      <c r="CQ17" s="808"/>
      <c r="CR17" s="808"/>
      <c r="CS17" s="808"/>
      <c r="CT17" s="808"/>
      <c r="CU17" s="808"/>
      <c r="CV17" s="808"/>
      <c r="CW17" s="808"/>
      <c r="CX17" s="808"/>
      <c r="CY17" s="808"/>
      <c r="CZ17" s="808"/>
      <c r="DA17" s="808"/>
      <c r="DB17" s="808"/>
      <c r="DC17" s="808"/>
      <c r="DD17" s="808"/>
      <c r="DE17" s="808"/>
      <c r="DF17" s="808"/>
      <c r="DG17" s="808"/>
      <c r="DH17" s="808"/>
      <c r="DI17" s="808"/>
      <c r="DJ17" s="808"/>
      <c r="DK17" s="808"/>
      <c r="DL17" s="808"/>
      <c r="DM17" s="808"/>
      <c r="DN17" s="808"/>
      <c r="DO17" s="808"/>
      <c r="DP17" s="808"/>
      <c r="DQ17" s="808"/>
      <c r="DR17" s="808"/>
      <c r="DS17" s="808"/>
      <c r="DT17" s="808"/>
      <c r="DU17" s="808"/>
      <c r="DV17" s="808"/>
      <c r="DW17" s="808"/>
      <c r="DX17" s="808"/>
      <c r="DY17" s="808"/>
      <c r="DZ17" s="808"/>
      <c r="EA17" s="808"/>
      <c r="EB17" s="808"/>
      <c r="EC17" s="808"/>
      <c r="ED17" s="808"/>
      <c r="EE17" s="808"/>
      <c r="EF17" s="808"/>
      <c r="EG17" s="808"/>
      <c r="EH17" s="808"/>
      <c r="EI17" s="808"/>
      <c r="EJ17" s="808"/>
      <c r="EK17" s="808"/>
      <c r="EL17" s="808"/>
      <c r="EM17" s="808"/>
      <c r="EN17" s="808"/>
      <c r="EO17" s="808"/>
      <c r="EP17" s="808"/>
      <c r="EQ17" s="808"/>
      <c r="ER17" s="808"/>
      <c r="ES17" s="808"/>
      <c r="ET17" s="808"/>
      <c r="EU17" s="808"/>
      <c r="EV17" s="808"/>
      <c r="EW17" s="808"/>
      <c r="EX17" s="808"/>
      <c r="EY17" s="808"/>
      <c r="EZ17" s="808"/>
      <c r="FA17" s="808"/>
      <c r="FB17" s="808"/>
      <c r="FC17" s="808"/>
      <c r="FD17" s="808"/>
      <c r="FE17" s="808"/>
      <c r="FF17" s="808"/>
      <c r="FG17" s="808"/>
      <c r="FH17" s="808"/>
      <c r="FI17" s="808"/>
      <c r="FJ17" s="808"/>
      <c r="FK17" s="808"/>
      <c r="FL17" s="808"/>
      <c r="FM17" s="808"/>
      <c r="FN17" s="808"/>
      <c r="FO17" s="808"/>
      <c r="FP17" s="808"/>
      <c r="FQ17" s="808"/>
      <c r="FR17" s="808"/>
      <c r="FS17" s="808"/>
      <c r="FT17" s="808"/>
      <c r="FU17" s="808"/>
      <c r="FV17" s="808"/>
      <c r="FW17" s="808"/>
      <c r="FX17" s="808"/>
      <c r="FY17" s="808"/>
      <c r="FZ17" s="808"/>
      <c r="GA17" s="808"/>
      <c r="GB17" s="808"/>
      <c r="GC17" s="808"/>
      <c r="GD17" s="808"/>
      <c r="GE17" s="808"/>
      <c r="GF17" s="808"/>
      <c r="GG17" s="808"/>
      <c r="GH17" s="808"/>
      <c r="GI17" s="808"/>
      <c r="GJ17" s="808"/>
      <c r="GK17" s="808"/>
      <c r="GL17" s="808"/>
      <c r="GM17" s="808"/>
      <c r="GN17" s="808"/>
      <c r="GO17" s="808"/>
      <c r="GP17" s="808"/>
      <c r="GQ17" s="808"/>
      <c r="GR17" s="808"/>
      <c r="GS17" s="808"/>
      <c r="GT17" s="808"/>
      <c r="GU17" s="808"/>
      <c r="GV17" s="808"/>
      <c r="GW17" s="808"/>
      <c r="GX17" s="808"/>
      <c r="GY17" s="808"/>
      <c r="GZ17" s="808"/>
      <c r="HA17" s="808"/>
      <c r="HB17" s="808"/>
      <c r="HC17" s="808"/>
      <c r="HD17" s="808"/>
      <c r="HE17" s="808"/>
      <c r="HF17" s="808"/>
      <c r="HG17" s="808"/>
      <c r="HH17" s="808"/>
      <c r="HI17" s="808"/>
      <c r="HJ17" s="808"/>
      <c r="HK17" s="808"/>
      <c r="HL17" s="808"/>
      <c r="HM17" s="808"/>
      <c r="HN17" s="808"/>
      <c r="HO17" s="808"/>
      <c r="HP17" s="808"/>
      <c r="HQ17" s="808"/>
      <c r="HR17" s="808"/>
      <c r="HS17" s="808"/>
      <c r="HT17" s="808"/>
      <c r="HU17" s="808"/>
      <c r="HV17" s="808"/>
      <c r="HW17" s="808"/>
      <c r="HX17" s="808"/>
      <c r="HY17" s="808"/>
      <c r="HZ17" s="808"/>
      <c r="IA17" s="808"/>
      <c r="IB17" s="808"/>
      <c r="IC17" s="808"/>
      <c r="ID17" s="808"/>
      <c r="IE17" s="808"/>
      <c r="IF17" s="808"/>
      <c r="IG17" s="808"/>
      <c r="IH17" s="808"/>
      <c r="II17" s="808"/>
      <c r="IJ17" s="808"/>
      <c r="IK17" s="808"/>
      <c r="IL17" s="808"/>
      <c r="IM17" s="808"/>
      <c r="IN17" s="808"/>
      <c r="IO17" s="808"/>
      <c r="IP17" s="808"/>
      <c r="IQ17" s="808"/>
      <c r="IR17" s="808"/>
      <c r="IS17" s="808"/>
      <c r="IT17" s="808"/>
      <c r="IU17" s="808"/>
      <c r="IV17" s="808"/>
    </row>
    <row r="18" spans="1:256" x14ac:dyDescent="0.35">
      <c r="A18" s="1525">
        <v>11</v>
      </c>
      <c r="B18" s="1173"/>
      <c r="C18" s="1174" t="s">
        <v>675</v>
      </c>
      <c r="D18" s="193"/>
      <c r="E18" s="193"/>
      <c r="F18" s="193"/>
      <c r="G18" s="193"/>
      <c r="H18" s="193"/>
      <c r="I18" s="193"/>
      <c r="J18" s="193"/>
      <c r="K18" s="193"/>
      <c r="L18" s="193"/>
      <c r="M18" s="193"/>
      <c r="N18" s="193"/>
      <c r="O18" s="193"/>
      <c r="P18" s="812"/>
      <c r="Q18" s="1175">
        <f>SUM(D18:P18)</f>
        <v>0</v>
      </c>
      <c r="R18" s="1174"/>
      <c r="S18" s="1174"/>
      <c r="T18" s="1174"/>
      <c r="U18" s="1174"/>
      <c r="V18" s="1174"/>
      <c r="W18" s="1174"/>
      <c r="X18" s="1174"/>
      <c r="Y18" s="1174"/>
      <c r="Z18" s="1174"/>
      <c r="AA18" s="1174"/>
      <c r="AB18" s="1174"/>
      <c r="AC18" s="1174"/>
      <c r="AD18" s="1174"/>
      <c r="AE18" s="1174"/>
      <c r="AF18" s="1174"/>
      <c r="AG18" s="1174"/>
      <c r="AH18" s="1174"/>
      <c r="AI18" s="1174"/>
      <c r="AJ18" s="1174"/>
      <c r="AK18" s="1174"/>
      <c r="AL18" s="1174"/>
      <c r="AM18" s="1174"/>
      <c r="AN18" s="1174"/>
      <c r="AO18" s="1174"/>
      <c r="AP18" s="1174"/>
      <c r="AQ18" s="1174"/>
      <c r="AR18" s="1174"/>
      <c r="AS18" s="1174"/>
      <c r="AT18" s="1174"/>
      <c r="AU18" s="1174"/>
      <c r="AV18" s="1174"/>
      <c r="AW18" s="1174"/>
      <c r="AX18" s="1174"/>
      <c r="AY18" s="1174"/>
      <c r="AZ18" s="1174"/>
      <c r="BA18" s="1174"/>
      <c r="BB18" s="1174"/>
      <c r="BC18" s="1174"/>
      <c r="BD18" s="1174"/>
      <c r="BE18" s="1174"/>
      <c r="BF18" s="1174"/>
      <c r="BG18" s="1174"/>
      <c r="BH18" s="1174"/>
      <c r="BI18" s="1174"/>
      <c r="BJ18" s="1174"/>
      <c r="BK18" s="1174"/>
      <c r="BL18" s="1174"/>
      <c r="BM18" s="1174"/>
      <c r="BN18" s="1174"/>
      <c r="BO18" s="1174"/>
      <c r="BP18" s="1174"/>
      <c r="BQ18" s="1174"/>
      <c r="BR18" s="1174"/>
      <c r="BS18" s="1174"/>
      <c r="BT18" s="1174"/>
      <c r="BU18" s="1174"/>
      <c r="BV18" s="1174"/>
      <c r="BW18" s="1174"/>
      <c r="BX18" s="1174"/>
      <c r="BY18" s="1174"/>
      <c r="BZ18" s="1174"/>
      <c r="CA18" s="1174"/>
      <c r="CB18" s="1174"/>
      <c r="CC18" s="1174"/>
      <c r="CD18" s="1174"/>
      <c r="CE18" s="1174"/>
      <c r="CF18" s="1174"/>
      <c r="CG18" s="1174"/>
      <c r="CH18" s="1174"/>
      <c r="CI18" s="1174"/>
      <c r="CJ18" s="1174"/>
      <c r="CK18" s="1174"/>
      <c r="CL18" s="1174"/>
      <c r="CM18" s="1174"/>
      <c r="CN18" s="1174"/>
      <c r="CO18" s="1174"/>
      <c r="CP18" s="1174"/>
      <c r="CQ18" s="1174"/>
      <c r="CR18" s="1174"/>
      <c r="CS18" s="1174"/>
      <c r="CT18" s="1174"/>
      <c r="CU18" s="1174"/>
      <c r="CV18" s="1174"/>
      <c r="CW18" s="1174"/>
      <c r="CX18" s="1174"/>
      <c r="CY18" s="1174"/>
      <c r="CZ18" s="1174"/>
      <c r="DA18" s="1174"/>
      <c r="DB18" s="1174"/>
      <c r="DC18" s="1174"/>
      <c r="DD18" s="1174"/>
      <c r="DE18" s="1174"/>
      <c r="DF18" s="1174"/>
      <c r="DG18" s="1174"/>
      <c r="DH18" s="1174"/>
      <c r="DI18" s="1174"/>
      <c r="DJ18" s="1174"/>
      <c r="DK18" s="1174"/>
      <c r="DL18" s="1174"/>
      <c r="DM18" s="1174"/>
      <c r="DN18" s="1174"/>
      <c r="DO18" s="1174"/>
      <c r="DP18" s="1174"/>
      <c r="DQ18" s="1174"/>
      <c r="DR18" s="1174"/>
      <c r="DS18" s="1174"/>
      <c r="DT18" s="1174"/>
      <c r="DU18" s="1174"/>
      <c r="DV18" s="1174"/>
      <c r="DW18" s="1174"/>
      <c r="DX18" s="1174"/>
      <c r="DY18" s="1174"/>
      <c r="DZ18" s="1174"/>
      <c r="EA18" s="1174"/>
      <c r="EB18" s="1174"/>
      <c r="EC18" s="1174"/>
      <c r="ED18" s="1174"/>
      <c r="EE18" s="1174"/>
      <c r="EF18" s="1174"/>
      <c r="EG18" s="1174"/>
      <c r="EH18" s="1174"/>
      <c r="EI18" s="1174"/>
      <c r="EJ18" s="1174"/>
      <c r="EK18" s="1174"/>
      <c r="EL18" s="1174"/>
      <c r="EM18" s="1174"/>
      <c r="EN18" s="1174"/>
      <c r="EO18" s="1174"/>
      <c r="EP18" s="1174"/>
      <c r="EQ18" s="1174"/>
      <c r="ER18" s="1174"/>
      <c r="ES18" s="1174"/>
      <c r="ET18" s="1174"/>
      <c r="EU18" s="1174"/>
      <c r="EV18" s="1174"/>
      <c r="EW18" s="1174"/>
      <c r="EX18" s="1174"/>
      <c r="EY18" s="1174"/>
      <c r="EZ18" s="1174"/>
      <c r="FA18" s="1174"/>
      <c r="FB18" s="1174"/>
      <c r="FC18" s="1174"/>
      <c r="FD18" s="1174"/>
      <c r="FE18" s="1174"/>
      <c r="FF18" s="1174"/>
      <c r="FG18" s="1174"/>
      <c r="FH18" s="1174"/>
      <c r="FI18" s="1174"/>
      <c r="FJ18" s="1174"/>
      <c r="FK18" s="1174"/>
      <c r="FL18" s="1174"/>
      <c r="FM18" s="1174"/>
      <c r="FN18" s="1174"/>
      <c r="FO18" s="1174"/>
      <c r="FP18" s="1174"/>
      <c r="FQ18" s="1174"/>
      <c r="FR18" s="1174"/>
      <c r="FS18" s="1174"/>
      <c r="FT18" s="1174"/>
      <c r="FU18" s="1174"/>
      <c r="FV18" s="1174"/>
      <c r="FW18" s="1174"/>
      <c r="FX18" s="1174"/>
      <c r="FY18" s="1174"/>
      <c r="FZ18" s="1174"/>
      <c r="GA18" s="1174"/>
      <c r="GB18" s="1174"/>
      <c r="GC18" s="1174"/>
      <c r="GD18" s="1174"/>
      <c r="GE18" s="1174"/>
      <c r="GF18" s="1174"/>
      <c r="GG18" s="1174"/>
      <c r="GH18" s="1174"/>
      <c r="GI18" s="1174"/>
      <c r="GJ18" s="1174"/>
      <c r="GK18" s="1174"/>
      <c r="GL18" s="1174"/>
      <c r="GM18" s="1174"/>
      <c r="GN18" s="1174"/>
      <c r="GO18" s="1174"/>
      <c r="GP18" s="1174"/>
      <c r="GQ18" s="1174"/>
      <c r="GR18" s="1174"/>
      <c r="GS18" s="1174"/>
      <c r="GT18" s="1174"/>
      <c r="GU18" s="1174"/>
      <c r="GV18" s="1174"/>
      <c r="GW18" s="1174"/>
      <c r="GX18" s="1174"/>
      <c r="GY18" s="1174"/>
      <c r="GZ18" s="1174"/>
      <c r="HA18" s="1174"/>
      <c r="HB18" s="1174"/>
      <c r="HC18" s="1174"/>
      <c r="HD18" s="1174"/>
      <c r="HE18" s="1174"/>
      <c r="HF18" s="1174"/>
      <c r="HG18" s="1174"/>
      <c r="HH18" s="1174"/>
      <c r="HI18" s="1174"/>
      <c r="HJ18" s="1174"/>
      <c r="HK18" s="1174"/>
      <c r="HL18" s="1174"/>
      <c r="HM18" s="1174"/>
      <c r="HN18" s="1174"/>
      <c r="HO18" s="1174"/>
      <c r="HP18" s="1174"/>
      <c r="HQ18" s="1174"/>
      <c r="HR18" s="1174"/>
      <c r="HS18" s="1174"/>
      <c r="HT18" s="1174"/>
      <c r="HU18" s="1174"/>
      <c r="HV18" s="1174"/>
      <c r="HW18" s="1174"/>
      <c r="HX18" s="1174"/>
      <c r="HY18" s="1174"/>
      <c r="HZ18" s="1174"/>
      <c r="IA18" s="1174"/>
      <c r="IB18" s="1174"/>
      <c r="IC18" s="1174"/>
      <c r="ID18" s="1174"/>
      <c r="IE18" s="1174"/>
      <c r="IF18" s="1174"/>
      <c r="IG18" s="1174"/>
      <c r="IH18" s="1174"/>
      <c r="II18" s="1174"/>
      <c r="IJ18" s="1174"/>
      <c r="IK18" s="1174"/>
      <c r="IL18" s="1174"/>
      <c r="IM18" s="1174"/>
      <c r="IN18" s="1174"/>
      <c r="IO18" s="1174"/>
      <c r="IP18" s="1174"/>
      <c r="IQ18" s="1174"/>
      <c r="IR18" s="1174"/>
      <c r="IS18" s="1174"/>
      <c r="IT18" s="1174"/>
      <c r="IU18" s="1174"/>
      <c r="IV18" s="1174"/>
    </row>
    <row r="19" spans="1:256" x14ac:dyDescent="0.35">
      <c r="A19" s="1525">
        <v>12</v>
      </c>
      <c r="B19" s="1172"/>
      <c r="C19" s="1440" t="s">
        <v>1210</v>
      </c>
      <c r="D19" s="1176">
        <f>SUM(D16:D18)</f>
        <v>0</v>
      </c>
      <c r="E19" s="1176">
        <f t="shared" ref="E19:F19" si="3">SUM(E16:E18)</f>
        <v>0</v>
      </c>
      <c r="F19" s="1176">
        <f t="shared" si="3"/>
        <v>0</v>
      </c>
      <c r="G19" s="1176">
        <f>SUM(G17:G18)</f>
        <v>200</v>
      </c>
      <c r="H19" s="1176">
        <f t="shared" ref="H19:Q19" si="4">SUM(H17:H18)</f>
        <v>0</v>
      </c>
      <c r="I19" s="1176">
        <f t="shared" si="4"/>
        <v>400</v>
      </c>
      <c r="J19" s="1176">
        <f t="shared" si="4"/>
        <v>0</v>
      </c>
      <c r="K19" s="1176">
        <f t="shared" si="4"/>
        <v>0</v>
      </c>
      <c r="L19" s="1176">
        <f t="shared" si="4"/>
        <v>0</v>
      </c>
      <c r="M19" s="1176">
        <f t="shared" si="4"/>
        <v>980</v>
      </c>
      <c r="N19" s="1176">
        <f t="shared" si="4"/>
        <v>330</v>
      </c>
      <c r="O19" s="1176">
        <f t="shared" si="4"/>
        <v>649</v>
      </c>
      <c r="P19" s="1176">
        <f t="shared" si="4"/>
        <v>0</v>
      </c>
      <c r="Q19" s="1520">
        <f t="shared" si="4"/>
        <v>2559</v>
      </c>
      <c r="R19" s="1160"/>
      <c r="S19" s="1160"/>
      <c r="T19" s="1160"/>
      <c r="U19" s="1160"/>
      <c r="V19" s="1160"/>
      <c r="W19" s="1160"/>
      <c r="X19" s="1160"/>
      <c r="Y19" s="1160"/>
      <c r="Z19" s="1160"/>
      <c r="AA19" s="1160"/>
      <c r="AB19" s="1160"/>
      <c r="AC19" s="1160"/>
      <c r="AD19" s="1160"/>
      <c r="AE19" s="1160"/>
      <c r="AF19" s="1160"/>
      <c r="AG19" s="1160"/>
      <c r="AH19" s="1160"/>
      <c r="AI19" s="1160"/>
      <c r="AJ19" s="1160"/>
      <c r="AK19" s="1160"/>
      <c r="AL19" s="1160"/>
      <c r="AM19" s="1160"/>
      <c r="AN19" s="1160"/>
      <c r="AO19" s="1160"/>
      <c r="AP19" s="1160"/>
      <c r="AQ19" s="1160"/>
      <c r="AR19" s="1160"/>
      <c r="AS19" s="1160"/>
      <c r="AT19" s="1160"/>
      <c r="AU19" s="1160"/>
      <c r="AV19" s="1160"/>
      <c r="AW19" s="1160"/>
      <c r="AX19" s="1160"/>
      <c r="AY19" s="1160"/>
      <c r="AZ19" s="1160"/>
      <c r="BA19" s="1160"/>
      <c r="BB19" s="1160"/>
      <c r="BC19" s="1160"/>
      <c r="BD19" s="1160"/>
      <c r="BE19" s="1160"/>
      <c r="BF19" s="1160"/>
      <c r="BG19" s="1160"/>
      <c r="BH19" s="1160"/>
      <c r="BI19" s="1160"/>
      <c r="BJ19" s="1160"/>
      <c r="BK19" s="1160"/>
      <c r="BL19" s="1160"/>
      <c r="BM19" s="1160"/>
      <c r="BN19" s="1160"/>
      <c r="BO19" s="1160"/>
      <c r="BP19" s="1160"/>
      <c r="BQ19" s="1160"/>
      <c r="BR19" s="1160"/>
      <c r="BS19" s="1160"/>
      <c r="BT19" s="1160"/>
      <c r="BU19" s="1160"/>
      <c r="BV19" s="1160"/>
      <c r="BW19" s="1160"/>
      <c r="BX19" s="1160"/>
      <c r="BY19" s="1160"/>
      <c r="BZ19" s="1160"/>
      <c r="CA19" s="1160"/>
      <c r="CB19" s="1160"/>
      <c r="CC19" s="1160"/>
      <c r="CD19" s="1160"/>
      <c r="CE19" s="1160"/>
      <c r="CF19" s="1160"/>
      <c r="CG19" s="1160"/>
      <c r="CH19" s="1160"/>
      <c r="CI19" s="1160"/>
      <c r="CJ19" s="1160"/>
      <c r="CK19" s="1160"/>
      <c r="CL19" s="1160"/>
      <c r="CM19" s="1160"/>
      <c r="CN19" s="1160"/>
      <c r="CO19" s="1160"/>
      <c r="CP19" s="1160"/>
      <c r="CQ19" s="1160"/>
      <c r="CR19" s="1160"/>
      <c r="CS19" s="1160"/>
      <c r="CT19" s="1160"/>
      <c r="CU19" s="1160"/>
      <c r="CV19" s="1160"/>
      <c r="CW19" s="1160"/>
      <c r="CX19" s="1160"/>
      <c r="CY19" s="1160"/>
      <c r="CZ19" s="1160"/>
      <c r="DA19" s="1160"/>
      <c r="DB19" s="1160"/>
      <c r="DC19" s="1160"/>
      <c r="DD19" s="1160"/>
      <c r="DE19" s="1160"/>
      <c r="DF19" s="1160"/>
      <c r="DG19" s="1160"/>
      <c r="DH19" s="1160"/>
      <c r="DI19" s="1160"/>
      <c r="DJ19" s="1160"/>
      <c r="DK19" s="1160"/>
      <c r="DL19" s="1160"/>
      <c r="DM19" s="1160"/>
      <c r="DN19" s="1160"/>
      <c r="DO19" s="1160"/>
      <c r="DP19" s="1160"/>
      <c r="DQ19" s="1160"/>
      <c r="DR19" s="1160"/>
      <c r="DS19" s="1160"/>
      <c r="DT19" s="1160"/>
      <c r="DU19" s="1160"/>
      <c r="DV19" s="1160"/>
      <c r="DW19" s="1160"/>
      <c r="DX19" s="1160"/>
      <c r="DY19" s="1160"/>
      <c r="DZ19" s="1160"/>
      <c r="EA19" s="1160"/>
      <c r="EB19" s="1160"/>
      <c r="EC19" s="1160"/>
      <c r="ED19" s="1160"/>
      <c r="EE19" s="1160"/>
      <c r="EF19" s="1160"/>
      <c r="EG19" s="1160"/>
      <c r="EH19" s="1160"/>
      <c r="EI19" s="1160"/>
      <c r="EJ19" s="1160"/>
      <c r="EK19" s="1160"/>
      <c r="EL19" s="1160"/>
      <c r="EM19" s="1160"/>
      <c r="EN19" s="1160"/>
      <c r="EO19" s="1160"/>
      <c r="EP19" s="1160"/>
      <c r="EQ19" s="1160"/>
      <c r="ER19" s="1160"/>
      <c r="ES19" s="1160"/>
      <c r="ET19" s="1160"/>
      <c r="EU19" s="1160"/>
      <c r="EV19" s="1160"/>
      <c r="EW19" s="1160"/>
      <c r="EX19" s="1160"/>
      <c r="EY19" s="1160"/>
      <c r="EZ19" s="1160"/>
      <c r="FA19" s="1160"/>
      <c r="FB19" s="1160"/>
      <c r="FC19" s="1160"/>
      <c r="FD19" s="1160"/>
      <c r="FE19" s="1160"/>
      <c r="FF19" s="1160"/>
      <c r="FG19" s="1160"/>
      <c r="FH19" s="1160"/>
      <c r="FI19" s="1160"/>
      <c r="FJ19" s="1160"/>
      <c r="FK19" s="1160"/>
      <c r="FL19" s="1160"/>
      <c r="FM19" s="1160"/>
      <c r="FN19" s="1160"/>
      <c r="FO19" s="1160"/>
      <c r="FP19" s="1160"/>
      <c r="FQ19" s="1160"/>
      <c r="FR19" s="1160"/>
      <c r="FS19" s="1160"/>
      <c r="FT19" s="1160"/>
      <c r="FU19" s="1160"/>
      <c r="FV19" s="1160"/>
      <c r="FW19" s="1160"/>
      <c r="FX19" s="1160"/>
      <c r="FY19" s="1160"/>
      <c r="FZ19" s="1160"/>
      <c r="GA19" s="1160"/>
      <c r="GB19" s="1160"/>
      <c r="GC19" s="1160"/>
      <c r="GD19" s="1160"/>
      <c r="GE19" s="1160"/>
      <c r="GF19" s="1160"/>
      <c r="GG19" s="1160"/>
      <c r="GH19" s="1160"/>
      <c r="GI19" s="1160"/>
      <c r="GJ19" s="1160"/>
      <c r="GK19" s="1160"/>
      <c r="GL19" s="1160"/>
      <c r="GM19" s="1160"/>
      <c r="GN19" s="1160"/>
      <c r="GO19" s="1160"/>
      <c r="GP19" s="1160"/>
      <c r="GQ19" s="1160"/>
      <c r="GR19" s="1160"/>
      <c r="GS19" s="1160"/>
      <c r="GT19" s="1160"/>
      <c r="GU19" s="1160"/>
      <c r="GV19" s="1160"/>
      <c r="GW19" s="1160"/>
      <c r="GX19" s="1160"/>
      <c r="GY19" s="1160"/>
      <c r="GZ19" s="1160"/>
      <c r="HA19" s="1160"/>
      <c r="HB19" s="1160"/>
      <c r="HC19" s="1160"/>
      <c r="HD19" s="1160"/>
      <c r="HE19" s="1160"/>
      <c r="HF19" s="1160"/>
      <c r="HG19" s="1160"/>
      <c r="HH19" s="1160"/>
      <c r="HI19" s="1160"/>
      <c r="HJ19" s="1160"/>
      <c r="HK19" s="1160"/>
      <c r="HL19" s="1160"/>
      <c r="HM19" s="1160"/>
      <c r="HN19" s="1160"/>
      <c r="HO19" s="1160"/>
      <c r="HP19" s="1160"/>
      <c r="HQ19" s="1160"/>
      <c r="HR19" s="1160"/>
      <c r="HS19" s="1160"/>
      <c r="HT19" s="1160"/>
      <c r="HU19" s="1160"/>
      <c r="HV19" s="1160"/>
      <c r="HW19" s="1160"/>
      <c r="HX19" s="1160"/>
      <c r="HY19" s="1160"/>
      <c r="HZ19" s="1160"/>
      <c r="IA19" s="1160"/>
      <c r="IB19" s="1160"/>
      <c r="IC19" s="1160"/>
      <c r="ID19" s="1160"/>
      <c r="IE19" s="1160"/>
      <c r="IF19" s="1160"/>
      <c r="IG19" s="1160"/>
      <c r="IH19" s="1160"/>
      <c r="II19" s="1160"/>
      <c r="IJ19" s="1160"/>
      <c r="IK19" s="1160"/>
      <c r="IL19" s="1160"/>
      <c r="IM19" s="1160"/>
      <c r="IN19" s="1160"/>
      <c r="IO19" s="1160"/>
      <c r="IP19" s="1160"/>
      <c r="IQ19" s="1160"/>
      <c r="IR19" s="1160"/>
      <c r="IS19" s="1160"/>
      <c r="IT19" s="1160"/>
      <c r="IU19" s="1160"/>
      <c r="IV19" s="1160"/>
    </row>
    <row r="20" spans="1:256" s="1171" customFormat="1" ht="30" customHeight="1" x14ac:dyDescent="0.35">
      <c r="A20" s="1525">
        <v>13</v>
      </c>
      <c r="B20" s="1167" t="s">
        <v>809</v>
      </c>
      <c r="C20" s="1168" t="s">
        <v>807</v>
      </c>
      <c r="D20" s="1169">
        <v>450</v>
      </c>
      <c r="E20" s="1169"/>
      <c r="F20" s="1169"/>
      <c r="G20" s="1169"/>
      <c r="H20" s="1169"/>
      <c r="I20" s="1169"/>
      <c r="J20" s="1169"/>
      <c r="K20" s="1169"/>
      <c r="L20" s="1169"/>
      <c r="M20" s="1169"/>
      <c r="N20" s="1169"/>
      <c r="O20" s="1169">
        <v>2000</v>
      </c>
      <c r="P20" s="1169">
        <v>1476</v>
      </c>
      <c r="Q20" s="1170">
        <f>SUM(D20:P20)</f>
        <v>3926</v>
      </c>
      <c r="R20" s="1168"/>
      <c r="S20" s="1168"/>
      <c r="T20" s="1168"/>
      <c r="U20" s="1168"/>
      <c r="V20" s="1168"/>
      <c r="W20" s="1168"/>
      <c r="X20" s="1168"/>
      <c r="Y20" s="1168"/>
      <c r="Z20" s="1168"/>
      <c r="AA20" s="1168"/>
      <c r="AB20" s="1168"/>
      <c r="AC20" s="1168"/>
      <c r="AD20" s="1168"/>
      <c r="AE20" s="1168"/>
      <c r="AF20" s="1168"/>
      <c r="AG20" s="1168"/>
      <c r="AH20" s="1168"/>
      <c r="AI20" s="1168"/>
      <c r="AJ20" s="1168"/>
      <c r="AK20" s="1168"/>
      <c r="AL20" s="1168"/>
      <c r="AM20" s="1168"/>
      <c r="AN20" s="1168"/>
      <c r="AO20" s="1168"/>
      <c r="AP20" s="1168"/>
      <c r="AQ20" s="1168"/>
      <c r="AR20" s="1168"/>
      <c r="AS20" s="1168"/>
      <c r="AT20" s="1168"/>
      <c r="AU20" s="1168"/>
      <c r="AV20" s="1168"/>
      <c r="AW20" s="1168"/>
      <c r="AX20" s="1168"/>
      <c r="AY20" s="1168"/>
      <c r="AZ20" s="1168"/>
      <c r="BA20" s="1168"/>
      <c r="BB20" s="1168"/>
      <c r="BC20" s="1168"/>
      <c r="BD20" s="1168"/>
      <c r="BE20" s="1168"/>
      <c r="BF20" s="1168"/>
      <c r="BG20" s="1168"/>
      <c r="BH20" s="1168"/>
      <c r="BI20" s="1168"/>
      <c r="BJ20" s="1168"/>
      <c r="BK20" s="1168"/>
      <c r="BL20" s="1168"/>
      <c r="BM20" s="1168"/>
      <c r="BN20" s="1168"/>
      <c r="BO20" s="1168"/>
      <c r="BP20" s="1168"/>
      <c r="BQ20" s="1168"/>
      <c r="BR20" s="1168"/>
      <c r="BS20" s="1168"/>
      <c r="BT20" s="1168"/>
      <c r="BU20" s="1168"/>
      <c r="BV20" s="1168"/>
      <c r="BW20" s="1168"/>
      <c r="BX20" s="1168"/>
      <c r="BY20" s="1168"/>
      <c r="BZ20" s="1168"/>
      <c r="CA20" s="1168"/>
      <c r="CB20" s="1168"/>
      <c r="CC20" s="1168"/>
      <c r="CD20" s="1168"/>
      <c r="CE20" s="1168"/>
      <c r="CF20" s="1168"/>
      <c r="CG20" s="1168"/>
      <c r="CH20" s="1168"/>
      <c r="CI20" s="1168"/>
      <c r="CJ20" s="1168"/>
      <c r="CK20" s="1168"/>
      <c r="CL20" s="1168"/>
      <c r="CM20" s="1168"/>
      <c r="CN20" s="1168"/>
      <c r="CO20" s="1168"/>
      <c r="CP20" s="1168"/>
      <c r="CQ20" s="1168"/>
      <c r="CR20" s="1168"/>
      <c r="CS20" s="1168"/>
      <c r="CT20" s="1168"/>
      <c r="CU20" s="1168"/>
      <c r="CV20" s="1168"/>
      <c r="CW20" s="1168"/>
      <c r="CX20" s="1168"/>
      <c r="CY20" s="1168"/>
      <c r="CZ20" s="1168"/>
      <c r="DA20" s="1168"/>
      <c r="DB20" s="1168"/>
      <c r="DC20" s="1168"/>
      <c r="DD20" s="1168"/>
      <c r="DE20" s="1168"/>
      <c r="DF20" s="1168"/>
      <c r="DG20" s="1168"/>
      <c r="DH20" s="1168"/>
      <c r="DI20" s="1168"/>
      <c r="DJ20" s="1168"/>
      <c r="DK20" s="1168"/>
      <c r="DL20" s="1168"/>
      <c r="DM20" s="1168"/>
      <c r="DN20" s="1168"/>
      <c r="DO20" s="1168"/>
      <c r="DP20" s="1168"/>
      <c r="DQ20" s="1168"/>
      <c r="DR20" s="1168"/>
      <c r="DS20" s="1168"/>
      <c r="DT20" s="1168"/>
      <c r="DU20" s="1168"/>
      <c r="DV20" s="1168"/>
      <c r="DW20" s="1168"/>
      <c r="DX20" s="1168"/>
      <c r="DY20" s="1168"/>
      <c r="DZ20" s="1168"/>
      <c r="EA20" s="1168"/>
      <c r="EB20" s="1168"/>
      <c r="EC20" s="1168"/>
      <c r="ED20" s="1168"/>
      <c r="EE20" s="1168"/>
      <c r="EF20" s="1168"/>
      <c r="EG20" s="1168"/>
      <c r="EH20" s="1168"/>
      <c r="EI20" s="1168"/>
      <c r="EJ20" s="1168"/>
      <c r="EK20" s="1168"/>
      <c r="EL20" s="1168"/>
      <c r="EM20" s="1168"/>
      <c r="EN20" s="1168"/>
      <c r="EO20" s="1168"/>
      <c r="EP20" s="1168"/>
      <c r="EQ20" s="1168"/>
      <c r="ER20" s="1168"/>
      <c r="ES20" s="1168"/>
      <c r="ET20" s="1168"/>
      <c r="EU20" s="1168"/>
      <c r="EV20" s="1168"/>
      <c r="EW20" s="1168"/>
      <c r="EX20" s="1168"/>
      <c r="EY20" s="1168"/>
      <c r="EZ20" s="1168"/>
      <c r="FA20" s="1168"/>
      <c r="FB20" s="1168"/>
      <c r="FC20" s="1168"/>
      <c r="FD20" s="1168"/>
      <c r="FE20" s="1168"/>
      <c r="FF20" s="1168"/>
      <c r="FG20" s="1168"/>
      <c r="FH20" s="1168"/>
      <c r="FI20" s="1168"/>
      <c r="FJ20" s="1168"/>
      <c r="FK20" s="1168"/>
      <c r="FL20" s="1168"/>
      <c r="FM20" s="1168"/>
      <c r="FN20" s="1168"/>
      <c r="FO20" s="1168"/>
      <c r="FP20" s="1168"/>
      <c r="FQ20" s="1168"/>
      <c r="FR20" s="1168"/>
      <c r="FS20" s="1168"/>
      <c r="FT20" s="1168"/>
      <c r="FU20" s="1168"/>
      <c r="FV20" s="1168"/>
      <c r="FW20" s="1168"/>
      <c r="FX20" s="1168"/>
      <c r="FY20" s="1168"/>
      <c r="FZ20" s="1168"/>
      <c r="GA20" s="1168"/>
      <c r="GB20" s="1168"/>
      <c r="GC20" s="1168"/>
      <c r="GD20" s="1168"/>
      <c r="GE20" s="1168"/>
      <c r="GF20" s="1168"/>
      <c r="GG20" s="1168"/>
      <c r="GH20" s="1168"/>
      <c r="GI20" s="1168"/>
      <c r="GJ20" s="1168"/>
      <c r="GK20" s="1168"/>
      <c r="GL20" s="1168"/>
      <c r="GM20" s="1168"/>
      <c r="GN20" s="1168"/>
      <c r="GO20" s="1168"/>
      <c r="GP20" s="1168"/>
      <c r="GQ20" s="1168"/>
      <c r="GR20" s="1168"/>
      <c r="GS20" s="1168"/>
      <c r="GT20" s="1168"/>
      <c r="GU20" s="1168"/>
      <c r="GV20" s="1168"/>
      <c r="GW20" s="1168"/>
      <c r="GX20" s="1168"/>
      <c r="GY20" s="1168"/>
      <c r="GZ20" s="1168"/>
      <c r="HA20" s="1168"/>
      <c r="HB20" s="1168"/>
      <c r="HC20" s="1168"/>
      <c r="HD20" s="1168"/>
      <c r="HE20" s="1168"/>
      <c r="HF20" s="1168"/>
      <c r="HG20" s="1168"/>
      <c r="HH20" s="1168"/>
      <c r="HI20" s="1168"/>
      <c r="HJ20" s="1168"/>
      <c r="HK20" s="1168"/>
      <c r="HL20" s="1168"/>
      <c r="HM20" s="1168"/>
      <c r="HN20" s="1168"/>
      <c r="HO20" s="1168"/>
      <c r="HP20" s="1168"/>
      <c r="HQ20" s="1168"/>
      <c r="HR20" s="1168"/>
      <c r="HS20" s="1168"/>
      <c r="HT20" s="1168"/>
      <c r="HU20" s="1168"/>
      <c r="HV20" s="1168"/>
      <c r="HW20" s="1168"/>
      <c r="HX20" s="1168"/>
      <c r="HY20" s="1168"/>
      <c r="HZ20" s="1168"/>
      <c r="IA20" s="1168"/>
      <c r="IB20" s="1168"/>
      <c r="IC20" s="1168"/>
      <c r="ID20" s="1168"/>
      <c r="IE20" s="1168"/>
      <c r="IF20" s="1168"/>
      <c r="IG20" s="1168"/>
      <c r="IH20" s="1168"/>
      <c r="II20" s="1168"/>
      <c r="IJ20" s="1168"/>
      <c r="IK20" s="1168"/>
      <c r="IL20" s="1168"/>
      <c r="IM20" s="1168"/>
      <c r="IN20" s="1168"/>
      <c r="IO20" s="1168"/>
      <c r="IP20" s="1168"/>
      <c r="IQ20" s="1168"/>
      <c r="IR20" s="1168"/>
      <c r="IS20" s="1168"/>
      <c r="IT20" s="1168"/>
      <c r="IU20" s="1168"/>
      <c r="IV20" s="1168"/>
    </row>
    <row r="21" spans="1:256" s="1160" customFormat="1" ht="15" customHeight="1" x14ac:dyDescent="0.35">
      <c r="A21" s="1525">
        <v>14</v>
      </c>
      <c r="B21" s="1172"/>
      <c r="C21" s="1160" t="s">
        <v>1165</v>
      </c>
      <c r="D21" s="1367">
        <v>1050</v>
      </c>
      <c r="E21" s="1367">
        <v>0</v>
      </c>
      <c r="F21" s="1367">
        <v>0</v>
      </c>
      <c r="G21" s="1367">
        <v>160</v>
      </c>
      <c r="H21" s="1367">
        <v>0</v>
      </c>
      <c r="I21" s="1367">
        <v>0</v>
      </c>
      <c r="J21" s="1367">
        <v>0</v>
      </c>
      <c r="K21" s="1367">
        <v>0</v>
      </c>
      <c r="L21" s="1367">
        <v>0</v>
      </c>
      <c r="M21" s="1367">
        <v>350</v>
      </c>
      <c r="N21" s="1367">
        <v>360</v>
      </c>
      <c r="O21" s="1367">
        <v>2000</v>
      </c>
      <c r="P21" s="1367">
        <v>6</v>
      </c>
      <c r="Q21" s="822">
        <v>3926</v>
      </c>
      <c r="R21" s="808"/>
      <c r="S21" s="808"/>
      <c r="T21" s="808"/>
      <c r="U21" s="808"/>
      <c r="V21" s="808"/>
      <c r="W21" s="808"/>
      <c r="X21" s="808"/>
      <c r="Y21" s="808"/>
      <c r="Z21" s="808"/>
      <c r="AA21" s="808"/>
      <c r="AB21" s="808"/>
      <c r="AC21" s="808"/>
      <c r="AD21" s="808"/>
      <c r="AE21" s="808"/>
      <c r="AF21" s="808"/>
      <c r="AG21" s="808"/>
      <c r="AH21" s="808"/>
      <c r="AI21" s="808"/>
      <c r="AJ21" s="808"/>
      <c r="AK21" s="808"/>
      <c r="AL21" s="808"/>
      <c r="AM21" s="808"/>
      <c r="AN21" s="808"/>
      <c r="AO21" s="808"/>
      <c r="AP21" s="808"/>
      <c r="AQ21" s="808"/>
      <c r="AR21" s="808"/>
      <c r="AS21" s="808"/>
      <c r="AT21" s="808"/>
      <c r="AU21" s="808"/>
      <c r="AV21" s="808"/>
      <c r="AW21" s="808"/>
      <c r="AX21" s="808"/>
      <c r="AY21" s="808"/>
      <c r="AZ21" s="808"/>
      <c r="BA21" s="808"/>
      <c r="BB21" s="808"/>
      <c r="BC21" s="808"/>
      <c r="BD21" s="808"/>
      <c r="BE21" s="808"/>
      <c r="BF21" s="808"/>
      <c r="BG21" s="808"/>
      <c r="BH21" s="808"/>
      <c r="BI21" s="808"/>
      <c r="BJ21" s="808"/>
      <c r="BK21" s="808"/>
      <c r="BL21" s="808"/>
      <c r="BM21" s="808"/>
      <c r="BN21" s="808"/>
      <c r="BO21" s="808"/>
      <c r="BP21" s="808"/>
      <c r="BQ21" s="808"/>
      <c r="BR21" s="808"/>
      <c r="BS21" s="808"/>
      <c r="BT21" s="808"/>
      <c r="BU21" s="808"/>
      <c r="BV21" s="808"/>
      <c r="BW21" s="808"/>
      <c r="BX21" s="808"/>
      <c r="BY21" s="808"/>
      <c r="BZ21" s="808"/>
      <c r="CA21" s="808"/>
      <c r="CB21" s="808"/>
      <c r="CC21" s="808"/>
      <c r="CD21" s="808"/>
      <c r="CE21" s="808"/>
      <c r="CF21" s="808"/>
      <c r="CG21" s="808"/>
      <c r="CH21" s="808"/>
      <c r="CI21" s="808"/>
      <c r="CJ21" s="808"/>
      <c r="CK21" s="808"/>
      <c r="CL21" s="808"/>
      <c r="CM21" s="808"/>
      <c r="CN21" s="808"/>
      <c r="CO21" s="808"/>
      <c r="CP21" s="808"/>
      <c r="CQ21" s="808"/>
      <c r="CR21" s="808"/>
      <c r="CS21" s="808"/>
      <c r="CT21" s="808"/>
      <c r="CU21" s="808"/>
      <c r="CV21" s="808"/>
      <c r="CW21" s="808"/>
      <c r="CX21" s="808"/>
      <c r="CY21" s="808"/>
      <c r="CZ21" s="808"/>
      <c r="DA21" s="808"/>
      <c r="DB21" s="808"/>
      <c r="DC21" s="808"/>
      <c r="DD21" s="808"/>
      <c r="DE21" s="808"/>
      <c r="DF21" s="808"/>
      <c r="DG21" s="808"/>
      <c r="DH21" s="808"/>
      <c r="DI21" s="808"/>
      <c r="DJ21" s="808"/>
      <c r="DK21" s="808"/>
      <c r="DL21" s="808"/>
      <c r="DM21" s="808"/>
      <c r="DN21" s="808"/>
      <c r="DO21" s="808"/>
      <c r="DP21" s="808"/>
      <c r="DQ21" s="808"/>
      <c r="DR21" s="808"/>
      <c r="DS21" s="808"/>
      <c r="DT21" s="808"/>
      <c r="DU21" s="808"/>
      <c r="DV21" s="808"/>
      <c r="DW21" s="808"/>
      <c r="DX21" s="808"/>
      <c r="DY21" s="808"/>
      <c r="DZ21" s="808"/>
      <c r="EA21" s="808"/>
      <c r="EB21" s="808"/>
      <c r="EC21" s="808"/>
      <c r="ED21" s="808"/>
      <c r="EE21" s="808"/>
      <c r="EF21" s="808"/>
      <c r="EG21" s="808"/>
      <c r="EH21" s="808"/>
      <c r="EI21" s="808"/>
      <c r="EJ21" s="808"/>
      <c r="EK21" s="808"/>
      <c r="EL21" s="808"/>
      <c r="EM21" s="808"/>
      <c r="EN21" s="808"/>
      <c r="EO21" s="808"/>
      <c r="EP21" s="808"/>
      <c r="EQ21" s="808"/>
      <c r="ER21" s="808"/>
      <c r="ES21" s="808"/>
      <c r="ET21" s="808"/>
      <c r="EU21" s="808"/>
      <c r="EV21" s="808"/>
      <c r="EW21" s="808"/>
      <c r="EX21" s="808"/>
      <c r="EY21" s="808"/>
      <c r="EZ21" s="808"/>
      <c r="FA21" s="808"/>
      <c r="FB21" s="808"/>
      <c r="FC21" s="808"/>
      <c r="FD21" s="808"/>
      <c r="FE21" s="808"/>
      <c r="FF21" s="808"/>
      <c r="FG21" s="808"/>
      <c r="FH21" s="808"/>
      <c r="FI21" s="808"/>
      <c r="FJ21" s="808"/>
      <c r="FK21" s="808"/>
      <c r="FL21" s="808"/>
      <c r="FM21" s="808"/>
      <c r="FN21" s="808"/>
      <c r="FO21" s="808"/>
      <c r="FP21" s="808"/>
      <c r="FQ21" s="808"/>
      <c r="FR21" s="808"/>
      <c r="FS21" s="808"/>
      <c r="FT21" s="808"/>
      <c r="FU21" s="808"/>
      <c r="FV21" s="808"/>
      <c r="FW21" s="808"/>
      <c r="FX21" s="808"/>
      <c r="FY21" s="808"/>
      <c r="FZ21" s="808"/>
      <c r="GA21" s="808"/>
      <c r="GB21" s="808"/>
      <c r="GC21" s="808"/>
      <c r="GD21" s="808"/>
      <c r="GE21" s="808"/>
      <c r="GF21" s="808"/>
      <c r="GG21" s="808"/>
      <c r="GH21" s="808"/>
      <c r="GI21" s="808"/>
      <c r="GJ21" s="808"/>
      <c r="GK21" s="808"/>
      <c r="GL21" s="808"/>
      <c r="GM21" s="808"/>
      <c r="GN21" s="808"/>
      <c r="GO21" s="808"/>
      <c r="GP21" s="808"/>
      <c r="GQ21" s="808"/>
      <c r="GR21" s="808"/>
      <c r="GS21" s="808"/>
      <c r="GT21" s="808"/>
      <c r="GU21" s="808"/>
      <c r="GV21" s="808"/>
      <c r="GW21" s="808"/>
      <c r="GX21" s="808"/>
      <c r="GY21" s="808"/>
      <c r="GZ21" s="808"/>
      <c r="HA21" s="808"/>
      <c r="HB21" s="808"/>
      <c r="HC21" s="808"/>
      <c r="HD21" s="808"/>
      <c r="HE21" s="808"/>
      <c r="HF21" s="808"/>
      <c r="HG21" s="808"/>
      <c r="HH21" s="808"/>
      <c r="HI21" s="808"/>
      <c r="HJ21" s="808"/>
      <c r="HK21" s="808"/>
      <c r="HL21" s="808"/>
      <c r="HM21" s="808"/>
      <c r="HN21" s="808"/>
      <c r="HO21" s="808"/>
      <c r="HP21" s="808"/>
      <c r="HQ21" s="808"/>
      <c r="HR21" s="808"/>
      <c r="HS21" s="808"/>
      <c r="HT21" s="808"/>
      <c r="HU21" s="808"/>
      <c r="HV21" s="808"/>
      <c r="HW21" s="808"/>
      <c r="HX21" s="808"/>
      <c r="HY21" s="808"/>
      <c r="HZ21" s="808"/>
      <c r="IA21" s="808"/>
      <c r="IB21" s="808"/>
      <c r="IC21" s="808"/>
      <c r="ID21" s="808"/>
      <c r="IE21" s="808"/>
      <c r="IF21" s="808"/>
      <c r="IG21" s="808"/>
      <c r="IH21" s="808"/>
      <c r="II21" s="808"/>
      <c r="IJ21" s="808"/>
      <c r="IK21" s="808"/>
      <c r="IL21" s="808"/>
      <c r="IM21" s="808"/>
      <c r="IN21" s="808"/>
      <c r="IO21" s="808"/>
      <c r="IP21" s="808"/>
      <c r="IQ21" s="808"/>
      <c r="IR21" s="808"/>
      <c r="IS21" s="808"/>
      <c r="IT21" s="808"/>
      <c r="IU21" s="808"/>
      <c r="IV21" s="808"/>
    </row>
    <row r="22" spans="1:256" x14ac:dyDescent="0.35">
      <c r="A22" s="1525">
        <v>15</v>
      </c>
      <c r="B22" s="1173"/>
      <c r="C22" s="1174" t="s">
        <v>675</v>
      </c>
      <c r="D22" s="193"/>
      <c r="E22" s="193"/>
      <c r="F22" s="193"/>
      <c r="G22" s="193"/>
      <c r="H22" s="193"/>
      <c r="I22" s="193"/>
      <c r="J22" s="193"/>
      <c r="K22" s="193"/>
      <c r="L22" s="193"/>
      <c r="M22" s="193">
        <v>80</v>
      </c>
      <c r="N22" s="193"/>
      <c r="O22" s="193">
        <v>-74</v>
      </c>
      <c r="P22" s="812">
        <v>-6</v>
      </c>
      <c r="Q22" s="1175">
        <f>SUM(D22:P22)</f>
        <v>0</v>
      </c>
      <c r="R22" s="1174"/>
      <c r="S22" s="1174"/>
      <c r="T22" s="1174"/>
      <c r="U22" s="1174"/>
      <c r="V22" s="1174"/>
      <c r="W22" s="1174"/>
      <c r="X22" s="1174"/>
      <c r="Y22" s="1174"/>
      <c r="Z22" s="1174"/>
      <c r="AA22" s="1174"/>
      <c r="AB22" s="1174"/>
      <c r="AC22" s="1174"/>
      <c r="AD22" s="1174"/>
      <c r="AE22" s="1174"/>
      <c r="AF22" s="1174"/>
      <c r="AG22" s="1174"/>
      <c r="AH22" s="1174"/>
      <c r="AI22" s="1174"/>
      <c r="AJ22" s="1174"/>
      <c r="AK22" s="1174"/>
      <c r="AL22" s="1174"/>
      <c r="AM22" s="1174"/>
      <c r="AN22" s="1174"/>
      <c r="AO22" s="1174"/>
      <c r="AP22" s="1174"/>
      <c r="AQ22" s="1174"/>
      <c r="AR22" s="1174"/>
      <c r="AS22" s="1174"/>
      <c r="AT22" s="1174"/>
      <c r="AU22" s="1174"/>
      <c r="AV22" s="1174"/>
      <c r="AW22" s="1174"/>
      <c r="AX22" s="1174"/>
      <c r="AY22" s="1174"/>
      <c r="AZ22" s="1174"/>
      <c r="BA22" s="1174"/>
      <c r="BB22" s="1174"/>
      <c r="BC22" s="1174"/>
      <c r="BD22" s="1174"/>
      <c r="BE22" s="1174"/>
      <c r="BF22" s="1174"/>
      <c r="BG22" s="1174"/>
      <c r="BH22" s="1174"/>
      <c r="BI22" s="1174"/>
      <c r="BJ22" s="1174"/>
      <c r="BK22" s="1174"/>
      <c r="BL22" s="1174"/>
      <c r="BM22" s="1174"/>
      <c r="BN22" s="1174"/>
      <c r="BO22" s="1174"/>
      <c r="BP22" s="1174"/>
      <c r="BQ22" s="1174"/>
      <c r="BR22" s="1174"/>
      <c r="BS22" s="1174"/>
      <c r="BT22" s="1174"/>
      <c r="BU22" s="1174"/>
      <c r="BV22" s="1174"/>
      <c r="BW22" s="1174"/>
      <c r="BX22" s="1174"/>
      <c r="BY22" s="1174"/>
      <c r="BZ22" s="1174"/>
      <c r="CA22" s="1174"/>
      <c r="CB22" s="1174"/>
      <c r="CC22" s="1174"/>
      <c r="CD22" s="1174"/>
      <c r="CE22" s="1174"/>
      <c r="CF22" s="1174"/>
      <c r="CG22" s="1174"/>
      <c r="CH22" s="1174"/>
      <c r="CI22" s="1174"/>
      <c r="CJ22" s="1174"/>
      <c r="CK22" s="1174"/>
      <c r="CL22" s="1174"/>
      <c r="CM22" s="1174"/>
      <c r="CN22" s="1174"/>
      <c r="CO22" s="1174"/>
      <c r="CP22" s="1174"/>
      <c r="CQ22" s="1174"/>
      <c r="CR22" s="1174"/>
      <c r="CS22" s="1174"/>
      <c r="CT22" s="1174"/>
      <c r="CU22" s="1174"/>
      <c r="CV22" s="1174"/>
      <c r="CW22" s="1174"/>
      <c r="CX22" s="1174"/>
      <c r="CY22" s="1174"/>
      <c r="CZ22" s="1174"/>
      <c r="DA22" s="1174"/>
      <c r="DB22" s="1174"/>
      <c r="DC22" s="1174"/>
      <c r="DD22" s="1174"/>
      <c r="DE22" s="1174"/>
      <c r="DF22" s="1174"/>
      <c r="DG22" s="1174"/>
      <c r="DH22" s="1174"/>
      <c r="DI22" s="1174"/>
      <c r="DJ22" s="1174"/>
      <c r="DK22" s="1174"/>
      <c r="DL22" s="1174"/>
      <c r="DM22" s="1174"/>
      <c r="DN22" s="1174"/>
      <c r="DO22" s="1174"/>
      <c r="DP22" s="1174"/>
      <c r="DQ22" s="1174"/>
      <c r="DR22" s="1174"/>
      <c r="DS22" s="1174"/>
      <c r="DT22" s="1174"/>
      <c r="DU22" s="1174"/>
      <c r="DV22" s="1174"/>
      <c r="DW22" s="1174"/>
      <c r="DX22" s="1174"/>
      <c r="DY22" s="1174"/>
      <c r="DZ22" s="1174"/>
      <c r="EA22" s="1174"/>
      <c r="EB22" s="1174"/>
      <c r="EC22" s="1174"/>
      <c r="ED22" s="1174"/>
      <c r="EE22" s="1174"/>
      <c r="EF22" s="1174"/>
      <c r="EG22" s="1174"/>
      <c r="EH22" s="1174"/>
      <c r="EI22" s="1174"/>
      <c r="EJ22" s="1174"/>
      <c r="EK22" s="1174"/>
      <c r="EL22" s="1174"/>
      <c r="EM22" s="1174"/>
      <c r="EN22" s="1174"/>
      <c r="EO22" s="1174"/>
      <c r="EP22" s="1174"/>
      <c r="EQ22" s="1174"/>
      <c r="ER22" s="1174"/>
      <c r="ES22" s="1174"/>
      <c r="ET22" s="1174"/>
      <c r="EU22" s="1174"/>
      <c r="EV22" s="1174"/>
      <c r="EW22" s="1174"/>
      <c r="EX22" s="1174"/>
      <c r="EY22" s="1174"/>
      <c r="EZ22" s="1174"/>
      <c r="FA22" s="1174"/>
      <c r="FB22" s="1174"/>
      <c r="FC22" s="1174"/>
      <c r="FD22" s="1174"/>
      <c r="FE22" s="1174"/>
      <c r="FF22" s="1174"/>
      <c r="FG22" s="1174"/>
      <c r="FH22" s="1174"/>
      <c r="FI22" s="1174"/>
      <c r="FJ22" s="1174"/>
      <c r="FK22" s="1174"/>
      <c r="FL22" s="1174"/>
      <c r="FM22" s="1174"/>
      <c r="FN22" s="1174"/>
      <c r="FO22" s="1174"/>
      <c r="FP22" s="1174"/>
      <c r="FQ22" s="1174"/>
      <c r="FR22" s="1174"/>
      <c r="FS22" s="1174"/>
      <c r="FT22" s="1174"/>
      <c r="FU22" s="1174"/>
      <c r="FV22" s="1174"/>
      <c r="FW22" s="1174"/>
      <c r="FX22" s="1174"/>
      <c r="FY22" s="1174"/>
      <c r="FZ22" s="1174"/>
      <c r="GA22" s="1174"/>
      <c r="GB22" s="1174"/>
      <c r="GC22" s="1174"/>
      <c r="GD22" s="1174"/>
      <c r="GE22" s="1174"/>
      <c r="GF22" s="1174"/>
      <c r="GG22" s="1174"/>
      <c r="GH22" s="1174"/>
      <c r="GI22" s="1174"/>
      <c r="GJ22" s="1174"/>
      <c r="GK22" s="1174"/>
      <c r="GL22" s="1174"/>
      <c r="GM22" s="1174"/>
      <c r="GN22" s="1174"/>
      <c r="GO22" s="1174"/>
      <c r="GP22" s="1174"/>
      <c r="GQ22" s="1174"/>
      <c r="GR22" s="1174"/>
      <c r="GS22" s="1174"/>
      <c r="GT22" s="1174"/>
      <c r="GU22" s="1174"/>
      <c r="GV22" s="1174"/>
      <c r="GW22" s="1174"/>
      <c r="GX22" s="1174"/>
      <c r="GY22" s="1174"/>
      <c r="GZ22" s="1174"/>
      <c r="HA22" s="1174"/>
      <c r="HB22" s="1174"/>
      <c r="HC22" s="1174"/>
      <c r="HD22" s="1174"/>
      <c r="HE22" s="1174"/>
      <c r="HF22" s="1174"/>
      <c r="HG22" s="1174"/>
      <c r="HH22" s="1174"/>
      <c r="HI22" s="1174"/>
      <c r="HJ22" s="1174"/>
      <c r="HK22" s="1174"/>
      <c r="HL22" s="1174"/>
      <c r="HM22" s="1174"/>
      <c r="HN22" s="1174"/>
      <c r="HO22" s="1174"/>
      <c r="HP22" s="1174"/>
      <c r="HQ22" s="1174"/>
      <c r="HR22" s="1174"/>
      <c r="HS22" s="1174"/>
      <c r="HT22" s="1174"/>
      <c r="HU22" s="1174"/>
      <c r="HV22" s="1174"/>
      <c r="HW22" s="1174"/>
      <c r="HX22" s="1174"/>
      <c r="HY22" s="1174"/>
      <c r="HZ22" s="1174"/>
      <c r="IA22" s="1174"/>
      <c r="IB22" s="1174"/>
      <c r="IC22" s="1174"/>
      <c r="ID22" s="1174"/>
      <c r="IE22" s="1174"/>
      <c r="IF22" s="1174"/>
      <c r="IG22" s="1174"/>
      <c r="IH22" s="1174"/>
      <c r="II22" s="1174"/>
      <c r="IJ22" s="1174"/>
      <c r="IK22" s="1174"/>
      <c r="IL22" s="1174"/>
      <c r="IM22" s="1174"/>
      <c r="IN22" s="1174"/>
      <c r="IO22" s="1174"/>
      <c r="IP22" s="1174"/>
      <c r="IQ22" s="1174"/>
      <c r="IR22" s="1174"/>
      <c r="IS22" s="1174"/>
      <c r="IT22" s="1174"/>
      <c r="IU22" s="1174"/>
      <c r="IV22" s="1174"/>
    </row>
    <row r="23" spans="1:256" x14ac:dyDescent="0.35">
      <c r="A23" s="1525">
        <v>16</v>
      </c>
      <c r="B23" s="1172"/>
      <c r="C23" s="1440" t="s">
        <v>1210</v>
      </c>
      <c r="D23" s="1176">
        <f>SUM(D21:D22)</f>
        <v>1050</v>
      </c>
      <c r="E23" s="1176">
        <f t="shared" ref="E23:Q23" si="5">SUM(E21:E22)</f>
        <v>0</v>
      </c>
      <c r="F23" s="1176">
        <f t="shared" si="5"/>
        <v>0</v>
      </c>
      <c r="G23" s="1176">
        <f t="shared" si="5"/>
        <v>160</v>
      </c>
      <c r="H23" s="1176">
        <f t="shared" si="5"/>
        <v>0</v>
      </c>
      <c r="I23" s="1176">
        <f t="shared" si="5"/>
        <v>0</v>
      </c>
      <c r="J23" s="1176">
        <f t="shared" si="5"/>
        <v>0</v>
      </c>
      <c r="K23" s="1176">
        <f t="shared" si="5"/>
        <v>0</v>
      </c>
      <c r="L23" s="1176">
        <f t="shared" si="5"/>
        <v>0</v>
      </c>
      <c r="M23" s="1176">
        <f t="shared" si="5"/>
        <v>430</v>
      </c>
      <c r="N23" s="1176">
        <f t="shared" si="5"/>
        <v>360</v>
      </c>
      <c r="O23" s="1176">
        <f t="shared" si="5"/>
        <v>1926</v>
      </c>
      <c r="P23" s="1176">
        <f t="shared" si="5"/>
        <v>0</v>
      </c>
      <c r="Q23" s="1520">
        <f t="shared" si="5"/>
        <v>3926</v>
      </c>
      <c r="R23" s="1160"/>
      <c r="S23" s="1160"/>
      <c r="T23" s="1160"/>
      <c r="U23" s="1160"/>
      <c r="V23" s="1160"/>
      <c r="W23" s="1160"/>
      <c r="X23" s="1160"/>
      <c r="Y23" s="1160"/>
      <c r="Z23" s="1160"/>
      <c r="AA23" s="1160"/>
      <c r="AB23" s="1160"/>
      <c r="AC23" s="1160"/>
      <c r="AD23" s="1160"/>
      <c r="AE23" s="1160"/>
      <c r="AF23" s="1160"/>
      <c r="AG23" s="1160"/>
      <c r="AH23" s="1160"/>
      <c r="AI23" s="1160"/>
      <c r="AJ23" s="1160"/>
      <c r="AK23" s="1160"/>
      <c r="AL23" s="1160"/>
      <c r="AM23" s="1160"/>
      <c r="AN23" s="1160"/>
      <c r="AO23" s="1160"/>
      <c r="AP23" s="1160"/>
      <c r="AQ23" s="1160"/>
      <c r="AR23" s="1160"/>
      <c r="AS23" s="1160"/>
      <c r="AT23" s="1160"/>
      <c r="AU23" s="1160"/>
      <c r="AV23" s="1160"/>
      <c r="AW23" s="1160"/>
      <c r="AX23" s="1160"/>
      <c r="AY23" s="1160"/>
      <c r="AZ23" s="1160"/>
      <c r="BA23" s="1160"/>
      <c r="BB23" s="1160"/>
      <c r="BC23" s="1160"/>
      <c r="BD23" s="1160"/>
      <c r="BE23" s="1160"/>
      <c r="BF23" s="1160"/>
      <c r="BG23" s="1160"/>
      <c r="BH23" s="1160"/>
      <c r="BI23" s="1160"/>
      <c r="BJ23" s="1160"/>
      <c r="BK23" s="1160"/>
      <c r="BL23" s="1160"/>
      <c r="BM23" s="1160"/>
      <c r="BN23" s="1160"/>
      <c r="BO23" s="1160"/>
      <c r="BP23" s="1160"/>
      <c r="BQ23" s="1160"/>
      <c r="BR23" s="1160"/>
      <c r="BS23" s="1160"/>
      <c r="BT23" s="1160"/>
      <c r="BU23" s="1160"/>
      <c r="BV23" s="1160"/>
      <c r="BW23" s="1160"/>
      <c r="BX23" s="1160"/>
      <c r="BY23" s="1160"/>
      <c r="BZ23" s="1160"/>
      <c r="CA23" s="1160"/>
      <c r="CB23" s="1160"/>
      <c r="CC23" s="1160"/>
      <c r="CD23" s="1160"/>
      <c r="CE23" s="1160"/>
      <c r="CF23" s="1160"/>
      <c r="CG23" s="1160"/>
      <c r="CH23" s="1160"/>
      <c r="CI23" s="1160"/>
      <c r="CJ23" s="1160"/>
      <c r="CK23" s="1160"/>
      <c r="CL23" s="1160"/>
      <c r="CM23" s="1160"/>
      <c r="CN23" s="1160"/>
      <c r="CO23" s="1160"/>
      <c r="CP23" s="1160"/>
      <c r="CQ23" s="1160"/>
      <c r="CR23" s="1160"/>
      <c r="CS23" s="1160"/>
      <c r="CT23" s="1160"/>
      <c r="CU23" s="1160"/>
      <c r="CV23" s="1160"/>
      <c r="CW23" s="1160"/>
      <c r="CX23" s="1160"/>
      <c r="CY23" s="1160"/>
      <c r="CZ23" s="1160"/>
      <c r="DA23" s="1160"/>
      <c r="DB23" s="1160"/>
      <c r="DC23" s="1160"/>
      <c r="DD23" s="1160"/>
      <c r="DE23" s="1160"/>
      <c r="DF23" s="1160"/>
      <c r="DG23" s="1160"/>
      <c r="DH23" s="1160"/>
      <c r="DI23" s="1160"/>
      <c r="DJ23" s="1160"/>
      <c r="DK23" s="1160"/>
      <c r="DL23" s="1160"/>
      <c r="DM23" s="1160"/>
      <c r="DN23" s="1160"/>
      <c r="DO23" s="1160"/>
      <c r="DP23" s="1160"/>
      <c r="DQ23" s="1160"/>
      <c r="DR23" s="1160"/>
      <c r="DS23" s="1160"/>
      <c r="DT23" s="1160"/>
      <c r="DU23" s="1160"/>
      <c r="DV23" s="1160"/>
      <c r="DW23" s="1160"/>
      <c r="DX23" s="1160"/>
      <c r="DY23" s="1160"/>
      <c r="DZ23" s="1160"/>
      <c r="EA23" s="1160"/>
      <c r="EB23" s="1160"/>
      <c r="EC23" s="1160"/>
      <c r="ED23" s="1160"/>
      <c r="EE23" s="1160"/>
      <c r="EF23" s="1160"/>
      <c r="EG23" s="1160"/>
      <c r="EH23" s="1160"/>
      <c r="EI23" s="1160"/>
      <c r="EJ23" s="1160"/>
      <c r="EK23" s="1160"/>
      <c r="EL23" s="1160"/>
      <c r="EM23" s="1160"/>
      <c r="EN23" s="1160"/>
      <c r="EO23" s="1160"/>
      <c r="EP23" s="1160"/>
      <c r="EQ23" s="1160"/>
      <c r="ER23" s="1160"/>
      <c r="ES23" s="1160"/>
      <c r="ET23" s="1160"/>
      <c r="EU23" s="1160"/>
      <c r="EV23" s="1160"/>
      <c r="EW23" s="1160"/>
      <c r="EX23" s="1160"/>
      <c r="EY23" s="1160"/>
      <c r="EZ23" s="1160"/>
      <c r="FA23" s="1160"/>
      <c r="FB23" s="1160"/>
      <c r="FC23" s="1160"/>
      <c r="FD23" s="1160"/>
      <c r="FE23" s="1160"/>
      <c r="FF23" s="1160"/>
      <c r="FG23" s="1160"/>
      <c r="FH23" s="1160"/>
      <c r="FI23" s="1160"/>
      <c r="FJ23" s="1160"/>
      <c r="FK23" s="1160"/>
      <c r="FL23" s="1160"/>
      <c r="FM23" s="1160"/>
      <c r="FN23" s="1160"/>
      <c r="FO23" s="1160"/>
      <c r="FP23" s="1160"/>
      <c r="FQ23" s="1160"/>
      <c r="FR23" s="1160"/>
      <c r="FS23" s="1160"/>
      <c r="FT23" s="1160"/>
      <c r="FU23" s="1160"/>
      <c r="FV23" s="1160"/>
      <c r="FW23" s="1160"/>
      <c r="FX23" s="1160"/>
      <c r="FY23" s="1160"/>
      <c r="FZ23" s="1160"/>
      <c r="GA23" s="1160"/>
      <c r="GB23" s="1160"/>
      <c r="GC23" s="1160"/>
      <c r="GD23" s="1160"/>
      <c r="GE23" s="1160"/>
      <c r="GF23" s="1160"/>
      <c r="GG23" s="1160"/>
      <c r="GH23" s="1160"/>
      <c r="GI23" s="1160"/>
      <c r="GJ23" s="1160"/>
      <c r="GK23" s="1160"/>
      <c r="GL23" s="1160"/>
      <c r="GM23" s="1160"/>
      <c r="GN23" s="1160"/>
      <c r="GO23" s="1160"/>
      <c r="GP23" s="1160"/>
      <c r="GQ23" s="1160"/>
      <c r="GR23" s="1160"/>
      <c r="GS23" s="1160"/>
      <c r="GT23" s="1160"/>
      <c r="GU23" s="1160"/>
      <c r="GV23" s="1160"/>
      <c r="GW23" s="1160"/>
      <c r="GX23" s="1160"/>
      <c r="GY23" s="1160"/>
      <c r="GZ23" s="1160"/>
      <c r="HA23" s="1160"/>
      <c r="HB23" s="1160"/>
      <c r="HC23" s="1160"/>
      <c r="HD23" s="1160"/>
      <c r="HE23" s="1160"/>
      <c r="HF23" s="1160"/>
      <c r="HG23" s="1160"/>
      <c r="HH23" s="1160"/>
      <c r="HI23" s="1160"/>
      <c r="HJ23" s="1160"/>
      <c r="HK23" s="1160"/>
      <c r="HL23" s="1160"/>
      <c r="HM23" s="1160"/>
      <c r="HN23" s="1160"/>
      <c r="HO23" s="1160"/>
      <c r="HP23" s="1160"/>
      <c r="HQ23" s="1160"/>
      <c r="HR23" s="1160"/>
      <c r="HS23" s="1160"/>
      <c r="HT23" s="1160"/>
      <c r="HU23" s="1160"/>
      <c r="HV23" s="1160"/>
      <c r="HW23" s="1160"/>
      <c r="HX23" s="1160"/>
      <c r="HY23" s="1160"/>
      <c r="HZ23" s="1160"/>
      <c r="IA23" s="1160"/>
      <c r="IB23" s="1160"/>
      <c r="IC23" s="1160"/>
      <c r="ID23" s="1160"/>
      <c r="IE23" s="1160"/>
      <c r="IF23" s="1160"/>
      <c r="IG23" s="1160"/>
      <c r="IH23" s="1160"/>
      <c r="II23" s="1160"/>
      <c r="IJ23" s="1160"/>
      <c r="IK23" s="1160"/>
      <c r="IL23" s="1160"/>
      <c r="IM23" s="1160"/>
      <c r="IN23" s="1160"/>
      <c r="IO23" s="1160"/>
      <c r="IP23" s="1160"/>
      <c r="IQ23" s="1160"/>
      <c r="IR23" s="1160"/>
      <c r="IS23" s="1160"/>
      <c r="IT23" s="1160"/>
      <c r="IU23" s="1160"/>
      <c r="IV23" s="1160"/>
    </row>
    <row r="24" spans="1:256" s="1171" customFormat="1" ht="30" customHeight="1" x14ac:dyDescent="0.35">
      <c r="A24" s="1525">
        <v>17</v>
      </c>
      <c r="B24" s="1167" t="s">
        <v>810</v>
      </c>
      <c r="C24" s="1168" t="s">
        <v>807</v>
      </c>
      <c r="D24" s="1169"/>
      <c r="E24" s="1169"/>
      <c r="F24" s="1169"/>
      <c r="G24" s="1169"/>
      <c r="H24" s="1169"/>
      <c r="I24" s="1169"/>
      <c r="J24" s="1169"/>
      <c r="K24" s="1169"/>
      <c r="L24" s="1169"/>
      <c r="M24" s="1169"/>
      <c r="N24" s="1169"/>
      <c r="O24" s="1169">
        <v>2000</v>
      </c>
      <c r="P24" s="1169">
        <v>487</v>
      </c>
      <c r="Q24" s="1170">
        <f t="shared" si="1"/>
        <v>2487</v>
      </c>
      <c r="R24" s="1177"/>
      <c r="S24" s="1168"/>
      <c r="T24" s="1168"/>
      <c r="U24" s="1168"/>
      <c r="V24" s="1168"/>
      <c r="W24" s="1168"/>
      <c r="X24" s="1168"/>
      <c r="Y24" s="1168"/>
      <c r="Z24" s="1168"/>
      <c r="AA24" s="1168"/>
      <c r="AB24" s="1168"/>
      <c r="AC24" s="1168"/>
      <c r="AD24" s="1168"/>
      <c r="AE24" s="1168"/>
      <c r="AF24" s="1168"/>
      <c r="AG24" s="1168"/>
      <c r="AH24" s="1168"/>
      <c r="AI24" s="1168"/>
      <c r="AJ24" s="1168"/>
      <c r="AK24" s="1168"/>
      <c r="AL24" s="1168"/>
      <c r="AM24" s="1168"/>
      <c r="AN24" s="1168"/>
      <c r="AO24" s="1168"/>
      <c r="AP24" s="1168"/>
      <c r="AQ24" s="1168"/>
      <c r="AR24" s="1168"/>
      <c r="AS24" s="1168"/>
      <c r="AT24" s="1168"/>
      <c r="AU24" s="1168"/>
      <c r="AV24" s="1168"/>
      <c r="AW24" s="1168"/>
      <c r="AX24" s="1168"/>
      <c r="AY24" s="1168"/>
      <c r="AZ24" s="1168"/>
      <c r="BA24" s="1168"/>
      <c r="BB24" s="1168"/>
      <c r="BC24" s="1168"/>
      <c r="BD24" s="1168"/>
      <c r="BE24" s="1168"/>
      <c r="BF24" s="1168"/>
      <c r="BG24" s="1168"/>
      <c r="BH24" s="1168"/>
      <c r="BI24" s="1168"/>
      <c r="BJ24" s="1168"/>
      <c r="BK24" s="1168"/>
      <c r="BL24" s="1168"/>
      <c r="BM24" s="1168"/>
      <c r="BN24" s="1168"/>
      <c r="BO24" s="1168"/>
      <c r="BP24" s="1168"/>
      <c r="BQ24" s="1168"/>
      <c r="BR24" s="1168"/>
      <c r="BS24" s="1168"/>
      <c r="BT24" s="1168"/>
      <c r="BU24" s="1168"/>
      <c r="BV24" s="1168"/>
      <c r="BW24" s="1168"/>
      <c r="BX24" s="1168"/>
      <c r="BY24" s="1168"/>
      <c r="BZ24" s="1168"/>
      <c r="CA24" s="1168"/>
      <c r="CB24" s="1168"/>
      <c r="CC24" s="1168"/>
      <c r="CD24" s="1168"/>
      <c r="CE24" s="1168"/>
      <c r="CF24" s="1168"/>
      <c r="CG24" s="1168"/>
      <c r="CH24" s="1168"/>
      <c r="CI24" s="1168"/>
      <c r="CJ24" s="1168"/>
      <c r="CK24" s="1168"/>
      <c r="CL24" s="1168"/>
      <c r="CM24" s="1168"/>
      <c r="CN24" s="1168"/>
      <c r="CO24" s="1168"/>
      <c r="CP24" s="1168"/>
      <c r="CQ24" s="1168"/>
      <c r="CR24" s="1168"/>
      <c r="CS24" s="1168"/>
      <c r="CT24" s="1168"/>
      <c r="CU24" s="1168"/>
      <c r="CV24" s="1168"/>
      <c r="CW24" s="1168"/>
      <c r="CX24" s="1168"/>
      <c r="CY24" s="1168"/>
      <c r="CZ24" s="1168"/>
      <c r="DA24" s="1168"/>
      <c r="DB24" s="1168"/>
      <c r="DC24" s="1168"/>
      <c r="DD24" s="1168"/>
      <c r="DE24" s="1168"/>
      <c r="DF24" s="1168"/>
      <c r="DG24" s="1168"/>
      <c r="DH24" s="1168"/>
      <c r="DI24" s="1168"/>
      <c r="DJ24" s="1168"/>
      <c r="DK24" s="1168"/>
      <c r="DL24" s="1168"/>
      <c r="DM24" s="1168"/>
      <c r="DN24" s="1168"/>
      <c r="DO24" s="1168"/>
      <c r="DP24" s="1168"/>
      <c r="DQ24" s="1168"/>
      <c r="DR24" s="1168"/>
      <c r="DS24" s="1168"/>
      <c r="DT24" s="1168"/>
      <c r="DU24" s="1168"/>
      <c r="DV24" s="1168"/>
      <c r="DW24" s="1168"/>
      <c r="DX24" s="1168"/>
      <c r="DY24" s="1168"/>
      <c r="DZ24" s="1168"/>
      <c r="EA24" s="1168"/>
      <c r="EB24" s="1168"/>
      <c r="EC24" s="1168"/>
      <c r="ED24" s="1168"/>
      <c r="EE24" s="1168"/>
      <c r="EF24" s="1168"/>
      <c r="EG24" s="1168"/>
      <c r="EH24" s="1168"/>
      <c r="EI24" s="1168"/>
      <c r="EJ24" s="1168"/>
      <c r="EK24" s="1168"/>
      <c r="EL24" s="1168"/>
      <c r="EM24" s="1168"/>
      <c r="EN24" s="1168"/>
      <c r="EO24" s="1168"/>
      <c r="EP24" s="1168"/>
      <c r="EQ24" s="1168"/>
      <c r="ER24" s="1168"/>
      <c r="ES24" s="1168"/>
      <c r="ET24" s="1168"/>
      <c r="EU24" s="1168"/>
      <c r="EV24" s="1168"/>
      <c r="EW24" s="1168"/>
      <c r="EX24" s="1168"/>
      <c r="EY24" s="1168"/>
      <c r="EZ24" s="1168"/>
      <c r="FA24" s="1168"/>
      <c r="FB24" s="1168"/>
      <c r="FC24" s="1168"/>
      <c r="FD24" s="1168"/>
      <c r="FE24" s="1168"/>
      <c r="FF24" s="1168"/>
      <c r="FG24" s="1168"/>
      <c r="FH24" s="1168"/>
      <c r="FI24" s="1168"/>
      <c r="FJ24" s="1168"/>
      <c r="FK24" s="1168"/>
      <c r="FL24" s="1168"/>
      <c r="FM24" s="1168"/>
      <c r="FN24" s="1168"/>
      <c r="FO24" s="1168"/>
      <c r="FP24" s="1168"/>
      <c r="FQ24" s="1168"/>
      <c r="FR24" s="1168"/>
      <c r="FS24" s="1168"/>
      <c r="FT24" s="1168"/>
      <c r="FU24" s="1168"/>
      <c r="FV24" s="1168"/>
      <c r="FW24" s="1168"/>
      <c r="FX24" s="1168"/>
      <c r="FY24" s="1168"/>
      <c r="FZ24" s="1168"/>
      <c r="GA24" s="1168"/>
      <c r="GB24" s="1168"/>
      <c r="GC24" s="1168"/>
      <c r="GD24" s="1168"/>
      <c r="GE24" s="1168"/>
      <c r="GF24" s="1168"/>
      <c r="GG24" s="1168"/>
      <c r="GH24" s="1168"/>
      <c r="GI24" s="1168"/>
      <c r="GJ24" s="1168"/>
      <c r="GK24" s="1168"/>
      <c r="GL24" s="1168"/>
      <c r="GM24" s="1168"/>
      <c r="GN24" s="1168"/>
      <c r="GO24" s="1168"/>
      <c r="GP24" s="1168"/>
      <c r="GQ24" s="1168"/>
      <c r="GR24" s="1168"/>
      <c r="GS24" s="1168"/>
      <c r="GT24" s="1168"/>
      <c r="GU24" s="1168"/>
      <c r="GV24" s="1168"/>
      <c r="GW24" s="1168"/>
      <c r="GX24" s="1168"/>
      <c r="GY24" s="1168"/>
      <c r="GZ24" s="1168"/>
      <c r="HA24" s="1168"/>
      <c r="HB24" s="1168"/>
      <c r="HC24" s="1168"/>
      <c r="HD24" s="1168"/>
      <c r="HE24" s="1168"/>
      <c r="HF24" s="1168"/>
      <c r="HG24" s="1168"/>
      <c r="HH24" s="1168"/>
      <c r="HI24" s="1168"/>
      <c r="HJ24" s="1168"/>
      <c r="HK24" s="1168"/>
      <c r="HL24" s="1168"/>
      <c r="HM24" s="1168"/>
      <c r="HN24" s="1168"/>
      <c r="HO24" s="1168"/>
      <c r="HP24" s="1168"/>
      <c r="HQ24" s="1168"/>
      <c r="HR24" s="1168"/>
      <c r="HS24" s="1168"/>
      <c r="HT24" s="1168"/>
      <c r="HU24" s="1168"/>
      <c r="HV24" s="1168"/>
      <c r="HW24" s="1168"/>
      <c r="HX24" s="1168"/>
      <c r="HY24" s="1168"/>
      <c r="HZ24" s="1168"/>
      <c r="IA24" s="1168"/>
      <c r="IB24" s="1168"/>
      <c r="IC24" s="1168"/>
      <c r="ID24" s="1168"/>
      <c r="IE24" s="1168"/>
      <c r="IF24" s="1168"/>
      <c r="IG24" s="1168"/>
      <c r="IH24" s="1168"/>
      <c r="II24" s="1168"/>
      <c r="IJ24" s="1168"/>
      <c r="IK24" s="1168"/>
      <c r="IL24" s="1168"/>
      <c r="IM24" s="1168"/>
      <c r="IN24" s="1168"/>
      <c r="IO24" s="1168"/>
      <c r="IP24" s="1168"/>
      <c r="IQ24" s="1168"/>
      <c r="IR24" s="1168"/>
      <c r="IS24" s="1168"/>
      <c r="IT24" s="1168"/>
      <c r="IU24" s="1168"/>
      <c r="IV24" s="1168"/>
    </row>
    <row r="25" spans="1:256" s="1160" customFormat="1" ht="15" customHeight="1" x14ac:dyDescent="0.35">
      <c r="A25" s="1525">
        <v>18</v>
      </c>
      <c r="B25" s="1172"/>
      <c r="C25" s="1160" t="s">
        <v>1165</v>
      </c>
      <c r="D25" s="1367">
        <v>0</v>
      </c>
      <c r="E25" s="1367">
        <v>0</v>
      </c>
      <c r="F25" s="1367">
        <v>0</v>
      </c>
      <c r="G25" s="1367">
        <v>310</v>
      </c>
      <c r="H25" s="1367">
        <v>0</v>
      </c>
      <c r="I25" s="1367">
        <v>200</v>
      </c>
      <c r="J25" s="1367">
        <v>0</v>
      </c>
      <c r="K25" s="1367">
        <v>0</v>
      </c>
      <c r="L25" s="1367">
        <v>0</v>
      </c>
      <c r="M25" s="1367">
        <v>770</v>
      </c>
      <c r="N25" s="1367">
        <v>765</v>
      </c>
      <c r="O25" s="1367">
        <v>442</v>
      </c>
      <c r="P25" s="1367">
        <v>0</v>
      </c>
      <c r="Q25" s="822">
        <v>2487</v>
      </c>
      <c r="R25" s="1444"/>
      <c r="S25" s="808"/>
      <c r="T25" s="808"/>
      <c r="U25" s="808"/>
      <c r="V25" s="808"/>
      <c r="W25" s="808"/>
      <c r="X25" s="808"/>
      <c r="Y25" s="808"/>
      <c r="Z25" s="808"/>
      <c r="AA25" s="808"/>
      <c r="AB25" s="808"/>
      <c r="AC25" s="808"/>
      <c r="AD25" s="808"/>
      <c r="AE25" s="808"/>
      <c r="AF25" s="808"/>
      <c r="AG25" s="808"/>
      <c r="AH25" s="808"/>
      <c r="AI25" s="808"/>
      <c r="AJ25" s="808"/>
      <c r="AK25" s="808"/>
      <c r="AL25" s="808"/>
      <c r="AM25" s="808"/>
      <c r="AN25" s="808"/>
      <c r="AO25" s="808"/>
      <c r="AP25" s="808"/>
      <c r="AQ25" s="808"/>
      <c r="AR25" s="808"/>
      <c r="AS25" s="808"/>
      <c r="AT25" s="808"/>
      <c r="AU25" s="808"/>
      <c r="AV25" s="808"/>
      <c r="AW25" s="808"/>
      <c r="AX25" s="808"/>
      <c r="AY25" s="808"/>
      <c r="AZ25" s="808"/>
      <c r="BA25" s="808"/>
      <c r="BB25" s="808"/>
      <c r="BC25" s="808"/>
      <c r="BD25" s="808"/>
      <c r="BE25" s="808"/>
      <c r="BF25" s="808"/>
      <c r="BG25" s="808"/>
      <c r="BH25" s="808"/>
      <c r="BI25" s="808"/>
      <c r="BJ25" s="808"/>
      <c r="BK25" s="808"/>
      <c r="BL25" s="808"/>
      <c r="BM25" s="808"/>
      <c r="BN25" s="808"/>
      <c r="BO25" s="808"/>
      <c r="BP25" s="808"/>
      <c r="BQ25" s="808"/>
      <c r="BR25" s="808"/>
      <c r="BS25" s="808"/>
      <c r="BT25" s="808"/>
      <c r="BU25" s="808"/>
      <c r="BV25" s="808"/>
      <c r="BW25" s="808"/>
      <c r="BX25" s="808"/>
      <c r="BY25" s="808"/>
      <c r="BZ25" s="808"/>
      <c r="CA25" s="808"/>
      <c r="CB25" s="808"/>
      <c r="CC25" s="808"/>
      <c r="CD25" s="808"/>
      <c r="CE25" s="808"/>
      <c r="CF25" s="808"/>
      <c r="CG25" s="808"/>
      <c r="CH25" s="808"/>
      <c r="CI25" s="808"/>
      <c r="CJ25" s="808"/>
      <c r="CK25" s="808"/>
      <c r="CL25" s="808"/>
      <c r="CM25" s="808"/>
      <c r="CN25" s="808"/>
      <c r="CO25" s="808"/>
      <c r="CP25" s="808"/>
      <c r="CQ25" s="808"/>
      <c r="CR25" s="808"/>
      <c r="CS25" s="808"/>
      <c r="CT25" s="808"/>
      <c r="CU25" s="808"/>
      <c r="CV25" s="808"/>
      <c r="CW25" s="808"/>
      <c r="CX25" s="808"/>
      <c r="CY25" s="808"/>
      <c r="CZ25" s="808"/>
      <c r="DA25" s="808"/>
      <c r="DB25" s="808"/>
      <c r="DC25" s="808"/>
      <c r="DD25" s="808"/>
      <c r="DE25" s="808"/>
      <c r="DF25" s="808"/>
      <c r="DG25" s="808"/>
      <c r="DH25" s="808"/>
      <c r="DI25" s="808"/>
      <c r="DJ25" s="808"/>
      <c r="DK25" s="808"/>
      <c r="DL25" s="808"/>
      <c r="DM25" s="808"/>
      <c r="DN25" s="808"/>
      <c r="DO25" s="808"/>
      <c r="DP25" s="808"/>
      <c r="DQ25" s="808"/>
      <c r="DR25" s="808"/>
      <c r="DS25" s="808"/>
      <c r="DT25" s="808"/>
      <c r="DU25" s="808"/>
      <c r="DV25" s="808"/>
      <c r="DW25" s="808"/>
      <c r="DX25" s="808"/>
      <c r="DY25" s="808"/>
      <c r="DZ25" s="808"/>
      <c r="EA25" s="808"/>
      <c r="EB25" s="808"/>
      <c r="EC25" s="808"/>
      <c r="ED25" s="808"/>
      <c r="EE25" s="808"/>
      <c r="EF25" s="808"/>
      <c r="EG25" s="808"/>
      <c r="EH25" s="808"/>
      <c r="EI25" s="808"/>
      <c r="EJ25" s="808"/>
      <c r="EK25" s="808"/>
      <c r="EL25" s="808"/>
      <c r="EM25" s="808"/>
      <c r="EN25" s="808"/>
      <c r="EO25" s="808"/>
      <c r="EP25" s="808"/>
      <c r="EQ25" s="808"/>
      <c r="ER25" s="808"/>
      <c r="ES25" s="808"/>
      <c r="ET25" s="808"/>
      <c r="EU25" s="808"/>
      <c r="EV25" s="808"/>
      <c r="EW25" s="808"/>
      <c r="EX25" s="808"/>
      <c r="EY25" s="808"/>
      <c r="EZ25" s="808"/>
      <c r="FA25" s="808"/>
      <c r="FB25" s="808"/>
      <c r="FC25" s="808"/>
      <c r="FD25" s="808"/>
      <c r="FE25" s="808"/>
      <c r="FF25" s="808"/>
      <c r="FG25" s="808"/>
      <c r="FH25" s="808"/>
      <c r="FI25" s="808"/>
      <c r="FJ25" s="808"/>
      <c r="FK25" s="808"/>
      <c r="FL25" s="808"/>
      <c r="FM25" s="808"/>
      <c r="FN25" s="808"/>
      <c r="FO25" s="808"/>
      <c r="FP25" s="808"/>
      <c r="FQ25" s="808"/>
      <c r="FR25" s="808"/>
      <c r="FS25" s="808"/>
      <c r="FT25" s="808"/>
      <c r="FU25" s="808"/>
      <c r="FV25" s="808"/>
      <c r="FW25" s="808"/>
      <c r="FX25" s="808"/>
      <c r="FY25" s="808"/>
      <c r="FZ25" s="808"/>
      <c r="GA25" s="808"/>
      <c r="GB25" s="808"/>
      <c r="GC25" s="808"/>
      <c r="GD25" s="808"/>
      <c r="GE25" s="808"/>
      <c r="GF25" s="808"/>
      <c r="GG25" s="808"/>
      <c r="GH25" s="808"/>
      <c r="GI25" s="808"/>
      <c r="GJ25" s="808"/>
      <c r="GK25" s="808"/>
      <c r="GL25" s="808"/>
      <c r="GM25" s="808"/>
      <c r="GN25" s="808"/>
      <c r="GO25" s="808"/>
      <c r="GP25" s="808"/>
      <c r="GQ25" s="808"/>
      <c r="GR25" s="808"/>
      <c r="GS25" s="808"/>
      <c r="GT25" s="808"/>
      <c r="GU25" s="808"/>
      <c r="GV25" s="808"/>
      <c r="GW25" s="808"/>
      <c r="GX25" s="808"/>
      <c r="GY25" s="808"/>
      <c r="GZ25" s="808"/>
      <c r="HA25" s="808"/>
      <c r="HB25" s="808"/>
      <c r="HC25" s="808"/>
      <c r="HD25" s="808"/>
      <c r="HE25" s="808"/>
      <c r="HF25" s="808"/>
      <c r="HG25" s="808"/>
      <c r="HH25" s="808"/>
      <c r="HI25" s="808"/>
      <c r="HJ25" s="808"/>
      <c r="HK25" s="808"/>
      <c r="HL25" s="808"/>
      <c r="HM25" s="808"/>
      <c r="HN25" s="808"/>
      <c r="HO25" s="808"/>
      <c r="HP25" s="808"/>
      <c r="HQ25" s="808"/>
      <c r="HR25" s="808"/>
      <c r="HS25" s="808"/>
      <c r="HT25" s="808"/>
      <c r="HU25" s="808"/>
      <c r="HV25" s="808"/>
      <c r="HW25" s="808"/>
      <c r="HX25" s="808"/>
      <c r="HY25" s="808"/>
      <c r="HZ25" s="808"/>
      <c r="IA25" s="808"/>
      <c r="IB25" s="808"/>
      <c r="IC25" s="808"/>
      <c r="ID25" s="808"/>
      <c r="IE25" s="808"/>
      <c r="IF25" s="808"/>
      <c r="IG25" s="808"/>
      <c r="IH25" s="808"/>
      <c r="II25" s="808"/>
      <c r="IJ25" s="808"/>
      <c r="IK25" s="808"/>
      <c r="IL25" s="808"/>
      <c r="IM25" s="808"/>
      <c r="IN25" s="808"/>
      <c r="IO25" s="808"/>
      <c r="IP25" s="808"/>
      <c r="IQ25" s="808"/>
      <c r="IR25" s="808"/>
      <c r="IS25" s="808"/>
      <c r="IT25" s="808"/>
      <c r="IU25" s="808"/>
      <c r="IV25" s="808"/>
    </row>
    <row r="26" spans="1:256" x14ac:dyDescent="0.35">
      <c r="A26" s="1525">
        <v>19</v>
      </c>
      <c r="B26" s="1173"/>
      <c r="C26" s="1174" t="s">
        <v>675</v>
      </c>
      <c r="D26" s="193"/>
      <c r="E26" s="193"/>
      <c r="F26" s="193"/>
      <c r="G26" s="193"/>
      <c r="H26" s="193"/>
      <c r="I26" s="193"/>
      <c r="J26" s="193"/>
      <c r="K26" s="193"/>
      <c r="L26" s="193"/>
      <c r="M26" s="193">
        <v>150</v>
      </c>
      <c r="N26" s="193"/>
      <c r="O26" s="193">
        <v>-150</v>
      </c>
      <c r="P26" s="812"/>
      <c r="Q26" s="1175">
        <f>SUM(D26:P26)</f>
        <v>0</v>
      </c>
      <c r="R26" s="1174"/>
      <c r="S26" s="1174"/>
      <c r="T26" s="1174"/>
      <c r="U26" s="1174"/>
      <c r="V26" s="1174"/>
      <c r="W26" s="1174"/>
      <c r="X26" s="1174"/>
      <c r="Y26" s="1174"/>
      <c r="Z26" s="1174"/>
      <c r="AA26" s="1174"/>
      <c r="AB26" s="1174"/>
      <c r="AC26" s="1174"/>
      <c r="AD26" s="1174"/>
      <c r="AE26" s="1174"/>
      <c r="AF26" s="1174"/>
      <c r="AG26" s="1174"/>
      <c r="AH26" s="1174"/>
      <c r="AI26" s="1174"/>
      <c r="AJ26" s="1174"/>
      <c r="AK26" s="1174"/>
      <c r="AL26" s="1174"/>
      <c r="AM26" s="1174"/>
      <c r="AN26" s="1174"/>
      <c r="AO26" s="1174"/>
      <c r="AP26" s="1174"/>
      <c r="AQ26" s="1174"/>
      <c r="AR26" s="1174"/>
      <c r="AS26" s="1174"/>
      <c r="AT26" s="1174"/>
      <c r="AU26" s="1174"/>
      <c r="AV26" s="1174"/>
      <c r="AW26" s="1174"/>
      <c r="AX26" s="1174"/>
      <c r="AY26" s="1174"/>
      <c r="AZ26" s="1174"/>
      <c r="BA26" s="1174"/>
      <c r="BB26" s="1174"/>
      <c r="BC26" s="1174"/>
      <c r="BD26" s="1174"/>
      <c r="BE26" s="1174"/>
      <c r="BF26" s="1174"/>
      <c r="BG26" s="1174"/>
      <c r="BH26" s="1174"/>
      <c r="BI26" s="1174"/>
      <c r="BJ26" s="1174"/>
      <c r="BK26" s="1174"/>
      <c r="BL26" s="1174"/>
      <c r="BM26" s="1174"/>
      <c r="BN26" s="1174"/>
      <c r="BO26" s="1174"/>
      <c r="BP26" s="1174"/>
      <c r="BQ26" s="1174"/>
      <c r="BR26" s="1174"/>
      <c r="BS26" s="1174"/>
      <c r="BT26" s="1174"/>
      <c r="BU26" s="1174"/>
      <c r="BV26" s="1174"/>
      <c r="BW26" s="1174"/>
      <c r="BX26" s="1174"/>
      <c r="BY26" s="1174"/>
      <c r="BZ26" s="1174"/>
      <c r="CA26" s="1174"/>
      <c r="CB26" s="1174"/>
      <c r="CC26" s="1174"/>
      <c r="CD26" s="1174"/>
      <c r="CE26" s="1174"/>
      <c r="CF26" s="1174"/>
      <c r="CG26" s="1174"/>
      <c r="CH26" s="1174"/>
      <c r="CI26" s="1174"/>
      <c r="CJ26" s="1174"/>
      <c r="CK26" s="1174"/>
      <c r="CL26" s="1174"/>
      <c r="CM26" s="1174"/>
      <c r="CN26" s="1174"/>
      <c r="CO26" s="1174"/>
      <c r="CP26" s="1174"/>
      <c r="CQ26" s="1174"/>
      <c r="CR26" s="1174"/>
      <c r="CS26" s="1174"/>
      <c r="CT26" s="1174"/>
      <c r="CU26" s="1174"/>
      <c r="CV26" s="1174"/>
      <c r="CW26" s="1174"/>
      <c r="CX26" s="1174"/>
      <c r="CY26" s="1174"/>
      <c r="CZ26" s="1174"/>
      <c r="DA26" s="1174"/>
      <c r="DB26" s="1174"/>
      <c r="DC26" s="1174"/>
      <c r="DD26" s="1174"/>
      <c r="DE26" s="1174"/>
      <c r="DF26" s="1174"/>
      <c r="DG26" s="1174"/>
      <c r="DH26" s="1174"/>
      <c r="DI26" s="1174"/>
      <c r="DJ26" s="1174"/>
      <c r="DK26" s="1174"/>
      <c r="DL26" s="1174"/>
      <c r="DM26" s="1174"/>
      <c r="DN26" s="1174"/>
      <c r="DO26" s="1174"/>
      <c r="DP26" s="1174"/>
      <c r="DQ26" s="1174"/>
      <c r="DR26" s="1174"/>
      <c r="DS26" s="1174"/>
      <c r="DT26" s="1174"/>
      <c r="DU26" s="1174"/>
      <c r="DV26" s="1174"/>
      <c r="DW26" s="1174"/>
      <c r="DX26" s="1174"/>
      <c r="DY26" s="1174"/>
      <c r="DZ26" s="1174"/>
      <c r="EA26" s="1174"/>
      <c r="EB26" s="1174"/>
      <c r="EC26" s="1174"/>
      <c r="ED26" s="1174"/>
      <c r="EE26" s="1174"/>
      <c r="EF26" s="1174"/>
      <c r="EG26" s="1174"/>
      <c r="EH26" s="1174"/>
      <c r="EI26" s="1174"/>
      <c r="EJ26" s="1174"/>
      <c r="EK26" s="1174"/>
      <c r="EL26" s="1174"/>
      <c r="EM26" s="1174"/>
      <c r="EN26" s="1174"/>
      <c r="EO26" s="1174"/>
      <c r="EP26" s="1174"/>
      <c r="EQ26" s="1174"/>
      <c r="ER26" s="1174"/>
      <c r="ES26" s="1174"/>
      <c r="ET26" s="1174"/>
      <c r="EU26" s="1174"/>
      <c r="EV26" s="1174"/>
      <c r="EW26" s="1174"/>
      <c r="EX26" s="1174"/>
      <c r="EY26" s="1174"/>
      <c r="EZ26" s="1174"/>
      <c r="FA26" s="1174"/>
      <c r="FB26" s="1174"/>
      <c r="FC26" s="1174"/>
      <c r="FD26" s="1174"/>
      <c r="FE26" s="1174"/>
      <c r="FF26" s="1174"/>
      <c r="FG26" s="1174"/>
      <c r="FH26" s="1174"/>
      <c r="FI26" s="1174"/>
      <c r="FJ26" s="1174"/>
      <c r="FK26" s="1174"/>
      <c r="FL26" s="1174"/>
      <c r="FM26" s="1174"/>
      <c r="FN26" s="1174"/>
      <c r="FO26" s="1174"/>
      <c r="FP26" s="1174"/>
      <c r="FQ26" s="1174"/>
      <c r="FR26" s="1174"/>
      <c r="FS26" s="1174"/>
      <c r="FT26" s="1174"/>
      <c r="FU26" s="1174"/>
      <c r="FV26" s="1174"/>
      <c r="FW26" s="1174"/>
      <c r="FX26" s="1174"/>
      <c r="FY26" s="1174"/>
      <c r="FZ26" s="1174"/>
      <c r="GA26" s="1174"/>
      <c r="GB26" s="1174"/>
      <c r="GC26" s="1174"/>
      <c r="GD26" s="1174"/>
      <c r="GE26" s="1174"/>
      <c r="GF26" s="1174"/>
      <c r="GG26" s="1174"/>
      <c r="GH26" s="1174"/>
      <c r="GI26" s="1174"/>
      <c r="GJ26" s="1174"/>
      <c r="GK26" s="1174"/>
      <c r="GL26" s="1174"/>
      <c r="GM26" s="1174"/>
      <c r="GN26" s="1174"/>
      <c r="GO26" s="1174"/>
      <c r="GP26" s="1174"/>
      <c r="GQ26" s="1174"/>
      <c r="GR26" s="1174"/>
      <c r="GS26" s="1174"/>
      <c r="GT26" s="1174"/>
      <c r="GU26" s="1174"/>
      <c r="GV26" s="1174"/>
      <c r="GW26" s="1174"/>
      <c r="GX26" s="1174"/>
      <c r="GY26" s="1174"/>
      <c r="GZ26" s="1174"/>
      <c r="HA26" s="1174"/>
      <c r="HB26" s="1174"/>
      <c r="HC26" s="1174"/>
      <c r="HD26" s="1174"/>
      <c r="HE26" s="1174"/>
      <c r="HF26" s="1174"/>
      <c r="HG26" s="1174"/>
      <c r="HH26" s="1174"/>
      <c r="HI26" s="1174"/>
      <c r="HJ26" s="1174"/>
      <c r="HK26" s="1174"/>
      <c r="HL26" s="1174"/>
      <c r="HM26" s="1174"/>
      <c r="HN26" s="1174"/>
      <c r="HO26" s="1174"/>
      <c r="HP26" s="1174"/>
      <c r="HQ26" s="1174"/>
      <c r="HR26" s="1174"/>
      <c r="HS26" s="1174"/>
      <c r="HT26" s="1174"/>
      <c r="HU26" s="1174"/>
      <c r="HV26" s="1174"/>
      <c r="HW26" s="1174"/>
      <c r="HX26" s="1174"/>
      <c r="HY26" s="1174"/>
      <c r="HZ26" s="1174"/>
      <c r="IA26" s="1174"/>
      <c r="IB26" s="1174"/>
      <c r="IC26" s="1174"/>
      <c r="ID26" s="1174"/>
      <c r="IE26" s="1174"/>
      <c r="IF26" s="1174"/>
      <c r="IG26" s="1174"/>
      <c r="IH26" s="1174"/>
      <c r="II26" s="1174"/>
      <c r="IJ26" s="1174"/>
      <c r="IK26" s="1174"/>
      <c r="IL26" s="1174"/>
      <c r="IM26" s="1174"/>
      <c r="IN26" s="1174"/>
      <c r="IO26" s="1174"/>
      <c r="IP26" s="1174"/>
      <c r="IQ26" s="1174"/>
      <c r="IR26" s="1174"/>
      <c r="IS26" s="1174"/>
      <c r="IT26" s="1174"/>
      <c r="IU26" s="1174"/>
      <c r="IV26" s="1174"/>
    </row>
    <row r="27" spans="1:256" x14ac:dyDescent="0.35">
      <c r="A27" s="1525">
        <v>20</v>
      </c>
      <c r="B27" s="1172"/>
      <c r="C27" s="1440" t="s">
        <v>1210</v>
      </c>
      <c r="D27" s="1178">
        <f>SUM(D25:D26)</f>
        <v>0</v>
      </c>
      <c r="E27" s="1178">
        <f t="shared" ref="E27:Q27" si="6">SUM(E25:E26)</f>
        <v>0</v>
      </c>
      <c r="F27" s="1178">
        <f t="shared" si="6"/>
        <v>0</v>
      </c>
      <c r="G27" s="1178">
        <f t="shared" si="6"/>
        <v>310</v>
      </c>
      <c r="H27" s="1178">
        <f t="shared" si="6"/>
        <v>0</v>
      </c>
      <c r="I27" s="1178">
        <f t="shared" si="6"/>
        <v>200</v>
      </c>
      <c r="J27" s="1178">
        <f t="shared" si="6"/>
        <v>0</v>
      </c>
      <c r="K27" s="1178">
        <f t="shared" si="6"/>
        <v>0</v>
      </c>
      <c r="L27" s="1178">
        <f t="shared" si="6"/>
        <v>0</v>
      </c>
      <c r="M27" s="1178">
        <f t="shared" si="6"/>
        <v>920</v>
      </c>
      <c r="N27" s="1178">
        <f t="shared" si="6"/>
        <v>765</v>
      </c>
      <c r="O27" s="1178">
        <f t="shared" si="6"/>
        <v>292</v>
      </c>
      <c r="P27" s="1178">
        <f t="shared" si="6"/>
        <v>0</v>
      </c>
      <c r="Q27" s="1521">
        <f t="shared" si="6"/>
        <v>2487</v>
      </c>
      <c r="R27" s="1160"/>
      <c r="S27" s="1160"/>
      <c r="T27" s="1160"/>
      <c r="U27" s="1160"/>
      <c r="V27" s="1160"/>
      <c r="W27" s="1160"/>
      <c r="X27" s="1160"/>
      <c r="Y27" s="1160"/>
      <c r="Z27" s="1160"/>
      <c r="AA27" s="1160"/>
      <c r="AB27" s="1160"/>
      <c r="AC27" s="1160"/>
      <c r="AD27" s="1160"/>
      <c r="AE27" s="1160"/>
      <c r="AF27" s="1160"/>
      <c r="AG27" s="1160"/>
      <c r="AH27" s="1160"/>
      <c r="AI27" s="1160"/>
      <c r="AJ27" s="1160"/>
      <c r="AK27" s="1160"/>
      <c r="AL27" s="1160"/>
      <c r="AM27" s="1160"/>
      <c r="AN27" s="1160"/>
      <c r="AO27" s="1160"/>
      <c r="AP27" s="1160"/>
      <c r="AQ27" s="1160"/>
      <c r="AR27" s="1160"/>
      <c r="AS27" s="1160"/>
      <c r="AT27" s="1160"/>
      <c r="AU27" s="1160"/>
      <c r="AV27" s="1160"/>
      <c r="AW27" s="1160"/>
      <c r="AX27" s="1160"/>
      <c r="AY27" s="1160"/>
      <c r="AZ27" s="1160"/>
      <c r="BA27" s="1160"/>
      <c r="BB27" s="1160"/>
      <c r="BC27" s="1160"/>
      <c r="BD27" s="1160"/>
      <c r="BE27" s="1160"/>
      <c r="BF27" s="1160"/>
      <c r="BG27" s="1160"/>
      <c r="BH27" s="1160"/>
      <c r="BI27" s="1160"/>
      <c r="BJ27" s="1160"/>
      <c r="BK27" s="1160"/>
      <c r="BL27" s="1160"/>
      <c r="BM27" s="1160"/>
      <c r="BN27" s="1160"/>
      <c r="BO27" s="1160"/>
      <c r="BP27" s="1160"/>
      <c r="BQ27" s="1160"/>
      <c r="BR27" s="1160"/>
      <c r="BS27" s="1160"/>
      <c r="BT27" s="1160"/>
      <c r="BU27" s="1160"/>
      <c r="BV27" s="1160"/>
      <c r="BW27" s="1160"/>
      <c r="BX27" s="1160"/>
      <c r="BY27" s="1160"/>
      <c r="BZ27" s="1160"/>
      <c r="CA27" s="1160"/>
      <c r="CB27" s="1160"/>
      <c r="CC27" s="1160"/>
      <c r="CD27" s="1160"/>
      <c r="CE27" s="1160"/>
      <c r="CF27" s="1160"/>
      <c r="CG27" s="1160"/>
      <c r="CH27" s="1160"/>
      <c r="CI27" s="1160"/>
      <c r="CJ27" s="1160"/>
      <c r="CK27" s="1160"/>
      <c r="CL27" s="1160"/>
      <c r="CM27" s="1160"/>
      <c r="CN27" s="1160"/>
      <c r="CO27" s="1160"/>
      <c r="CP27" s="1160"/>
      <c r="CQ27" s="1160"/>
      <c r="CR27" s="1160"/>
      <c r="CS27" s="1160"/>
      <c r="CT27" s="1160"/>
      <c r="CU27" s="1160"/>
      <c r="CV27" s="1160"/>
      <c r="CW27" s="1160"/>
      <c r="CX27" s="1160"/>
      <c r="CY27" s="1160"/>
      <c r="CZ27" s="1160"/>
      <c r="DA27" s="1160"/>
      <c r="DB27" s="1160"/>
      <c r="DC27" s="1160"/>
      <c r="DD27" s="1160"/>
      <c r="DE27" s="1160"/>
      <c r="DF27" s="1160"/>
      <c r="DG27" s="1160"/>
      <c r="DH27" s="1160"/>
      <c r="DI27" s="1160"/>
      <c r="DJ27" s="1160"/>
      <c r="DK27" s="1160"/>
      <c r="DL27" s="1160"/>
      <c r="DM27" s="1160"/>
      <c r="DN27" s="1160"/>
      <c r="DO27" s="1160"/>
      <c r="DP27" s="1160"/>
      <c r="DQ27" s="1160"/>
      <c r="DR27" s="1160"/>
      <c r="DS27" s="1160"/>
      <c r="DT27" s="1160"/>
      <c r="DU27" s="1160"/>
      <c r="DV27" s="1160"/>
      <c r="DW27" s="1160"/>
      <c r="DX27" s="1160"/>
      <c r="DY27" s="1160"/>
      <c r="DZ27" s="1160"/>
      <c r="EA27" s="1160"/>
      <c r="EB27" s="1160"/>
      <c r="EC27" s="1160"/>
      <c r="ED27" s="1160"/>
      <c r="EE27" s="1160"/>
      <c r="EF27" s="1160"/>
      <c r="EG27" s="1160"/>
      <c r="EH27" s="1160"/>
      <c r="EI27" s="1160"/>
      <c r="EJ27" s="1160"/>
      <c r="EK27" s="1160"/>
      <c r="EL27" s="1160"/>
      <c r="EM27" s="1160"/>
      <c r="EN27" s="1160"/>
      <c r="EO27" s="1160"/>
      <c r="EP27" s="1160"/>
      <c r="EQ27" s="1160"/>
      <c r="ER27" s="1160"/>
      <c r="ES27" s="1160"/>
      <c r="ET27" s="1160"/>
      <c r="EU27" s="1160"/>
      <c r="EV27" s="1160"/>
      <c r="EW27" s="1160"/>
      <c r="EX27" s="1160"/>
      <c r="EY27" s="1160"/>
      <c r="EZ27" s="1160"/>
      <c r="FA27" s="1160"/>
      <c r="FB27" s="1160"/>
      <c r="FC27" s="1160"/>
      <c r="FD27" s="1160"/>
      <c r="FE27" s="1160"/>
      <c r="FF27" s="1160"/>
      <c r="FG27" s="1160"/>
      <c r="FH27" s="1160"/>
      <c r="FI27" s="1160"/>
      <c r="FJ27" s="1160"/>
      <c r="FK27" s="1160"/>
      <c r="FL27" s="1160"/>
      <c r="FM27" s="1160"/>
      <c r="FN27" s="1160"/>
      <c r="FO27" s="1160"/>
      <c r="FP27" s="1160"/>
      <c r="FQ27" s="1160"/>
      <c r="FR27" s="1160"/>
      <c r="FS27" s="1160"/>
      <c r="FT27" s="1160"/>
      <c r="FU27" s="1160"/>
      <c r="FV27" s="1160"/>
      <c r="FW27" s="1160"/>
      <c r="FX27" s="1160"/>
      <c r="FY27" s="1160"/>
      <c r="FZ27" s="1160"/>
      <c r="GA27" s="1160"/>
      <c r="GB27" s="1160"/>
      <c r="GC27" s="1160"/>
      <c r="GD27" s="1160"/>
      <c r="GE27" s="1160"/>
      <c r="GF27" s="1160"/>
      <c r="GG27" s="1160"/>
      <c r="GH27" s="1160"/>
      <c r="GI27" s="1160"/>
      <c r="GJ27" s="1160"/>
      <c r="GK27" s="1160"/>
      <c r="GL27" s="1160"/>
      <c r="GM27" s="1160"/>
      <c r="GN27" s="1160"/>
      <c r="GO27" s="1160"/>
      <c r="GP27" s="1160"/>
      <c r="GQ27" s="1160"/>
      <c r="GR27" s="1160"/>
      <c r="GS27" s="1160"/>
      <c r="GT27" s="1160"/>
      <c r="GU27" s="1160"/>
      <c r="GV27" s="1160"/>
      <c r="GW27" s="1160"/>
      <c r="GX27" s="1160"/>
      <c r="GY27" s="1160"/>
      <c r="GZ27" s="1160"/>
      <c r="HA27" s="1160"/>
      <c r="HB27" s="1160"/>
      <c r="HC27" s="1160"/>
      <c r="HD27" s="1160"/>
      <c r="HE27" s="1160"/>
      <c r="HF27" s="1160"/>
      <c r="HG27" s="1160"/>
      <c r="HH27" s="1160"/>
      <c r="HI27" s="1160"/>
      <c r="HJ27" s="1160"/>
      <c r="HK27" s="1160"/>
      <c r="HL27" s="1160"/>
      <c r="HM27" s="1160"/>
      <c r="HN27" s="1160"/>
      <c r="HO27" s="1160"/>
      <c r="HP27" s="1160"/>
      <c r="HQ27" s="1160"/>
      <c r="HR27" s="1160"/>
      <c r="HS27" s="1160"/>
      <c r="HT27" s="1160"/>
      <c r="HU27" s="1160"/>
      <c r="HV27" s="1160"/>
      <c r="HW27" s="1160"/>
      <c r="HX27" s="1160"/>
      <c r="HY27" s="1160"/>
      <c r="HZ27" s="1160"/>
      <c r="IA27" s="1160"/>
      <c r="IB27" s="1160"/>
      <c r="IC27" s="1160"/>
      <c r="ID27" s="1160"/>
      <c r="IE27" s="1160"/>
      <c r="IF27" s="1160"/>
      <c r="IG27" s="1160"/>
      <c r="IH27" s="1160"/>
      <c r="II27" s="1160"/>
      <c r="IJ27" s="1160"/>
      <c r="IK27" s="1160"/>
      <c r="IL27" s="1160"/>
      <c r="IM27" s="1160"/>
      <c r="IN27" s="1160"/>
      <c r="IO27" s="1160"/>
      <c r="IP27" s="1160"/>
      <c r="IQ27" s="1160"/>
      <c r="IR27" s="1160"/>
      <c r="IS27" s="1160"/>
      <c r="IT27" s="1160"/>
      <c r="IU27" s="1160"/>
      <c r="IV27" s="1160"/>
    </row>
    <row r="28" spans="1:256" s="1171" customFormat="1" ht="30" customHeight="1" x14ac:dyDescent="0.35">
      <c r="A28" s="1525">
        <v>21</v>
      </c>
      <c r="B28" s="1167" t="s">
        <v>811</v>
      </c>
      <c r="C28" s="1168" t="s">
        <v>807</v>
      </c>
      <c r="D28" s="1169">
        <v>900</v>
      </c>
      <c r="E28" s="1169"/>
      <c r="F28" s="1169"/>
      <c r="G28" s="1169">
        <v>100</v>
      </c>
      <c r="H28" s="1169">
        <v>64</v>
      </c>
      <c r="I28" s="1169">
        <v>51</v>
      </c>
      <c r="J28" s="1169"/>
      <c r="K28" s="1169"/>
      <c r="L28" s="1169"/>
      <c r="M28" s="1169"/>
      <c r="N28" s="1169"/>
      <c r="O28" s="1169">
        <v>2000</v>
      </c>
      <c r="P28" s="1169">
        <v>1622</v>
      </c>
      <c r="Q28" s="1170">
        <f t="shared" si="1"/>
        <v>4737</v>
      </c>
      <c r="R28" s="1168"/>
      <c r="S28" s="1168"/>
      <c r="T28" s="1168"/>
      <c r="U28" s="1168"/>
      <c r="V28" s="1168"/>
      <c r="W28" s="1168"/>
      <c r="X28" s="1168"/>
      <c r="Y28" s="1168"/>
      <c r="Z28" s="1168"/>
      <c r="AA28" s="1168"/>
      <c r="AB28" s="1168"/>
      <c r="AC28" s="1168"/>
      <c r="AD28" s="1168"/>
      <c r="AE28" s="1168"/>
      <c r="AF28" s="1168"/>
      <c r="AG28" s="1168"/>
      <c r="AH28" s="1168"/>
      <c r="AI28" s="1168"/>
      <c r="AJ28" s="1168"/>
      <c r="AK28" s="1168"/>
      <c r="AL28" s="1168"/>
      <c r="AM28" s="1168"/>
      <c r="AN28" s="1168"/>
      <c r="AO28" s="1168"/>
      <c r="AP28" s="1168"/>
      <c r="AQ28" s="1168"/>
      <c r="AR28" s="1168"/>
      <c r="AS28" s="1168"/>
      <c r="AT28" s="1168"/>
      <c r="AU28" s="1168"/>
      <c r="AV28" s="1168"/>
      <c r="AW28" s="1168"/>
      <c r="AX28" s="1168"/>
      <c r="AY28" s="1168"/>
      <c r="AZ28" s="1168"/>
      <c r="BA28" s="1168"/>
      <c r="BB28" s="1168"/>
      <c r="BC28" s="1168"/>
      <c r="BD28" s="1168"/>
      <c r="BE28" s="1168"/>
      <c r="BF28" s="1168"/>
      <c r="BG28" s="1168"/>
      <c r="BH28" s="1168"/>
      <c r="BI28" s="1168"/>
      <c r="BJ28" s="1168"/>
      <c r="BK28" s="1168"/>
      <c r="BL28" s="1168"/>
      <c r="BM28" s="1168"/>
      <c r="BN28" s="1168"/>
      <c r="BO28" s="1168"/>
      <c r="BP28" s="1168"/>
      <c r="BQ28" s="1168"/>
      <c r="BR28" s="1168"/>
      <c r="BS28" s="1168"/>
      <c r="BT28" s="1168"/>
      <c r="BU28" s="1168"/>
      <c r="BV28" s="1168"/>
      <c r="BW28" s="1168"/>
      <c r="BX28" s="1168"/>
      <c r="BY28" s="1168"/>
      <c r="BZ28" s="1168"/>
      <c r="CA28" s="1168"/>
      <c r="CB28" s="1168"/>
      <c r="CC28" s="1168"/>
      <c r="CD28" s="1168"/>
      <c r="CE28" s="1168"/>
      <c r="CF28" s="1168"/>
      <c r="CG28" s="1168"/>
      <c r="CH28" s="1168"/>
      <c r="CI28" s="1168"/>
      <c r="CJ28" s="1168"/>
      <c r="CK28" s="1168"/>
      <c r="CL28" s="1168"/>
      <c r="CM28" s="1168"/>
      <c r="CN28" s="1168"/>
      <c r="CO28" s="1168"/>
      <c r="CP28" s="1168"/>
      <c r="CQ28" s="1168"/>
      <c r="CR28" s="1168"/>
      <c r="CS28" s="1168"/>
      <c r="CT28" s="1168"/>
      <c r="CU28" s="1168"/>
      <c r="CV28" s="1168"/>
      <c r="CW28" s="1168"/>
      <c r="CX28" s="1168"/>
      <c r="CY28" s="1168"/>
      <c r="CZ28" s="1168"/>
      <c r="DA28" s="1168"/>
      <c r="DB28" s="1168"/>
      <c r="DC28" s="1168"/>
      <c r="DD28" s="1168"/>
      <c r="DE28" s="1168"/>
      <c r="DF28" s="1168"/>
      <c r="DG28" s="1168"/>
      <c r="DH28" s="1168"/>
      <c r="DI28" s="1168"/>
      <c r="DJ28" s="1168"/>
      <c r="DK28" s="1168"/>
      <c r="DL28" s="1168"/>
      <c r="DM28" s="1168"/>
      <c r="DN28" s="1168"/>
      <c r="DO28" s="1168"/>
      <c r="DP28" s="1168"/>
      <c r="DQ28" s="1168"/>
      <c r="DR28" s="1168"/>
      <c r="DS28" s="1168"/>
      <c r="DT28" s="1168"/>
      <c r="DU28" s="1168"/>
      <c r="DV28" s="1168"/>
      <c r="DW28" s="1168"/>
      <c r="DX28" s="1168"/>
      <c r="DY28" s="1168"/>
      <c r="DZ28" s="1168"/>
      <c r="EA28" s="1168"/>
      <c r="EB28" s="1168"/>
      <c r="EC28" s="1168"/>
      <c r="ED28" s="1168"/>
      <c r="EE28" s="1168"/>
      <c r="EF28" s="1168"/>
      <c r="EG28" s="1168"/>
      <c r="EH28" s="1168"/>
      <c r="EI28" s="1168"/>
      <c r="EJ28" s="1168"/>
      <c r="EK28" s="1168"/>
      <c r="EL28" s="1168"/>
      <c r="EM28" s="1168"/>
      <c r="EN28" s="1168"/>
      <c r="EO28" s="1168"/>
      <c r="EP28" s="1168"/>
      <c r="EQ28" s="1168"/>
      <c r="ER28" s="1168"/>
      <c r="ES28" s="1168"/>
      <c r="ET28" s="1168"/>
      <c r="EU28" s="1168"/>
      <c r="EV28" s="1168"/>
      <c r="EW28" s="1168"/>
      <c r="EX28" s="1168"/>
      <c r="EY28" s="1168"/>
      <c r="EZ28" s="1168"/>
      <c r="FA28" s="1168"/>
      <c r="FB28" s="1168"/>
      <c r="FC28" s="1168"/>
      <c r="FD28" s="1168"/>
      <c r="FE28" s="1168"/>
      <c r="FF28" s="1168"/>
      <c r="FG28" s="1168"/>
      <c r="FH28" s="1168"/>
      <c r="FI28" s="1168"/>
      <c r="FJ28" s="1168"/>
      <c r="FK28" s="1168"/>
      <c r="FL28" s="1168"/>
      <c r="FM28" s="1168"/>
      <c r="FN28" s="1168"/>
      <c r="FO28" s="1168"/>
      <c r="FP28" s="1168"/>
      <c r="FQ28" s="1168"/>
      <c r="FR28" s="1168"/>
      <c r="FS28" s="1168"/>
      <c r="FT28" s="1168"/>
      <c r="FU28" s="1168"/>
      <c r="FV28" s="1168"/>
      <c r="FW28" s="1168"/>
      <c r="FX28" s="1168"/>
      <c r="FY28" s="1168"/>
      <c r="FZ28" s="1168"/>
      <c r="GA28" s="1168"/>
      <c r="GB28" s="1168"/>
      <c r="GC28" s="1168"/>
      <c r="GD28" s="1168"/>
      <c r="GE28" s="1168"/>
      <c r="GF28" s="1168"/>
      <c r="GG28" s="1168"/>
      <c r="GH28" s="1168"/>
      <c r="GI28" s="1168"/>
      <c r="GJ28" s="1168"/>
      <c r="GK28" s="1168"/>
      <c r="GL28" s="1168"/>
      <c r="GM28" s="1168"/>
      <c r="GN28" s="1168"/>
      <c r="GO28" s="1168"/>
      <c r="GP28" s="1168"/>
      <c r="GQ28" s="1168"/>
      <c r="GR28" s="1168"/>
      <c r="GS28" s="1168"/>
      <c r="GT28" s="1168"/>
      <c r="GU28" s="1168"/>
      <c r="GV28" s="1168"/>
      <c r="GW28" s="1168"/>
      <c r="GX28" s="1168"/>
      <c r="GY28" s="1168"/>
      <c r="GZ28" s="1168"/>
      <c r="HA28" s="1168"/>
      <c r="HB28" s="1168"/>
      <c r="HC28" s="1168"/>
      <c r="HD28" s="1168"/>
      <c r="HE28" s="1168"/>
      <c r="HF28" s="1168"/>
      <c r="HG28" s="1168"/>
      <c r="HH28" s="1168"/>
      <c r="HI28" s="1168"/>
      <c r="HJ28" s="1168"/>
      <c r="HK28" s="1168"/>
      <c r="HL28" s="1168"/>
      <c r="HM28" s="1168"/>
      <c r="HN28" s="1168"/>
      <c r="HO28" s="1168"/>
      <c r="HP28" s="1168"/>
      <c r="HQ28" s="1168"/>
      <c r="HR28" s="1168"/>
      <c r="HS28" s="1168"/>
      <c r="HT28" s="1168"/>
      <c r="HU28" s="1168"/>
      <c r="HV28" s="1168"/>
      <c r="HW28" s="1168"/>
      <c r="HX28" s="1168"/>
      <c r="HY28" s="1168"/>
      <c r="HZ28" s="1168"/>
      <c r="IA28" s="1168"/>
      <c r="IB28" s="1168"/>
      <c r="IC28" s="1168"/>
      <c r="ID28" s="1168"/>
      <c r="IE28" s="1168"/>
      <c r="IF28" s="1168"/>
      <c r="IG28" s="1168"/>
      <c r="IH28" s="1168"/>
      <c r="II28" s="1168"/>
      <c r="IJ28" s="1168"/>
      <c r="IK28" s="1168"/>
      <c r="IL28" s="1168"/>
      <c r="IM28" s="1168"/>
      <c r="IN28" s="1168"/>
      <c r="IO28" s="1168"/>
      <c r="IP28" s="1168"/>
      <c r="IQ28" s="1168"/>
      <c r="IR28" s="1168"/>
      <c r="IS28" s="1168"/>
      <c r="IT28" s="1168"/>
      <c r="IU28" s="1168"/>
      <c r="IV28" s="1168"/>
    </row>
    <row r="29" spans="1:256" s="1160" customFormat="1" ht="15" customHeight="1" x14ac:dyDescent="0.35">
      <c r="A29" s="1525">
        <v>22</v>
      </c>
      <c r="B29" s="1172"/>
      <c r="C29" s="1160" t="s">
        <v>1165</v>
      </c>
      <c r="D29" s="1367">
        <v>1700</v>
      </c>
      <c r="E29" s="1367">
        <v>500</v>
      </c>
      <c r="F29" s="1367">
        <v>0</v>
      </c>
      <c r="G29" s="1367">
        <v>220</v>
      </c>
      <c r="H29" s="1367">
        <v>64</v>
      </c>
      <c r="I29" s="1367">
        <v>101</v>
      </c>
      <c r="J29" s="1367">
        <v>0</v>
      </c>
      <c r="K29" s="1367">
        <v>0</v>
      </c>
      <c r="L29" s="1367">
        <v>0</v>
      </c>
      <c r="M29" s="1367">
        <v>700</v>
      </c>
      <c r="N29" s="1367">
        <v>250</v>
      </c>
      <c r="O29" s="1367">
        <v>1202</v>
      </c>
      <c r="P29" s="1367">
        <v>0</v>
      </c>
      <c r="Q29" s="822">
        <v>4737</v>
      </c>
      <c r="R29" s="808"/>
      <c r="S29" s="808"/>
      <c r="T29" s="808"/>
      <c r="U29" s="808"/>
      <c r="V29" s="808"/>
      <c r="W29" s="808"/>
      <c r="X29" s="808"/>
      <c r="Y29" s="808"/>
      <c r="Z29" s="808"/>
      <c r="AA29" s="808"/>
      <c r="AB29" s="808"/>
      <c r="AC29" s="808"/>
      <c r="AD29" s="808"/>
      <c r="AE29" s="808"/>
      <c r="AF29" s="808"/>
      <c r="AG29" s="808"/>
      <c r="AH29" s="808"/>
      <c r="AI29" s="808"/>
      <c r="AJ29" s="808"/>
      <c r="AK29" s="808"/>
      <c r="AL29" s="808"/>
      <c r="AM29" s="808"/>
      <c r="AN29" s="808"/>
      <c r="AO29" s="808"/>
      <c r="AP29" s="808"/>
      <c r="AQ29" s="808"/>
      <c r="AR29" s="808"/>
      <c r="AS29" s="808"/>
      <c r="AT29" s="808"/>
      <c r="AU29" s="808"/>
      <c r="AV29" s="808"/>
      <c r="AW29" s="808"/>
      <c r="AX29" s="808"/>
      <c r="AY29" s="808"/>
      <c r="AZ29" s="808"/>
      <c r="BA29" s="808"/>
      <c r="BB29" s="808"/>
      <c r="BC29" s="808"/>
      <c r="BD29" s="808"/>
      <c r="BE29" s="808"/>
      <c r="BF29" s="808"/>
      <c r="BG29" s="808"/>
      <c r="BH29" s="808"/>
      <c r="BI29" s="808"/>
      <c r="BJ29" s="808"/>
      <c r="BK29" s="808"/>
      <c r="BL29" s="808"/>
      <c r="BM29" s="808"/>
      <c r="BN29" s="808"/>
      <c r="BO29" s="808"/>
      <c r="BP29" s="808"/>
      <c r="BQ29" s="808"/>
      <c r="BR29" s="808"/>
      <c r="BS29" s="808"/>
      <c r="BT29" s="808"/>
      <c r="BU29" s="808"/>
      <c r="BV29" s="808"/>
      <c r="BW29" s="808"/>
      <c r="BX29" s="808"/>
      <c r="BY29" s="808"/>
      <c r="BZ29" s="808"/>
      <c r="CA29" s="808"/>
      <c r="CB29" s="808"/>
      <c r="CC29" s="808"/>
      <c r="CD29" s="808"/>
      <c r="CE29" s="808"/>
      <c r="CF29" s="808"/>
      <c r="CG29" s="808"/>
      <c r="CH29" s="808"/>
      <c r="CI29" s="808"/>
      <c r="CJ29" s="808"/>
      <c r="CK29" s="808"/>
      <c r="CL29" s="808"/>
      <c r="CM29" s="808"/>
      <c r="CN29" s="808"/>
      <c r="CO29" s="808"/>
      <c r="CP29" s="808"/>
      <c r="CQ29" s="808"/>
      <c r="CR29" s="808"/>
      <c r="CS29" s="808"/>
      <c r="CT29" s="808"/>
      <c r="CU29" s="808"/>
      <c r="CV29" s="808"/>
      <c r="CW29" s="808"/>
      <c r="CX29" s="808"/>
      <c r="CY29" s="808"/>
      <c r="CZ29" s="808"/>
      <c r="DA29" s="808"/>
      <c r="DB29" s="808"/>
      <c r="DC29" s="808"/>
      <c r="DD29" s="808"/>
      <c r="DE29" s="808"/>
      <c r="DF29" s="808"/>
      <c r="DG29" s="808"/>
      <c r="DH29" s="808"/>
      <c r="DI29" s="808"/>
      <c r="DJ29" s="808"/>
      <c r="DK29" s="808"/>
      <c r="DL29" s="808"/>
      <c r="DM29" s="808"/>
      <c r="DN29" s="808"/>
      <c r="DO29" s="808"/>
      <c r="DP29" s="808"/>
      <c r="DQ29" s="808"/>
      <c r="DR29" s="808"/>
      <c r="DS29" s="808"/>
      <c r="DT29" s="808"/>
      <c r="DU29" s="808"/>
      <c r="DV29" s="808"/>
      <c r="DW29" s="808"/>
      <c r="DX29" s="808"/>
      <c r="DY29" s="808"/>
      <c r="DZ29" s="808"/>
      <c r="EA29" s="808"/>
      <c r="EB29" s="808"/>
      <c r="EC29" s="808"/>
      <c r="ED29" s="808"/>
      <c r="EE29" s="808"/>
      <c r="EF29" s="808"/>
      <c r="EG29" s="808"/>
      <c r="EH29" s="808"/>
      <c r="EI29" s="808"/>
      <c r="EJ29" s="808"/>
      <c r="EK29" s="808"/>
      <c r="EL29" s="808"/>
      <c r="EM29" s="808"/>
      <c r="EN29" s="808"/>
      <c r="EO29" s="808"/>
      <c r="EP29" s="808"/>
      <c r="EQ29" s="808"/>
      <c r="ER29" s="808"/>
      <c r="ES29" s="808"/>
      <c r="ET29" s="808"/>
      <c r="EU29" s="808"/>
      <c r="EV29" s="808"/>
      <c r="EW29" s="808"/>
      <c r="EX29" s="808"/>
      <c r="EY29" s="808"/>
      <c r="EZ29" s="808"/>
      <c r="FA29" s="808"/>
      <c r="FB29" s="808"/>
      <c r="FC29" s="808"/>
      <c r="FD29" s="808"/>
      <c r="FE29" s="808"/>
      <c r="FF29" s="808"/>
      <c r="FG29" s="808"/>
      <c r="FH29" s="808"/>
      <c r="FI29" s="808"/>
      <c r="FJ29" s="808"/>
      <c r="FK29" s="808"/>
      <c r="FL29" s="808"/>
      <c r="FM29" s="808"/>
      <c r="FN29" s="808"/>
      <c r="FO29" s="808"/>
      <c r="FP29" s="808"/>
      <c r="FQ29" s="808"/>
      <c r="FR29" s="808"/>
      <c r="FS29" s="808"/>
      <c r="FT29" s="808"/>
      <c r="FU29" s="808"/>
      <c r="FV29" s="808"/>
      <c r="FW29" s="808"/>
      <c r="FX29" s="808"/>
      <c r="FY29" s="808"/>
      <c r="FZ29" s="808"/>
      <c r="GA29" s="808"/>
      <c r="GB29" s="808"/>
      <c r="GC29" s="808"/>
      <c r="GD29" s="808"/>
      <c r="GE29" s="808"/>
      <c r="GF29" s="808"/>
      <c r="GG29" s="808"/>
      <c r="GH29" s="808"/>
      <c r="GI29" s="808"/>
      <c r="GJ29" s="808"/>
      <c r="GK29" s="808"/>
      <c r="GL29" s="808"/>
      <c r="GM29" s="808"/>
      <c r="GN29" s="808"/>
      <c r="GO29" s="808"/>
      <c r="GP29" s="808"/>
      <c r="GQ29" s="808"/>
      <c r="GR29" s="808"/>
      <c r="GS29" s="808"/>
      <c r="GT29" s="808"/>
      <c r="GU29" s="808"/>
      <c r="GV29" s="808"/>
      <c r="GW29" s="808"/>
      <c r="GX29" s="808"/>
      <c r="GY29" s="808"/>
      <c r="GZ29" s="808"/>
      <c r="HA29" s="808"/>
      <c r="HB29" s="808"/>
      <c r="HC29" s="808"/>
      <c r="HD29" s="808"/>
      <c r="HE29" s="808"/>
      <c r="HF29" s="808"/>
      <c r="HG29" s="808"/>
      <c r="HH29" s="808"/>
      <c r="HI29" s="808"/>
      <c r="HJ29" s="808"/>
      <c r="HK29" s="808"/>
      <c r="HL29" s="808"/>
      <c r="HM29" s="808"/>
      <c r="HN29" s="808"/>
      <c r="HO29" s="808"/>
      <c r="HP29" s="808"/>
      <c r="HQ29" s="808"/>
      <c r="HR29" s="808"/>
      <c r="HS29" s="808"/>
      <c r="HT29" s="808"/>
      <c r="HU29" s="808"/>
      <c r="HV29" s="808"/>
      <c r="HW29" s="808"/>
      <c r="HX29" s="808"/>
      <c r="HY29" s="808"/>
      <c r="HZ29" s="808"/>
      <c r="IA29" s="808"/>
      <c r="IB29" s="808"/>
      <c r="IC29" s="808"/>
      <c r="ID29" s="808"/>
      <c r="IE29" s="808"/>
      <c r="IF29" s="808"/>
      <c r="IG29" s="808"/>
      <c r="IH29" s="808"/>
      <c r="II29" s="808"/>
      <c r="IJ29" s="808"/>
      <c r="IK29" s="808"/>
      <c r="IL29" s="808"/>
      <c r="IM29" s="808"/>
      <c r="IN29" s="808"/>
      <c r="IO29" s="808"/>
      <c r="IP29" s="808"/>
      <c r="IQ29" s="808"/>
      <c r="IR29" s="808"/>
      <c r="IS29" s="808"/>
      <c r="IT29" s="808"/>
      <c r="IU29" s="808"/>
      <c r="IV29" s="808"/>
    </row>
    <row r="30" spans="1:256" x14ac:dyDescent="0.35">
      <c r="A30" s="1525">
        <v>23</v>
      </c>
      <c r="B30" s="1173"/>
      <c r="C30" s="1174" t="s">
        <v>675</v>
      </c>
      <c r="D30" s="193"/>
      <c r="E30" s="193">
        <v>200</v>
      </c>
      <c r="F30" s="193"/>
      <c r="G30" s="193"/>
      <c r="H30" s="193"/>
      <c r="I30" s="193"/>
      <c r="J30" s="193"/>
      <c r="K30" s="193"/>
      <c r="L30" s="193"/>
      <c r="M30" s="193"/>
      <c r="N30" s="193"/>
      <c r="O30" s="193">
        <v>-200</v>
      </c>
      <c r="P30" s="812"/>
      <c r="Q30" s="1175">
        <f>SUM(D30:P30)</f>
        <v>0</v>
      </c>
      <c r="R30" s="1174"/>
      <c r="S30" s="1174"/>
      <c r="T30" s="1174"/>
      <c r="U30" s="1174"/>
      <c r="V30" s="1174"/>
      <c r="W30" s="1174"/>
      <c r="X30" s="1174"/>
      <c r="Y30" s="1174"/>
      <c r="Z30" s="1174"/>
      <c r="AA30" s="1174"/>
      <c r="AB30" s="1174"/>
      <c r="AC30" s="1174"/>
      <c r="AD30" s="1174"/>
      <c r="AE30" s="1174"/>
      <c r="AF30" s="1174"/>
      <c r="AG30" s="1174"/>
      <c r="AH30" s="1174"/>
      <c r="AI30" s="1174"/>
      <c r="AJ30" s="1174"/>
      <c r="AK30" s="1174"/>
      <c r="AL30" s="1174"/>
      <c r="AM30" s="1174"/>
      <c r="AN30" s="1174"/>
      <c r="AO30" s="1174"/>
      <c r="AP30" s="1174"/>
      <c r="AQ30" s="1174"/>
      <c r="AR30" s="1174"/>
      <c r="AS30" s="1174"/>
      <c r="AT30" s="1174"/>
      <c r="AU30" s="1174"/>
      <c r="AV30" s="1174"/>
      <c r="AW30" s="1174"/>
      <c r="AX30" s="1174"/>
      <c r="AY30" s="1174"/>
      <c r="AZ30" s="1174"/>
      <c r="BA30" s="1174"/>
      <c r="BB30" s="1174"/>
      <c r="BC30" s="1174"/>
      <c r="BD30" s="1174"/>
      <c r="BE30" s="1174"/>
      <c r="BF30" s="1174"/>
      <c r="BG30" s="1174"/>
      <c r="BH30" s="1174"/>
      <c r="BI30" s="1174"/>
      <c r="BJ30" s="1174"/>
      <c r="BK30" s="1174"/>
      <c r="BL30" s="1174"/>
      <c r="BM30" s="1174"/>
      <c r="BN30" s="1174"/>
      <c r="BO30" s="1174"/>
      <c r="BP30" s="1174"/>
      <c r="BQ30" s="1174"/>
      <c r="BR30" s="1174"/>
      <c r="BS30" s="1174"/>
      <c r="BT30" s="1174"/>
      <c r="BU30" s="1174"/>
      <c r="BV30" s="1174"/>
      <c r="BW30" s="1174"/>
      <c r="BX30" s="1174"/>
      <c r="BY30" s="1174"/>
      <c r="BZ30" s="1174"/>
      <c r="CA30" s="1174"/>
      <c r="CB30" s="1174"/>
      <c r="CC30" s="1174"/>
      <c r="CD30" s="1174"/>
      <c r="CE30" s="1174"/>
      <c r="CF30" s="1174"/>
      <c r="CG30" s="1174"/>
      <c r="CH30" s="1174"/>
      <c r="CI30" s="1174"/>
      <c r="CJ30" s="1174"/>
      <c r="CK30" s="1174"/>
      <c r="CL30" s="1174"/>
      <c r="CM30" s="1174"/>
      <c r="CN30" s="1174"/>
      <c r="CO30" s="1174"/>
      <c r="CP30" s="1174"/>
      <c r="CQ30" s="1174"/>
      <c r="CR30" s="1174"/>
      <c r="CS30" s="1174"/>
      <c r="CT30" s="1174"/>
      <c r="CU30" s="1174"/>
      <c r="CV30" s="1174"/>
      <c r="CW30" s="1174"/>
      <c r="CX30" s="1174"/>
      <c r="CY30" s="1174"/>
      <c r="CZ30" s="1174"/>
      <c r="DA30" s="1174"/>
      <c r="DB30" s="1174"/>
      <c r="DC30" s="1174"/>
      <c r="DD30" s="1174"/>
      <c r="DE30" s="1174"/>
      <c r="DF30" s="1174"/>
      <c r="DG30" s="1174"/>
      <c r="DH30" s="1174"/>
      <c r="DI30" s="1174"/>
      <c r="DJ30" s="1174"/>
      <c r="DK30" s="1174"/>
      <c r="DL30" s="1174"/>
      <c r="DM30" s="1174"/>
      <c r="DN30" s="1174"/>
      <c r="DO30" s="1174"/>
      <c r="DP30" s="1174"/>
      <c r="DQ30" s="1174"/>
      <c r="DR30" s="1174"/>
      <c r="DS30" s="1174"/>
      <c r="DT30" s="1174"/>
      <c r="DU30" s="1174"/>
      <c r="DV30" s="1174"/>
      <c r="DW30" s="1174"/>
      <c r="DX30" s="1174"/>
      <c r="DY30" s="1174"/>
      <c r="DZ30" s="1174"/>
      <c r="EA30" s="1174"/>
      <c r="EB30" s="1174"/>
      <c r="EC30" s="1174"/>
      <c r="ED30" s="1174"/>
      <c r="EE30" s="1174"/>
      <c r="EF30" s="1174"/>
      <c r="EG30" s="1174"/>
      <c r="EH30" s="1174"/>
      <c r="EI30" s="1174"/>
      <c r="EJ30" s="1174"/>
      <c r="EK30" s="1174"/>
      <c r="EL30" s="1174"/>
      <c r="EM30" s="1174"/>
      <c r="EN30" s="1174"/>
      <c r="EO30" s="1174"/>
      <c r="EP30" s="1174"/>
      <c r="EQ30" s="1174"/>
      <c r="ER30" s="1174"/>
      <c r="ES30" s="1174"/>
      <c r="ET30" s="1174"/>
      <c r="EU30" s="1174"/>
      <c r="EV30" s="1174"/>
      <c r="EW30" s="1174"/>
      <c r="EX30" s="1174"/>
      <c r="EY30" s="1174"/>
      <c r="EZ30" s="1174"/>
      <c r="FA30" s="1174"/>
      <c r="FB30" s="1174"/>
      <c r="FC30" s="1174"/>
      <c r="FD30" s="1174"/>
      <c r="FE30" s="1174"/>
      <c r="FF30" s="1174"/>
      <c r="FG30" s="1174"/>
      <c r="FH30" s="1174"/>
      <c r="FI30" s="1174"/>
      <c r="FJ30" s="1174"/>
      <c r="FK30" s="1174"/>
      <c r="FL30" s="1174"/>
      <c r="FM30" s="1174"/>
      <c r="FN30" s="1174"/>
      <c r="FO30" s="1174"/>
      <c r="FP30" s="1174"/>
      <c r="FQ30" s="1174"/>
      <c r="FR30" s="1174"/>
      <c r="FS30" s="1174"/>
      <c r="FT30" s="1174"/>
      <c r="FU30" s="1174"/>
      <c r="FV30" s="1174"/>
      <c r="FW30" s="1174"/>
      <c r="FX30" s="1174"/>
      <c r="FY30" s="1174"/>
      <c r="FZ30" s="1174"/>
      <c r="GA30" s="1174"/>
      <c r="GB30" s="1174"/>
      <c r="GC30" s="1174"/>
      <c r="GD30" s="1174"/>
      <c r="GE30" s="1174"/>
      <c r="GF30" s="1174"/>
      <c r="GG30" s="1174"/>
      <c r="GH30" s="1174"/>
      <c r="GI30" s="1174"/>
      <c r="GJ30" s="1174"/>
      <c r="GK30" s="1174"/>
      <c r="GL30" s="1174"/>
      <c r="GM30" s="1174"/>
      <c r="GN30" s="1174"/>
      <c r="GO30" s="1174"/>
      <c r="GP30" s="1174"/>
      <c r="GQ30" s="1174"/>
      <c r="GR30" s="1174"/>
      <c r="GS30" s="1174"/>
      <c r="GT30" s="1174"/>
      <c r="GU30" s="1174"/>
      <c r="GV30" s="1174"/>
      <c r="GW30" s="1174"/>
      <c r="GX30" s="1174"/>
      <c r="GY30" s="1174"/>
      <c r="GZ30" s="1174"/>
      <c r="HA30" s="1174"/>
      <c r="HB30" s="1174"/>
      <c r="HC30" s="1174"/>
      <c r="HD30" s="1174"/>
      <c r="HE30" s="1174"/>
      <c r="HF30" s="1174"/>
      <c r="HG30" s="1174"/>
      <c r="HH30" s="1174"/>
      <c r="HI30" s="1174"/>
      <c r="HJ30" s="1174"/>
      <c r="HK30" s="1174"/>
      <c r="HL30" s="1174"/>
      <c r="HM30" s="1174"/>
      <c r="HN30" s="1174"/>
      <c r="HO30" s="1174"/>
      <c r="HP30" s="1174"/>
      <c r="HQ30" s="1174"/>
      <c r="HR30" s="1174"/>
      <c r="HS30" s="1174"/>
      <c r="HT30" s="1174"/>
      <c r="HU30" s="1174"/>
      <c r="HV30" s="1174"/>
      <c r="HW30" s="1174"/>
      <c r="HX30" s="1174"/>
      <c r="HY30" s="1174"/>
      <c r="HZ30" s="1174"/>
      <c r="IA30" s="1174"/>
      <c r="IB30" s="1174"/>
      <c r="IC30" s="1174"/>
      <c r="ID30" s="1174"/>
      <c r="IE30" s="1174"/>
      <c r="IF30" s="1174"/>
      <c r="IG30" s="1174"/>
      <c r="IH30" s="1174"/>
      <c r="II30" s="1174"/>
      <c r="IJ30" s="1174"/>
      <c r="IK30" s="1174"/>
      <c r="IL30" s="1174"/>
      <c r="IM30" s="1174"/>
      <c r="IN30" s="1174"/>
      <c r="IO30" s="1174"/>
      <c r="IP30" s="1174"/>
      <c r="IQ30" s="1174"/>
      <c r="IR30" s="1174"/>
      <c r="IS30" s="1174"/>
      <c r="IT30" s="1174"/>
      <c r="IU30" s="1174"/>
      <c r="IV30" s="1174"/>
    </row>
    <row r="31" spans="1:256" x14ac:dyDescent="0.35">
      <c r="A31" s="1525">
        <v>24</v>
      </c>
      <c r="B31" s="1172"/>
      <c r="C31" s="1440" t="s">
        <v>1210</v>
      </c>
      <c r="D31" s="1178">
        <f>SUM(D29:D30)</f>
        <v>1700</v>
      </c>
      <c r="E31" s="1178">
        <f t="shared" ref="E31:Q31" si="7">SUM(E29:E30)</f>
        <v>700</v>
      </c>
      <c r="F31" s="1178">
        <f t="shared" si="7"/>
        <v>0</v>
      </c>
      <c r="G31" s="1178">
        <f t="shared" si="7"/>
        <v>220</v>
      </c>
      <c r="H31" s="1178">
        <f t="shared" si="7"/>
        <v>64</v>
      </c>
      <c r="I31" s="1178">
        <f t="shared" si="7"/>
        <v>101</v>
      </c>
      <c r="J31" s="1178">
        <f t="shared" si="7"/>
        <v>0</v>
      </c>
      <c r="K31" s="1178">
        <f t="shared" si="7"/>
        <v>0</v>
      </c>
      <c r="L31" s="1178">
        <f t="shared" si="7"/>
        <v>0</v>
      </c>
      <c r="M31" s="1178">
        <f t="shared" si="7"/>
        <v>700</v>
      </c>
      <c r="N31" s="1178">
        <f t="shared" si="7"/>
        <v>250</v>
      </c>
      <c r="O31" s="1178">
        <f t="shared" si="7"/>
        <v>1002</v>
      </c>
      <c r="P31" s="1178">
        <f t="shared" si="7"/>
        <v>0</v>
      </c>
      <c r="Q31" s="1521">
        <f t="shared" si="7"/>
        <v>4737</v>
      </c>
      <c r="R31" s="1160"/>
      <c r="S31" s="1160"/>
      <c r="T31" s="1160"/>
      <c r="U31" s="1160"/>
      <c r="V31" s="1160"/>
      <c r="W31" s="1160"/>
      <c r="X31" s="1160"/>
      <c r="Y31" s="1160"/>
      <c r="Z31" s="1160"/>
      <c r="AA31" s="1160"/>
      <c r="AB31" s="1160"/>
      <c r="AC31" s="1160"/>
      <c r="AD31" s="1160"/>
      <c r="AE31" s="1160"/>
      <c r="AF31" s="1160"/>
      <c r="AG31" s="1160"/>
      <c r="AH31" s="1160"/>
      <c r="AI31" s="1160"/>
      <c r="AJ31" s="1160"/>
      <c r="AK31" s="1160"/>
      <c r="AL31" s="1160"/>
      <c r="AM31" s="1160"/>
      <c r="AN31" s="1160"/>
      <c r="AO31" s="1160"/>
      <c r="AP31" s="1160"/>
      <c r="AQ31" s="1160"/>
      <c r="AR31" s="1160"/>
      <c r="AS31" s="1160"/>
      <c r="AT31" s="1160"/>
      <c r="AU31" s="1160"/>
      <c r="AV31" s="1160"/>
      <c r="AW31" s="1160"/>
      <c r="AX31" s="1160"/>
      <c r="AY31" s="1160"/>
      <c r="AZ31" s="1160"/>
      <c r="BA31" s="1160"/>
      <c r="BB31" s="1160"/>
      <c r="BC31" s="1160"/>
      <c r="BD31" s="1160"/>
      <c r="BE31" s="1160"/>
      <c r="BF31" s="1160"/>
      <c r="BG31" s="1160"/>
      <c r="BH31" s="1160"/>
      <c r="BI31" s="1160"/>
      <c r="BJ31" s="1160"/>
      <c r="BK31" s="1160"/>
      <c r="BL31" s="1160"/>
      <c r="BM31" s="1160"/>
      <c r="BN31" s="1160"/>
      <c r="BO31" s="1160"/>
      <c r="BP31" s="1160"/>
      <c r="BQ31" s="1160"/>
      <c r="BR31" s="1160"/>
      <c r="BS31" s="1160"/>
      <c r="BT31" s="1160"/>
      <c r="BU31" s="1160"/>
      <c r="BV31" s="1160"/>
      <c r="BW31" s="1160"/>
      <c r="BX31" s="1160"/>
      <c r="BY31" s="1160"/>
      <c r="BZ31" s="1160"/>
      <c r="CA31" s="1160"/>
      <c r="CB31" s="1160"/>
      <c r="CC31" s="1160"/>
      <c r="CD31" s="1160"/>
      <c r="CE31" s="1160"/>
      <c r="CF31" s="1160"/>
      <c r="CG31" s="1160"/>
      <c r="CH31" s="1160"/>
      <c r="CI31" s="1160"/>
      <c r="CJ31" s="1160"/>
      <c r="CK31" s="1160"/>
      <c r="CL31" s="1160"/>
      <c r="CM31" s="1160"/>
      <c r="CN31" s="1160"/>
      <c r="CO31" s="1160"/>
      <c r="CP31" s="1160"/>
      <c r="CQ31" s="1160"/>
      <c r="CR31" s="1160"/>
      <c r="CS31" s="1160"/>
      <c r="CT31" s="1160"/>
      <c r="CU31" s="1160"/>
      <c r="CV31" s="1160"/>
      <c r="CW31" s="1160"/>
      <c r="CX31" s="1160"/>
      <c r="CY31" s="1160"/>
      <c r="CZ31" s="1160"/>
      <c r="DA31" s="1160"/>
      <c r="DB31" s="1160"/>
      <c r="DC31" s="1160"/>
      <c r="DD31" s="1160"/>
      <c r="DE31" s="1160"/>
      <c r="DF31" s="1160"/>
      <c r="DG31" s="1160"/>
      <c r="DH31" s="1160"/>
      <c r="DI31" s="1160"/>
      <c r="DJ31" s="1160"/>
      <c r="DK31" s="1160"/>
      <c r="DL31" s="1160"/>
      <c r="DM31" s="1160"/>
      <c r="DN31" s="1160"/>
      <c r="DO31" s="1160"/>
      <c r="DP31" s="1160"/>
      <c r="DQ31" s="1160"/>
      <c r="DR31" s="1160"/>
      <c r="DS31" s="1160"/>
      <c r="DT31" s="1160"/>
      <c r="DU31" s="1160"/>
      <c r="DV31" s="1160"/>
      <c r="DW31" s="1160"/>
      <c r="DX31" s="1160"/>
      <c r="DY31" s="1160"/>
      <c r="DZ31" s="1160"/>
      <c r="EA31" s="1160"/>
      <c r="EB31" s="1160"/>
      <c r="EC31" s="1160"/>
      <c r="ED31" s="1160"/>
      <c r="EE31" s="1160"/>
      <c r="EF31" s="1160"/>
      <c r="EG31" s="1160"/>
      <c r="EH31" s="1160"/>
      <c r="EI31" s="1160"/>
      <c r="EJ31" s="1160"/>
      <c r="EK31" s="1160"/>
      <c r="EL31" s="1160"/>
      <c r="EM31" s="1160"/>
      <c r="EN31" s="1160"/>
      <c r="EO31" s="1160"/>
      <c r="EP31" s="1160"/>
      <c r="EQ31" s="1160"/>
      <c r="ER31" s="1160"/>
      <c r="ES31" s="1160"/>
      <c r="ET31" s="1160"/>
      <c r="EU31" s="1160"/>
      <c r="EV31" s="1160"/>
      <c r="EW31" s="1160"/>
      <c r="EX31" s="1160"/>
      <c r="EY31" s="1160"/>
      <c r="EZ31" s="1160"/>
      <c r="FA31" s="1160"/>
      <c r="FB31" s="1160"/>
      <c r="FC31" s="1160"/>
      <c r="FD31" s="1160"/>
      <c r="FE31" s="1160"/>
      <c r="FF31" s="1160"/>
      <c r="FG31" s="1160"/>
      <c r="FH31" s="1160"/>
      <c r="FI31" s="1160"/>
      <c r="FJ31" s="1160"/>
      <c r="FK31" s="1160"/>
      <c r="FL31" s="1160"/>
      <c r="FM31" s="1160"/>
      <c r="FN31" s="1160"/>
      <c r="FO31" s="1160"/>
      <c r="FP31" s="1160"/>
      <c r="FQ31" s="1160"/>
      <c r="FR31" s="1160"/>
      <c r="FS31" s="1160"/>
      <c r="FT31" s="1160"/>
      <c r="FU31" s="1160"/>
      <c r="FV31" s="1160"/>
      <c r="FW31" s="1160"/>
      <c r="FX31" s="1160"/>
      <c r="FY31" s="1160"/>
      <c r="FZ31" s="1160"/>
      <c r="GA31" s="1160"/>
      <c r="GB31" s="1160"/>
      <c r="GC31" s="1160"/>
      <c r="GD31" s="1160"/>
      <c r="GE31" s="1160"/>
      <c r="GF31" s="1160"/>
      <c r="GG31" s="1160"/>
      <c r="GH31" s="1160"/>
      <c r="GI31" s="1160"/>
      <c r="GJ31" s="1160"/>
      <c r="GK31" s="1160"/>
      <c r="GL31" s="1160"/>
      <c r="GM31" s="1160"/>
      <c r="GN31" s="1160"/>
      <c r="GO31" s="1160"/>
      <c r="GP31" s="1160"/>
      <c r="GQ31" s="1160"/>
      <c r="GR31" s="1160"/>
      <c r="GS31" s="1160"/>
      <c r="GT31" s="1160"/>
      <c r="GU31" s="1160"/>
      <c r="GV31" s="1160"/>
      <c r="GW31" s="1160"/>
      <c r="GX31" s="1160"/>
      <c r="GY31" s="1160"/>
      <c r="GZ31" s="1160"/>
      <c r="HA31" s="1160"/>
      <c r="HB31" s="1160"/>
      <c r="HC31" s="1160"/>
      <c r="HD31" s="1160"/>
      <c r="HE31" s="1160"/>
      <c r="HF31" s="1160"/>
      <c r="HG31" s="1160"/>
      <c r="HH31" s="1160"/>
      <c r="HI31" s="1160"/>
      <c r="HJ31" s="1160"/>
      <c r="HK31" s="1160"/>
      <c r="HL31" s="1160"/>
      <c r="HM31" s="1160"/>
      <c r="HN31" s="1160"/>
      <c r="HO31" s="1160"/>
      <c r="HP31" s="1160"/>
      <c r="HQ31" s="1160"/>
      <c r="HR31" s="1160"/>
      <c r="HS31" s="1160"/>
      <c r="HT31" s="1160"/>
      <c r="HU31" s="1160"/>
      <c r="HV31" s="1160"/>
      <c r="HW31" s="1160"/>
      <c r="HX31" s="1160"/>
      <c r="HY31" s="1160"/>
      <c r="HZ31" s="1160"/>
      <c r="IA31" s="1160"/>
      <c r="IB31" s="1160"/>
      <c r="IC31" s="1160"/>
      <c r="ID31" s="1160"/>
      <c r="IE31" s="1160"/>
      <c r="IF31" s="1160"/>
      <c r="IG31" s="1160"/>
      <c r="IH31" s="1160"/>
      <c r="II31" s="1160"/>
      <c r="IJ31" s="1160"/>
      <c r="IK31" s="1160"/>
      <c r="IL31" s="1160"/>
      <c r="IM31" s="1160"/>
      <c r="IN31" s="1160"/>
      <c r="IO31" s="1160"/>
      <c r="IP31" s="1160"/>
      <c r="IQ31" s="1160"/>
      <c r="IR31" s="1160"/>
      <c r="IS31" s="1160"/>
      <c r="IT31" s="1160"/>
      <c r="IU31" s="1160"/>
      <c r="IV31" s="1160"/>
    </row>
    <row r="32" spans="1:256" s="1171" customFormat="1" ht="30" customHeight="1" x14ac:dyDescent="0.35">
      <c r="A32" s="1525">
        <v>25</v>
      </c>
      <c r="B32" s="1167" t="s">
        <v>812</v>
      </c>
      <c r="C32" s="1168" t="s">
        <v>807</v>
      </c>
      <c r="D32" s="1169"/>
      <c r="E32" s="1169"/>
      <c r="F32" s="1169"/>
      <c r="G32" s="1169"/>
      <c r="H32" s="1169"/>
      <c r="I32" s="1169"/>
      <c r="J32" s="1169"/>
      <c r="K32" s="1169"/>
      <c r="L32" s="1169"/>
      <c r="M32" s="1169"/>
      <c r="N32" s="1169"/>
      <c r="O32" s="1169">
        <v>2000</v>
      </c>
      <c r="P32" s="1169">
        <v>381</v>
      </c>
      <c r="Q32" s="1170">
        <f t="shared" si="1"/>
        <v>2381</v>
      </c>
      <c r="R32" s="1168"/>
      <c r="S32" s="1168"/>
      <c r="T32" s="1168"/>
      <c r="U32" s="1168"/>
      <c r="V32" s="1168"/>
      <c r="W32" s="1168"/>
      <c r="X32" s="1168"/>
      <c r="Y32" s="1168"/>
      <c r="Z32" s="1168"/>
      <c r="AA32" s="1168"/>
      <c r="AB32" s="1168"/>
      <c r="AC32" s="1168"/>
      <c r="AD32" s="1168"/>
      <c r="AE32" s="1168"/>
      <c r="AF32" s="1168"/>
      <c r="AG32" s="1168"/>
      <c r="AH32" s="1168"/>
      <c r="AI32" s="1168"/>
      <c r="AJ32" s="1168"/>
      <c r="AK32" s="1168"/>
      <c r="AL32" s="1168"/>
      <c r="AM32" s="1168"/>
      <c r="AN32" s="1168"/>
      <c r="AO32" s="1168"/>
      <c r="AP32" s="1168"/>
      <c r="AQ32" s="1168"/>
      <c r="AR32" s="1168"/>
      <c r="AS32" s="1168"/>
      <c r="AT32" s="1168"/>
      <c r="AU32" s="1168"/>
      <c r="AV32" s="1168"/>
      <c r="AW32" s="1168"/>
      <c r="AX32" s="1168"/>
      <c r="AY32" s="1168"/>
      <c r="AZ32" s="1168"/>
      <c r="BA32" s="1168"/>
      <c r="BB32" s="1168"/>
      <c r="BC32" s="1168"/>
      <c r="BD32" s="1168"/>
      <c r="BE32" s="1168"/>
      <c r="BF32" s="1168"/>
      <c r="BG32" s="1168"/>
      <c r="BH32" s="1168"/>
      <c r="BI32" s="1168"/>
      <c r="BJ32" s="1168"/>
      <c r="BK32" s="1168"/>
      <c r="BL32" s="1168"/>
      <c r="BM32" s="1168"/>
      <c r="BN32" s="1168"/>
      <c r="BO32" s="1168"/>
      <c r="BP32" s="1168"/>
      <c r="BQ32" s="1168"/>
      <c r="BR32" s="1168"/>
      <c r="BS32" s="1168"/>
      <c r="BT32" s="1168"/>
      <c r="BU32" s="1168"/>
      <c r="BV32" s="1168"/>
      <c r="BW32" s="1168"/>
      <c r="BX32" s="1168"/>
      <c r="BY32" s="1168"/>
      <c r="BZ32" s="1168"/>
      <c r="CA32" s="1168"/>
      <c r="CB32" s="1168"/>
      <c r="CC32" s="1168"/>
      <c r="CD32" s="1168"/>
      <c r="CE32" s="1168"/>
      <c r="CF32" s="1168"/>
      <c r="CG32" s="1168"/>
      <c r="CH32" s="1168"/>
      <c r="CI32" s="1168"/>
      <c r="CJ32" s="1168"/>
      <c r="CK32" s="1168"/>
      <c r="CL32" s="1168"/>
      <c r="CM32" s="1168"/>
      <c r="CN32" s="1168"/>
      <c r="CO32" s="1168"/>
      <c r="CP32" s="1168"/>
      <c r="CQ32" s="1168"/>
      <c r="CR32" s="1168"/>
      <c r="CS32" s="1168"/>
      <c r="CT32" s="1168"/>
      <c r="CU32" s="1168"/>
      <c r="CV32" s="1168"/>
      <c r="CW32" s="1168"/>
      <c r="CX32" s="1168"/>
      <c r="CY32" s="1168"/>
      <c r="CZ32" s="1168"/>
      <c r="DA32" s="1168"/>
      <c r="DB32" s="1168"/>
      <c r="DC32" s="1168"/>
      <c r="DD32" s="1168"/>
      <c r="DE32" s="1168"/>
      <c r="DF32" s="1168"/>
      <c r="DG32" s="1168"/>
      <c r="DH32" s="1168"/>
      <c r="DI32" s="1168"/>
      <c r="DJ32" s="1168"/>
      <c r="DK32" s="1168"/>
      <c r="DL32" s="1168"/>
      <c r="DM32" s="1168"/>
      <c r="DN32" s="1168"/>
      <c r="DO32" s="1168"/>
      <c r="DP32" s="1168"/>
      <c r="DQ32" s="1168"/>
      <c r="DR32" s="1168"/>
      <c r="DS32" s="1168"/>
      <c r="DT32" s="1168"/>
      <c r="DU32" s="1168"/>
      <c r="DV32" s="1168"/>
      <c r="DW32" s="1168"/>
      <c r="DX32" s="1168"/>
      <c r="DY32" s="1168"/>
      <c r="DZ32" s="1168"/>
      <c r="EA32" s="1168"/>
      <c r="EB32" s="1168"/>
      <c r="EC32" s="1168"/>
      <c r="ED32" s="1168"/>
      <c r="EE32" s="1168"/>
      <c r="EF32" s="1168"/>
      <c r="EG32" s="1168"/>
      <c r="EH32" s="1168"/>
      <c r="EI32" s="1168"/>
      <c r="EJ32" s="1168"/>
      <c r="EK32" s="1168"/>
      <c r="EL32" s="1168"/>
      <c r="EM32" s="1168"/>
      <c r="EN32" s="1168"/>
      <c r="EO32" s="1168"/>
      <c r="EP32" s="1168"/>
      <c r="EQ32" s="1168"/>
      <c r="ER32" s="1168"/>
      <c r="ES32" s="1168"/>
      <c r="ET32" s="1168"/>
      <c r="EU32" s="1168"/>
      <c r="EV32" s="1168"/>
      <c r="EW32" s="1168"/>
      <c r="EX32" s="1168"/>
      <c r="EY32" s="1168"/>
      <c r="EZ32" s="1168"/>
      <c r="FA32" s="1168"/>
      <c r="FB32" s="1168"/>
      <c r="FC32" s="1168"/>
      <c r="FD32" s="1168"/>
      <c r="FE32" s="1168"/>
      <c r="FF32" s="1168"/>
      <c r="FG32" s="1168"/>
      <c r="FH32" s="1168"/>
      <c r="FI32" s="1168"/>
      <c r="FJ32" s="1168"/>
      <c r="FK32" s="1168"/>
      <c r="FL32" s="1168"/>
      <c r="FM32" s="1168"/>
      <c r="FN32" s="1168"/>
      <c r="FO32" s="1168"/>
      <c r="FP32" s="1168"/>
      <c r="FQ32" s="1168"/>
      <c r="FR32" s="1168"/>
      <c r="FS32" s="1168"/>
      <c r="FT32" s="1168"/>
      <c r="FU32" s="1168"/>
      <c r="FV32" s="1168"/>
      <c r="FW32" s="1168"/>
      <c r="FX32" s="1168"/>
      <c r="FY32" s="1168"/>
      <c r="FZ32" s="1168"/>
      <c r="GA32" s="1168"/>
      <c r="GB32" s="1168"/>
      <c r="GC32" s="1168"/>
      <c r="GD32" s="1168"/>
      <c r="GE32" s="1168"/>
      <c r="GF32" s="1168"/>
      <c r="GG32" s="1168"/>
      <c r="GH32" s="1168"/>
      <c r="GI32" s="1168"/>
      <c r="GJ32" s="1168"/>
      <c r="GK32" s="1168"/>
      <c r="GL32" s="1168"/>
      <c r="GM32" s="1168"/>
      <c r="GN32" s="1168"/>
      <c r="GO32" s="1168"/>
      <c r="GP32" s="1168"/>
      <c r="GQ32" s="1168"/>
      <c r="GR32" s="1168"/>
      <c r="GS32" s="1168"/>
      <c r="GT32" s="1168"/>
      <c r="GU32" s="1168"/>
      <c r="GV32" s="1168"/>
      <c r="GW32" s="1168"/>
      <c r="GX32" s="1168"/>
      <c r="GY32" s="1168"/>
      <c r="GZ32" s="1168"/>
      <c r="HA32" s="1168"/>
      <c r="HB32" s="1168"/>
      <c r="HC32" s="1168"/>
      <c r="HD32" s="1168"/>
      <c r="HE32" s="1168"/>
      <c r="HF32" s="1168"/>
      <c r="HG32" s="1168"/>
      <c r="HH32" s="1168"/>
      <c r="HI32" s="1168"/>
      <c r="HJ32" s="1168"/>
      <c r="HK32" s="1168"/>
      <c r="HL32" s="1168"/>
      <c r="HM32" s="1168"/>
      <c r="HN32" s="1168"/>
      <c r="HO32" s="1168"/>
      <c r="HP32" s="1168"/>
      <c r="HQ32" s="1168"/>
      <c r="HR32" s="1168"/>
      <c r="HS32" s="1168"/>
      <c r="HT32" s="1168"/>
      <c r="HU32" s="1168"/>
      <c r="HV32" s="1168"/>
      <c r="HW32" s="1168"/>
      <c r="HX32" s="1168"/>
      <c r="HY32" s="1168"/>
      <c r="HZ32" s="1168"/>
      <c r="IA32" s="1168"/>
      <c r="IB32" s="1168"/>
      <c r="IC32" s="1168"/>
      <c r="ID32" s="1168"/>
      <c r="IE32" s="1168"/>
      <c r="IF32" s="1168"/>
      <c r="IG32" s="1168"/>
      <c r="IH32" s="1168"/>
      <c r="II32" s="1168"/>
      <c r="IJ32" s="1168"/>
      <c r="IK32" s="1168"/>
      <c r="IL32" s="1168"/>
      <c r="IM32" s="1168"/>
      <c r="IN32" s="1168"/>
      <c r="IO32" s="1168"/>
      <c r="IP32" s="1168"/>
      <c r="IQ32" s="1168"/>
      <c r="IR32" s="1168"/>
      <c r="IS32" s="1168"/>
      <c r="IT32" s="1168"/>
      <c r="IU32" s="1168"/>
      <c r="IV32" s="1168"/>
    </row>
    <row r="33" spans="1:256" s="1160" customFormat="1" ht="15" customHeight="1" x14ac:dyDescent="0.35">
      <c r="A33" s="1525">
        <v>26</v>
      </c>
      <c r="B33" s="1172"/>
      <c r="C33" s="1160" t="s">
        <v>1165</v>
      </c>
      <c r="D33" s="1367">
        <v>300</v>
      </c>
      <c r="E33" s="1367">
        <v>0</v>
      </c>
      <c r="F33" s="1367">
        <v>0</v>
      </c>
      <c r="G33" s="1367">
        <v>187</v>
      </c>
      <c r="H33" s="1367">
        <v>30</v>
      </c>
      <c r="I33" s="1367">
        <v>120</v>
      </c>
      <c r="J33" s="1367">
        <v>0</v>
      </c>
      <c r="K33" s="1367">
        <v>0</v>
      </c>
      <c r="L33" s="1367">
        <v>0</v>
      </c>
      <c r="M33" s="1367">
        <v>950</v>
      </c>
      <c r="N33" s="1367">
        <v>700</v>
      </c>
      <c r="O33" s="1367">
        <v>94</v>
      </c>
      <c r="P33" s="1367">
        <v>0</v>
      </c>
      <c r="Q33" s="822">
        <v>2381</v>
      </c>
      <c r="R33" s="808"/>
      <c r="S33" s="808"/>
      <c r="T33" s="808"/>
      <c r="U33" s="808"/>
      <c r="V33" s="808"/>
      <c r="W33" s="808"/>
      <c r="X33" s="808"/>
      <c r="Y33" s="808"/>
      <c r="Z33" s="808"/>
      <c r="AA33" s="808"/>
      <c r="AB33" s="808"/>
      <c r="AC33" s="808"/>
      <c r="AD33" s="808"/>
      <c r="AE33" s="808"/>
      <c r="AF33" s="808"/>
      <c r="AG33" s="808"/>
      <c r="AH33" s="808"/>
      <c r="AI33" s="808"/>
      <c r="AJ33" s="808"/>
      <c r="AK33" s="808"/>
      <c r="AL33" s="808"/>
      <c r="AM33" s="808"/>
      <c r="AN33" s="808"/>
      <c r="AO33" s="808"/>
      <c r="AP33" s="808"/>
      <c r="AQ33" s="808"/>
      <c r="AR33" s="808"/>
      <c r="AS33" s="808"/>
      <c r="AT33" s="808"/>
      <c r="AU33" s="808"/>
      <c r="AV33" s="808"/>
      <c r="AW33" s="808"/>
      <c r="AX33" s="808"/>
      <c r="AY33" s="808"/>
      <c r="AZ33" s="808"/>
      <c r="BA33" s="808"/>
      <c r="BB33" s="808"/>
      <c r="BC33" s="808"/>
      <c r="BD33" s="808"/>
      <c r="BE33" s="808"/>
      <c r="BF33" s="808"/>
      <c r="BG33" s="808"/>
      <c r="BH33" s="808"/>
      <c r="BI33" s="808"/>
      <c r="BJ33" s="808"/>
      <c r="BK33" s="808"/>
      <c r="BL33" s="808"/>
      <c r="BM33" s="808"/>
      <c r="BN33" s="808"/>
      <c r="BO33" s="808"/>
      <c r="BP33" s="808"/>
      <c r="BQ33" s="808"/>
      <c r="BR33" s="808"/>
      <c r="BS33" s="808"/>
      <c r="BT33" s="808"/>
      <c r="BU33" s="808"/>
      <c r="BV33" s="808"/>
      <c r="BW33" s="808"/>
      <c r="BX33" s="808"/>
      <c r="BY33" s="808"/>
      <c r="BZ33" s="808"/>
      <c r="CA33" s="808"/>
      <c r="CB33" s="808"/>
      <c r="CC33" s="808"/>
      <c r="CD33" s="808"/>
      <c r="CE33" s="808"/>
      <c r="CF33" s="808"/>
      <c r="CG33" s="808"/>
      <c r="CH33" s="808"/>
      <c r="CI33" s="808"/>
      <c r="CJ33" s="808"/>
      <c r="CK33" s="808"/>
      <c r="CL33" s="808"/>
      <c r="CM33" s="808"/>
      <c r="CN33" s="808"/>
      <c r="CO33" s="808"/>
      <c r="CP33" s="808"/>
      <c r="CQ33" s="808"/>
      <c r="CR33" s="808"/>
      <c r="CS33" s="808"/>
      <c r="CT33" s="808"/>
      <c r="CU33" s="808"/>
      <c r="CV33" s="808"/>
      <c r="CW33" s="808"/>
      <c r="CX33" s="808"/>
      <c r="CY33" s="808"/>
      <c r="CZ33" s="808"/>
      <c r="DA33" s="808"/>
      <c r="DB33" s="808"/>
      <c r="DC33" s="808"/>
      <c r="DD33" s="808"/>
      <c r="DE33" s="808"/>
      <c r="DF33" s="808"/>
      <c r="DG33" s="808"/>
      <c r="DH33" s="808"/>
      <c r="DI33" s="808"/>
      <c r="DJ33" s="808"/>
      <c r="DK33" s="808"/>
      <c r="DL33" s="808"/>
      <c r="DM33" s="808"/>
      <c r="DN33" s="808"/>
      <c r="DO33" s="808"/>
      <c r="DP33" s="808"/>
      <c r="DQ33" s="808"/>
      <c r="DR33" s="808"/>
      <c r="DS33" s="808"/>
      <c r="DT33" s="808"/>
      <c r="DU33" s="808"/>
      <c r="DV33" s="808"/>
      <c r="DW33" s="808"/>
      <c r="DX33" s="808"/>
      <c r="DY33" s="808"/>
      <c r="DZ33" s="808"/>
      <c r="EA33" s="808"/>
      <c r="EB33" s="808"/>
      <c r="EC33" s="808"/>
      <c r="ED33" s="808"/>
      <c r="EE33" s="808"/>
      <c r="EF33" s="808"/>
      <c r="EG33" s="808"/>
      <c r="EH33" s="808"/>
      <c r="EI33" s="808"/>
      <c r="EJ33" s="808"/>
      <c r="EK33" s="808"/>
      <c r="EL33" s="808"/>
      <c r="EM33" s="808"/>
      <c r="EN33" s="808"/>
      <c r="EO33" s="808"/>
      <c r="EP33" s="808"/>
      <c r="EQ33" s="808"/>
      <c r="ER33" s="808"/>
      <c r="ES33" s="808"/>
      <c r="ET33" s="808"/>
      <c r="EU33" s="808"/>
      <c r="EV33" s="808"/>
      <c r="EW33" s="808"/>
      <c r="EX33" s="808"/>
      <c r="EY33" s="808"/>
      <c r="EZ33" s="808"/>
      <c r="FA33" s="808"/>
      <c r="FB33" s="808"/>
      <c r="FC33" s="808"/>
      <c r="FD33" s="808"/>
      <c r="FE33" s="808"/>
      <c r="FF33" s="808"/>
      <c r="FG33" s="808"/>
      <c r="FH33" s="808"/>
      <c r="FI33" s="808"/>
      <c r="FJ33" s="808"/>
      <c r="FK33" s="808"/>
      <c r="FL33" s="808"/>
      <c r="FM33" s="808"/>
      <c r="FN33" s="808"/>
      <c r="FO33" s="808"/>
      <c r="FP33" s="808"/>
      <c r="FQ33" s="808"/>
      <c r="FR33" s="808"/>
      <c r="FS33" s="808"/>
      <c r="FT33" s="808"/>
      <c r="FU33" s="808"/>
      <c r="FV33" s="808"/>
      <c r="FW33" s="808"/>
      <c r="FX33" s="808"/>
      <c r="FY33" s="808"/>
      <c r="FZ33" s="808"/>
      <c r="GA33" s="808"/>
      <c r="GB33" s="808"/>
      <c r="GC33" s="808"/>
      <c r="GD33" s="808"/>
      <c r="GE33" s="808"/>
      <c r="GF33" s="808"/>
      <c r="GG33" s="808"/>
      <c r="GH33" s="808"/>
      <c r="GI33" s="808"/>
      <c r="GJ33" s="808"/>
      <c r="GK33" s="808"/>
      <c r="GL33" s="808"/>
      <c r="GM33" s="808"/>
      <c r="GN33" s="808"/>
      <c r="GO33" s="808"/>
      <c r="GP33" s="808"/>
      <c r="GQ33" s="808"/>
      <c r="GR33" s="808"/>
      <c r="GS33" s="808"/>
      <c r="GT33" s="808"/>
      <c r="GU33" s="808"/>
      <c r="GV33" s="808"/>
      <c r="GW33" s="808"/>
      <c r="GX33" s="808"/>
      <c r="GY33" s="808"/>
      <c r="GZ33" s="808"/>
      <c r="HA33" s="808"/>
      <c r="HB33" s="808"/>
      <c r="HC33" s="808"/>
      <c r="HD33" s="808"/>
      <c r="HE33" s="808"/>
      <c r="HF33" s="808"/>
      <c r="HG33" s="808"/>
      <c r="HH33" s="808"/>
      <c r="HI33" s="808"/>
      <c r="HJ33" s="808"/>
      <c r="HK33" s="808"/>
      <c r="HL33" s="808"/>
      <c r="HM33" s="808"/>
      <c r="HN33" s="808"/>
      <c r="HO33" s="808"/>
      <c r="HP33" s="808"/>
      <c r="HQ33" s="808"/>
      <c r="HR33" s="808"/>
      <c r="HS33" s="808"/>
      <c r="HT33" s="808"/>
      <c r="HU33" s="808"/>
      <c r="HV33" s="808"/>
      <c r="HW33" s="808"/>
      <c r="HX33" s="808"/>
      <c r="HY33" s="808"/>
      <c r="HZ33" s="808"/>
      <c r="IA33" s="808"/>
      <c r="IB33" s="808"/>
      <c r="IC33" s="808"/>
      <c r="ID33" s="808"/>
      <c r="IE33" s="808"/>
      <c r="IF33" s="808"/>
      <c r="IG33" s="808"/>
      <c r="IH33" s="808"/>
      <c r="II33" s="808"/>
      <c r="IJ33" s="808"/>
      <c r="IK33" s="808"/>
      <c r="IL33" s="808"/>
      <c r="IM33" s="808"/>
      <c r="IN33" s="808"/>
      <c r="IO33" s="808"/>
      <c r="IP33" s="808"/>
      <c r="IQ33" s="808"/>
      <c r="IR33" s="808"/>
      <c r="IS33" s="808"/>
      <c r="IT33" s="808"/>
      <c r="IU33" s="808"/>
      <c r="IV33" s="808"/>
    </row>
    <row r="34" spans="1:256" x14ac:dyDescent="0.35">
      <c r="A34" s="1525">
        <v>27</v>
      </c>
      <c r="B34" s="1173"/>
      <c r="C34" s="1174" t="s">
        <v>675</v>
      </c>
      <c r="D34" s="193"/>
      <c r="E34" s="193"/>
      <c r="F34" s="193"/>
      <c r="G34" s="193"/>
      <c r="H34" s="193"/>
      <c r="I34" s="193"/>
      <c r="J34" s="193"/>
      <c r="K34" s="193"/>
      <c r="L34" s="193"/>
      <c r="M34" s="193"/>
      <c r="N34" s="193"/>
      <c r="O34" s="193"/>
      <c r="P34" s="812"/>
      <c r="Q34" s="1175">
        <f>SUM(D34:P34)</f>
        <v>0</v>
      </c>
      <c r="R34" s="1174"/>
      <c r="S34" s="1174"/>
      <c r="T34" s="1174"/>
      <c r="U34" s="1174"/>
      <c r="V34" s="1174"/>
      <c r="W34" s="1174"/>
      <c r="X34" s="1174"/>
      <c r="Y34" s="1174"/>
      <c r="Z34" s="1174"/>
      <c r="AA34" s="1174"/>
      <c r="AB34" s="1174"/>
      <c r="AC34" s="1174"/>
      <c r="AD34" s="1174"/>
      <c r="AE34" s="1174"/>
      <c r="AF34" s="1174"/>
      <c r="AG34" s="1174"/>
      <c r="AH34" s="1174"/>
      <c r="AI34" s="1174"/>
      <c r="AJ34" s="1174"/>
      <c r="AK34" s="1174"/>
      <c r="AL34" s="1174"/>
      <c r="AM34" s="1174"/>
      <c r="AN34" s="1174"/>
      <c r="AO34" s="1174"/>
      <c r="AP34" s="1174"/>
      <c r="AQ34" s="1174"/>
      <c r="AR34" s="1174"/>
      <c r="AS34" s="1174"/>
      <c r="AT34" s="1174"/>
      <c r="AU34" s="1174"/>
      <c r="AV34" s="1174"/>
      <c r="AW34" s="1174"/>
      <c r="AX34" s="1174"/>
      <c r="AY34" s="1174"/>
      <c r="AZ34" s="1174"/>
      <c r="BA34" s="1174"/>
      <c r="BB34" s="1174"/>
      <c r="BC34" s="1174"/>
      <c r="BD34" s="1174"/>
      <c r="BE34" s="1174"/>
      <c r="BF34" s="1174"/>
      <c r="BG34" s="1174"/>
      <c r="BH34" s="1174"/>
      <c r="BI34" s="1174"/>
      <c r="BJ34" s="1174"/>
      <c r="BK34" s="1174"/>
      <c r="BL34" s="1174"/>
      <c r="BM34" s="1174"/>
      <c r="BN34" s="1174"/>
      <c r="BO34" s="1174"/>
      <c r="BP34" s="1174"/>
      <c r="BQ34" s="1174"/>
      <c r="BR34" s="1174"/>
      <c r="BS34" s="1174"/>
      <c r="BT34" s="1174"/>
      <c r="BU34" s="1174"/>
      <c r="BV34" s="1174"/>
      <c r="BW34" s="1174"/>
      <c r="BX34" s="1174"/>
      <c r="BY34" s="1174"/>
      <c r="BZ34" s="1174"/>
      <c r="CA34" s="1174"/>
      <c r="CB34" s="1174"/>
      <c r="CC34" s="1174"/>
      <c r="CD34" s="1174"/>
      <c r="CE34" s="1174"/>
      <c r="CF34" s="1174"/>
      <c r="CG34" s="1174"/>
      <c r="CH34" s="1174"/>
      <c r="CI34" s="1174"/>
      <c r="CJ34" s="1174"/>
      <c r="CK34" s="1174"/>
      <c r="CL34" s="1174"/>
      <c r="CM34" s="1174"/>
      <c r="CN34" s="1174"/>
      <c r="CO34" s="1174"/>
      <c r="CP34" s="1174"/>
      <c r="CQ34" s="1174"/>
      <c r="CR34" s="1174"/>
      <c r="CS34" s="1174"/>
      <c r="CT34" s="1174"/>
      <c r="CU34" s="1174"/>
      <c r="CV34" s="1174"/>
      <c r="CW34" s="1174"/>
      <c r="CX34" s="1174"/>
      <c r="CY34" s="1174"/>
      <c r="CZ34" s="1174"/>
      <c r="DA34" s="1174"/>
      <c r="DB34" s="1174"/>
      <c r="DC34" s="1174"/>
      <c r="DD34" s="1174"/>
      <c r="DE34" s="1174"/>
      <c r="DF34" s="1174"/>
      <c r="DG34" s="1174"/>
      <c r="DH34" s="1174"/>
      <c r="DI34" s="1174"/>
      <c r="DJ34" s="1174"/>
      <c r="DK34" s="1174"/>
      <c r="DL34" s="1174"/>
      <c r="DM34" s="1174"/>
      <c r="DN34" s="1174"/>
      <c r="DO34" s="1174"/>
      <c r="DP34" s="1174"/>
      <c r="DQ34" s="1174"/>
      <c r="DR34" s="1174"/>
      <c r="DS34" s="1174"/>
      <c r="DT34" s="1174"/>
      <c r="DU34" s="1174"/>
      <c r="DV34" s="1174"/>
      <c r="DW34" s="1174"/>
      <c r="DX34" s="1174"/>
      <c r="DY34" s="1174"/>
      <c r="DZ34" s="1174"/>
      <c r="EA34" s="1174"/>
      <c r="EB34" s="1174"/>
      <c r="EC34" s="1174"/>
      <c r="ED34" s="1174"/>
      <c r="EE34" s="1174"/>
      <c r="EF34" s="1174"/>
      <c r="EG34" s="1174"/>
      <c r="EH34" s="1174"/>
      <c r="EI34" s="1174"/>
      <c r="EJ34" s="1174"/>
      <c r="EK34" s="1174"/>
      <c r="EL34" s="1174"/>
      <c r="EM34" s="1174"/>
      <c r="EN34" s="1174"/>
      <c r="EO34" s="1174"/>
      <c r="EP34" s="1174"/>
      <c r="EQ34" s="1174"/>
      <c r="ER34" s="1174"/>
      <c r="ES34" s="1174"/>
      <c r="ET34" s="1174"/>
      <c r="EU34" s="1174"/>
      <c r="EV34" s="1174"/>
      <c r="EW34" s="1174"/>
      <c r="EX34" s="1174"/>
      <c r="EY34" s="1174"/>
      <c r="EZ34" s="1174"/>
      <c r="FA34" s="1174"/>
      <c r="FB34" s="1174"/>
      <c r="FC34" s="1174"/>
      <c r="FD34" s="1174"/>
      <c r="FE34" s="1174"/>
      <c r="FF34" s="1174"/>
      <c r="FG34" s="1174"/>
      <c r="FH34" s="1174"/>
      <c r="FI34" s="1174"/>
      <c r="FJ34" s="1174"/>
      <c r="FK34" s="1174"/>
      <c r="FL34" s="1174"/>
      <c r="FM34" s="1174"/>
      <c r="FN34" s="1174"/>
      <c r="FO34" s="1174"/>
      <c r="FP34" s="1174"/>
      <c r="FQ34" s="1174"/>
      <c r="FR34" s="1174"/>
      <c r="FS34" s="1174"/>
      <c r="FT34" s="1174"/>
      <c r="FU34" s="1174"/>
      <c r="FV34" s="1174"/>
      <c r="FW34" s="1174"/>
      <c r="FX34" s="1174"/>
      <c r="FY34" s="1174"/>
      <c r="FZ34" s="1174"/>
      <c r="GA34" s="1174"/>
      <c r="GB34" s="1174"/>
      <c r="GC34" s="1174"/>
      <c r="GD34" s="1174"/>
      <c r="GE34" s="1174"/>
      <c r="GF34" s="1174"/>
      <c r="GG34" s="1174"/>
      <c r="GH34" s="1174"/>
      <c r="GI34" s="1174"/>
      <c r="GJ34" s="1174"/>
      <c r="GK34" s="1174"/>
      <c r="GL34" s="1174"/>
      <c r="GM34" s="1174"/>
      <c r="GN34" s="1174"/>
      <c r="GO34" s="1174"/>
      <c r="GP34" s="1174"/>
      <c r="GQ34" s="1174"/>
      <c r="GR34" s="1174"/>
      <c r="GS34" s="1174"/>
      <c r="GT34" s="1174"/>
      <c r="GU34" s="1174"/>
      <c r="GV34" s="1174"/>
      <c r="GW34" s="1174"/>
      <c r="GX34" s="1174"/>
      <c r="GY34" s="1174"/>
      <c r="GZ34" s="1174"/>
      <c r="HA34" s="1174"/>
      <c r="HB34" s="1174"/>
      <c r="HC34" s="1174"/>
      <c r="HD34" s="1174"/>
      <c r="HE34" s="1174"/>
      <c r="HF34" s="1174"/>
      <c r="HG34" s="1174"/>
      <c r="HH34" s="1174"/>
      <c r="HI34" s="1174"/>
      <c r="HJ34" s="1174"/>
      <c r="HK34" s="1174"/>
      <c r="HL34" s="1174"/>
      <c r="HM34" s="1174"/>
      <c r="HN34" s="1174"/>
      <c r="HO34" s="1174"/>
      <c r="HP34" s="1174"/>
      <c r="HQ34" s="1174"/>
      <c r="HR34" s="1174"/>
      <c r="HS34" s="1174"/>
      <c r="HT34" s="1174"/>
      <c r="HU34" s="1174"/>
      <c r="HV34" s="1174"/>
      <c r="HW34" s="1174"/>
      <c r="HX34" s="1174"/>
      <c r="HY34" s="1174"/>
      <c r="HZ34" s="1174"/>
      <c r="IA34" s="1174"/>
      <c r="IB34" s="1174"/>
      <c r="IC34" s="1174"/>
      <c r="ID34" s="1174"/>
      <c r="IE34" s="1174"/>
      <c r="IF34" s="1174"/>
      <c r="IG34" s="1174"/>
      <c r="IH34" s="1174"/>
      <c r="II34" s="1174"/>
      <c r="IJ34" s="1174"/>
      <c r="IK34" s="1174"/>
      <c r="IL34" s="1174"/>
      <c r="IM34" s="1174"/>
      <c r="IN34" s="1174"/>
      <c r="IO34" s="1174"/>
      <c r="IP34" s="1174"/>
      <c r="IQ34" s="1174"/>
      <c r="IR34" s="1174"/>
      <c r="IS34" s="1174"/>
      <c r="IT34" s="1174"/>
      <c r="IU34" s="1174"/>
      <c r="IV34" s="1174"/>
    </row>
    <row r="35" spans="1:256" x14ac:dyDescent="0.35">
      <c r="A35" s="1525">
        <v>28</v>
      </c>
      <c r="B35" s="1172"/>
      <c r="C35" s="1440" t="s">
        <v>1210</v>
      </c>
      <c r="D35" s="1176">
        <f>SUM(D33:D34)</f>
        <v>300</v>
      </c>
      <c r="E35" s="1176">
        <f t="shared" ref="E35:Q35" si="8">SUM(E33:E34)</f>
        <v>0</v>
      </c>
      <c r="F35" s="1176">
        <f t="shared" si="8"/>
        <v>0</v>
      </c>
      <c r="G35" s="1176">
        <f t="shared" si="8"/>
        <v>187</v>
      </c>
      <c r="H35" s="1176">
        <f t="shared" si="8"/>
        <v>30</v>
      </c>
      <c r="I35" s="1176">
        <f t="shared" si="8"/>
        <v>120</v>
      </c>
      <c r="J35" s="1176">
        <f t="shared" si="8"/>
        <v>0</v>
      </c>
      <c r="K35" s="1176">
        <f t="shared" si="8"/>
        <v>0</v>
      </c>
      <c r="L35" s="1176">
        <f t="shared" si="8"/>
        <v>0</v>
      </c>
      <c r="M35" s="1176">
        <f t="shared" si="8"/>
        <v>950</v>
      </c>
      <c r="N35" s="1176">
        <f t="shared" si="8"/>
        <v>700</v>
      </c>
      <c r="O35" s="1176">
        <f t="shared" si="8"/>
        <v>94</v>
      </c>
      <c r="P35" s="1176">
        <f t="shared" si="8"/>
        <v>0</v>
      </c>
      <c r="Q35" s="1520">
        <f t="shared" si="8"/>
        <v>2381</v>
      </c>
      <c r="R35" s="1160"/>
      <c r="S35" s="1160"/>
      <c r="T35" s="1160"/>
      <c r="U35" s="1160"/>
      <c r="V35" s="1160"/>
      <c r="W35" s="1160"/>
      <c r="X35" s="1160"/>
      <c r="Y35" s="1160"/>
      <c r="Z35" s="1160"/>
      <c r="AA35" s="1160"/>
      <c r="AB35" s="1160"/>
      <c r="AC35" s="1160"/>
      <c r="AD35" s="1160"/>
      <c r="AE35" s="1160"/>
      <c r="AF35" s="1160"/>
      <c r="AG35" s="1160"/>
      <c r="AH35" s="1160"/>
      <c r="AI35" s="1160"/>
      <c r="AJ35" s="1160"/>
      <c r="AK35" s="1160"/>
      <c r="AL35" s="1160"/>
      <c r="AM35" s="1160"/>
      <c r="AN35" s="1160"/>
      <c r="AO35" s="1160"/>
      <c r="AP35" s="1160"/>
      <c r="AQ35" s="1160"/>
      <c r="AR35" s="1160"/>
      <c r="AS35" s="1160"/>
      <c r="AT35" s="1160"/>
      <c r="AU35" s="1160"/>
      <c r="AV35" s="1160"/>
      <c r="AW35" s="1160"/>
      <c r="AX35" s="1160"/>
      <c r="AY35" s="1160"/>
      <c r="AZ35" s="1160"/>
      <c r="BA35" s="1160"/>
      <c r="BB35" s="1160"/>
      <c r="BC35" s="1160"/>
      <c r="BD35" s="1160"/>
      <c r="BE35" s="1160"/>
      <c r="BF35" s="1160"/>
      <c r="BG35" s="1160"/>
      <c r="BH35" s="1160"/>
      <c r="BI35" s="1160"/>
      <c r="BJ35" s="1160"/>
      <c r="BK35" s="1160"/>
      <c r="BL35" s="1160"/>
      <c r="BM35" s="1160"/>
      <c r="BN35" s="1160"/>
      <c r="BO35" s="1160"/>
      <c r="BP35" s="1160"/>
      <c r="BQ35" s="1160"/>
      <c r="BR35" s="1160"/>
      <c r="BS35" s="1160"/>
      <c r="BT35" s="1160"/>
      <c r="BU35" s="1160"/>
      <c r="BV35" s="1160"/>
      <c r="BW35" s="1160"/>
      <c r="BX35" s="1160"/>
      <c r="BY35" s="1160"/>
      <c r="BZ35" s="1160"/>
      <c r="CA35" s="1160"/>
      <c r="CB35" s="1160"/>
      <c r="CC35" s="1160"/>
      <c r="CD35" s="1160"/>
      <c r="CE35" s="1160"/>
      <c r="CF35" s="1160"/>
      <c r="CG35" s="1160"/>
      <c r="CH35" s="1160"/>
      <c r="CI35" s="1160"/>
      <c r="CJ35" s="1160"/>
      <c r="CK35" s="1160"/>
      <c r="CL35" s="1160"/>
      <c r="CM35" s="1160"/>
      <c r="CN35" s="1160"/>
      <c r="CO35" s="1160"/>
      <c r="CP35" s="1160"/>
      <c r="CQ35" s="1160"/>
      <c r="CR35" s="1160"/>
      <c r="CS35" s="1160"/>
      <c r="CT35" s="1160"/>
      <c r="CU35" s="1160"/>
      <c r="CV35" s="1160"/>
      <c r="CW35" s="1160"/>
      <c r="CX35" s="1160"/>
      <c r="CY35" s="1160"/>
      <c r="CZ35" s="1160"/>
      <c r="DA35" s="1160"/>
      <c r="DB35" s="1160"/>
      <c r="DC35" s="1160"/>
      <c r="DD35" s="1160"/>
      <c r="DE35" s="1160"/>
      <c r="DF35" s="1160"/>
      <c r="DG35" s="1160"/>
      <c r="DH35" s="1160"/>
      <c r="DI35" s="1160"/>
      <c r="DJ35" s="1160"/>
      <c r="DK35" s="1160"/>
      <c r="DL35" s="1160"/>
      <c r="DM35" s="1160"/>
      <c r="DN35" s="1160"/>
      <c r="DO35" s="1160"/>
      <c r="DP35" s="1160"/>
      <c r="DQ35" s="1160"/>
      <c r="DR35" s="1160"/>
      <c r="DS35" s="1160"/>
      <c r="DT35" s="1160"/>
      <c r="DU35" s="1160"/>
      <c r="DV35" s="1160"/>
      <c r="DW35" s="1160"/>
      <c r="DX35" s="1160"/>
      <c r="DY35" s="1160"/>
      <c r="DZ35" s="1160"/>
      <c r="EA35" s="1160"/>
      <c r="EB35" s="1160"/>
      <c r="EC35" s="1160"/>
      <c r="ED35" s="1160"/>
      <c r="EE35" s="1160"/>
      <c r="EF35" s="1160"/>
      <c r="EG35" s="1160"/>
      <c r="EH35" s="1160"/>
      <c r="EI35" s="1160"/>
      <c r="EJ35" s="1160"/>
      <c r="EK35" s="1160"/>
      <c r="EL35" s="1160"/>
      <c r="EM35" s="1160"/>
      <c r="EN35" s="1160"/>
      <c r="EO35" s="1160"/>
      <c r="EP35" s="1160"/>
      <c r="EQ35" s="1160"/>
      <c r="ER35" s="1160"/>
      <c r="ES35" s="1160"/>
      <c r="ET35" s="1160"/>
      <c r="EU35" s="1160"/>
      <c r="EV35" s="1160"/>
      <c r="EW35" s="1160"/>
      <c r="EX35" s="1160"/>
      <c r="EY35" s="1160"/>
      <c r="EZ35" s="1160"/>
      <c r="FA35" s="1160"/>
      <c r="FB35" s="1160"/>
      <c r="FC35" s="1160"/>
      <c r="FD35" s="1160"/>
      <c r="FE35" s="1160"/>
      <c r="FF35" s="1160"/>
      <c r="FG35" s="1160"/>
      <c r="FH35" s="1160"/>
      <c r="FI35" s="1160"/>
      <c r="FJ35" s="1160"/>
      <c r="FK35" s="1160"/>
      <c r="FL35" s="1160"/>
      <c r="FM35" s="1160"/>
      <c r="FN35" s="1160"/>
      <c r="FO35" s="1160"/>
      <c r="FP35" s="1160"/>
      <c r="FQ35" s="1160"/>
      <c r="FR35" s="1160"/>
      <c r="FS35" s="1160"/>
      <c r="FT35" s="1160"/>
      <c r="FU35" s="1160"/>
      <c r="FV35" s="1160"/>
      <c r="FW35" s="1160"/>
      <c r="FX35" s="1160"/>
      <c r="FY35" s="1160"/>
      <c r="FZ35" s="1160"/>
      <c r="GA35" s="1160"/>
      <c r="GB35" s="1160"/>
      <c r="GC35" s="1160"/>
      <c r="GD35" s="1160"/>
      <c r="GE35" s="1160"/>
      <c r="GF35" s="1160"/>
      <c r="GG35" s="1160"/>
      <c r="GH35" s="1160"/>
      <c r="GI35" s="1160"/>
      <c r="GJ35" s="1160"/>
      <c r="GK35" s="1160"/>
      <c r="GL35" s="1160"/>
      <c r="GM35" s="1160"/>
      <c r="GN35" s="1160"/>
      <c r="GO35" s="1160"/>
      <c r="GP35" s="1160"/>
      <c r="GQ35" s="1160"/>
      <c r="GR35" s="1160"/>
      <c r="GS35" s="1160"/>
      <c r="GT35" s="1160"/>
      <c r="GU35" s="1160"/>
      <c r="GV35" s="1160"/>
      <c r="GW35" s="1160"/>
      <c r="GX35" s="1160"/>
      <c r="GY35" s="1160"/>
      <c r="GZ35" s="1160"/>
      <c r="HA35" s="1160"/>
      <c r="HB35" s="1160"/>
      <c r="HC35" s="1160"/>
      <c r="HD35" s="1160"/>
      <c r="HE35" s="1160"/>
      <c r="HF35" s="1160"/>
      <c r="HG35" s="1160"/>
      <c r="HH35" s="1160"/>
      <c r="HI35" s="1160"/>
      <c r="HJ35" s="1160"/>
      <c r="HK35" s="1160"/>
      <c r="HL35" s="1160"/>
      <c r="HM35" s="1160"/>
      <c r="HN35" s="1160"/>
      <c r="HO35" s="1160"/>
      <c r="HP35" s="1160"/>
      <c r="HQ35" s="1160"/>
      <c r="HR35" s="1160"/>
      <c r="HS35" s="1160"/>
      <c r="HT35" s="1160"/>
      <c r="HU35" s="1160"/>
      <c r="HV35" s="1160"/>
      <c r="HW35" s="1160"/>
      <c r="HX35" s="1160"/>
      <c r="HY35" s="1160"/>
      <c r="HZ35" s="1160"/>
      <c r="IA35" s="1160"/>
      <c r="IB35" s="1160"/>
      <c r="IC35" s="1160"/>
      <c r="ID35" s="1160"/>
      <c r="IE35" s="1160"/>
      <c r="IF35" s="1160"/>
      <c r="IG35" s="1160"/>
      <c r="IH35" s="1160"/>
      <c r="II35" s="1160"/>
      <c r="IJ35" s="1160"/>
      <c r="IK35" s="1160"/>
      <c r="IL35" s="1160"/>
      <c r="IM35" s="1160"/>
      <c r="IN35" s="1160"/>
      <c r="IO35" s="1160"/>
      <c r="IP35" s="1160"/>
      <c r="IQ35" s="1160"/>
      <c r="IR35" s="1160"/>
      <c r="IS35" s="1160"/>
      <c r="IT35" s="1160"/>
      <c r="IU35" s="1160"/>
      <c r="IV35" s="1160"/>
    </row>
    <row r="36" spans="1:256" s="1171" customFormat="1" ht="30" customHeight="1" x14ac:dyDescent="0.35">
      <c r="A36" s="1525">
        <v>29</v>
      </c>
      <c r="B36" s="1167" t="s">
        <v>813</v>
      </c>
      <c r="C36" s="1168" t="s">
        <v>807</v>
      </c>
      <c r="D36" s="1169"/>
      <c r="E36" s="1169"/>
      <c r="F36" s="1169"/>
      <c r="G36" s="1169"/>
      <c r="H36" s="1169">
        <v>200</v>
      </c>
      <c r="I36" s="1169"/>
      <c r="J36" s="1169"/>
      <c r="K36" s="1169"/>
      <c r="L36" s="1169"/>
      <c r="M36" s="1169"/>
      <c r="N36" s="1169"/>
      <c r="O36" s="1169">
        <v>2000</v>
      </c>
      <c r="P36" s="1169">
        <v>171</v>
      </c>
      <c r="Q36" s="1170">
        <f>SUM(D36:P36)</f>
        <v>2371</v>
      </c>
      <c r="R36" s="1168"/>
      <c r="S36" s="1168"/>
      <c r="T36" s="1168"/>
      <c r="U36" s="1168"/>
      <c r="V36" s="1168"/>
      <c r="W36" s="1168"/>
      <c r="X36" s="1168"/>
      <c r="Y36" s="1168"/>
      <c r="Z36" s="1168"/>
      <c r="AA36" s="1168"/>
      <c r="AB36" s="1168"/>
      <c r="AC36" s="1168"/>
      <c r="AD36" s="1168"/>
      <c r="AE36" s="1168"/>
      <c r="AF36" s="1168"/>
      <c r="AG36" s="1168"/>
      <c r="AH36" s="1168"/>
      <c r="AI36" s="1168"/>
      <c r="AJ36" s="1168"/>
      <c r="AK36" s="1168"/>
      <c r="AL36" s="1168"/>
      <c r="AM36" s="1168"/>
      <c r="AN36" s="1168"/>
      <c r="AO36" s="1168"/>
      <c r="AP36" s="1168"/>
      <c r="AQ36" s="1168"/>
      <c r="AR36" s="1168"/>
      <c r="AS36" s="1168"/>
      <c r="AT36" s="1168"/>
      <c r="AU36" s="1168"/>
      <c r="AV36" s="1168"/>
      <c r="AW36" s="1168"/>
      <c r="AX36" s="1168"/>
      <c r="AY36" s="1168"/>
      <c r="AZ36" s="1168"/>
      <c r="BA36" s="1168"/>
      <c r="BB36" s="1168"/>
      <c r="BC36" s="1168"/>
      <c r="BD36" s="1168"/>
      <c r="BE36" s="1168"/>
      <c r="BF36" s="1168"/>
      <c r="BG36" s="1168"/>
      <c r="BH36" s="1168"/>
      <c r="BI36" s="1168"/>
      <c r="BJ36" s="1168"/>
      <c r="BK36" s="1168"/>
      <c r="BL36" s="1168"/>
      <c r="BM36" s="1168"/>
      <c r="BN36" s="1168"/>
      <c r="BO36" s="1168"/>
      <c r="BP36" s="1168"/>
      <c r="BQ36" s="1168"/>
      <c r="BR36" s="1168"/>
      <c r="BS36" s="1168"/>
      <c r="BT36" s="1168"/>
      <c r="BU36" s="1168"/>
      <c r="BV36" s="1168"/>
      <c r="BW36" s="1168"/>
      <c r="BX36" s="1168"/>
      <c r="BY36" s="1168"/>
      <c r="BZ36" s="1168"/>
      <c r="CA36" s="1168"/>
      <c r="CB36" s="1168"/>
      <c r="CC36" s="1168"/>
      <c r="CD36" s="1168"/>
      <c r="CE36" s="1168"/>
      <c r="CF36" s="1168"/>
      <c r="CG36" s="1168"/>
      <c r="CH36" s="1168"/>
      <c r="CI36" s="1168"/>
      <c r="CJ36" s="1168"/>
      <c r="CK36" s="1168"/>
      <c r="CL36" s="1168"/>
      <c r="CM36" s="1168"/>
      <c r="CN36" s="1168"/>
      <c r="CO36" s="1168"/>
      <c r="CP36" s="1168"/>
      <c r="CQ36" s="1168"/>
      <c r="CR36" s="1168"/>
      <c r="CS36" s="1168"/>
      <c r="CT36" s="1168"/>
      <c r="CU36" s="1168"/>
      <c r="CV36" s="1168"/>
      <c r="CW36" s="1168"/>
      <c r="CX36" s="1168"/>
      <c r="CY36" s="1168"/>
      <c r="CZ36" s="1168"/>
      <c r="DA36" s="1168"/>
      <c r="DB36" s="1168"/>
      <c r="DC36" s="1168"/>
      <c r="DD36" s="1168"/>
      <c r="DE36" s="1168"/>
      <c r="DF36" s="1168"/>
      <c r="DG36" s="1168"/>
      <c r="DH36" s="1168"/>
      <c r="DI36" s="1168"/>
      <c r="DJ36" s="1168"/>
      <c r="DK36" s="1168"/>
      <c r="DL36" s="1168"/>
      <c r="DM36" s="1168"/>
      <c r="DN36" s="1168"/>
      <c r="DO36" s="1168"/>
      <c r="DP36" s="1168"/>
      <c r="DQ36" s="1168"/>
      <c r="DR36" s="1168"/>
      <c r="DS36" s="1168"/>
      <c r="DT36" s="1168"/>
      <c r="DU36" s="1168"/>
      <c r="DV36" s="1168"/>
      <c r="DW36" s="1168"/>
      <c r="DX36" s="1168"/>
      <c r="DY36" s="1168"/>
      <c r="DZ36" s="1168"/>
      <c r="EA36" s="1168"/>
      <c r="EB36" s="1168"/>
      <c r="EC36" s="1168"/>
      <c r="ED36" s="1168"/>
      <c r="EE36" s="1168"/>
      <c r="EF36" s="1168"/>
      <c r="EG36" s="1168"/>
      <c r="EH36" s="1168"/>
      <c r="EI36" s="1168"/>
      <c r="EJ36" s="1168"/>
      <c r="EK36" s="1168"/>
      <c r="EL36" s="1168"/>
      <c r="EM36" s="1168"/>
      <c r="EN36" s="1168"/>
      <c r="EO36" s="1168"/>
      <c r="EP36" s="1168"/>
      <c r="EQ36" s="1168"/>
      <c r="ER36" s="1168"/>
      <c r="ES36" s="1168"/>
      <c r="ET36" s="1168"/>
      <c r="EU36" s="1168"/>
      <c r="EV36" s="1168"/>
      <c r="EW36" s="1168"/>
      <c r="EX36" s="1168"/>
      <c r="EY36" s="1168"/>
      <c r="EZ36" s="1168"/>
      <c r="FA36" s="1168"/>
      <c r="FB36" s="1168"/>
      <c r="FC36" s="1168"/>
      <c r="FD36" s="1168"/>
      <c r="FE36" s="1168"/>
      <c r="FF36" s="1168"/>
      <c r="FG36" s="1168"/>
      <c r="FH36" s="1168"/>
      <c r="FI36" s="1168"/>
      <c r="FJ36" s="1168"/>
      <c r="FK36" s="1168"/>
      <c r="FL36" s="1168"/>
      <c r="FM36" s="1168"/>
      <c r="FN36" s="1168"/>
      <c r="FO36" s="1168"/>
      <c r="FP36" s="1168"/>
      <c r="FQ36" s="1168"/>
      <c r="FR36" s="1168"/>
      <c r="FS36" s="1168"/>
      <c r="FT36" s="1168"/>
      <c r="FU36" s="1168"/>
      <c r="FV36" s="1168"/>
      <c r="FW36" s="1168"/>
      <c r="FX36" s="1168"/>
      <c r="FY36" s="1168"/>
      <c r="FZ36" s="1168"/>
      <c r="GA36" s="1168"/>
      <c r="GB36" s="1168"/>
      <c r="GC36" s="1168"/>
      <c r="GD36" s="1168"/>
      <c r="GE36" s="1168"/>
      <c r="GF36" s="1168"/>
      <c r="GG36" s="1168"/>
      <c r="GH36" s="1168"/>
      <c r="GI36" s="1168"/>
      <c r="GJ36" s="1168"/>
      <c r="GK36" s="1168"/>
      <c r="GL36" s="1168"/>
      <c r="GM36" s="1168"/>
      <c r="GN36" s="1168"/>
      <c r="GO36" s="1168"/>
      <c r="GP36" s="1168"/>
      <c r="GQ36" s="1168"/>
      <c r="GR36" s="1168"/>
      <c r="GS36" s="1168"/>
      <c r="GT36" s="1168"/>
      <c r="GU36" s="1168"/>
      <c r="GV36" s="1168"/>
      <c r="GW36" s="1168"/>
      <c r="GX36" s="1168"/>
      <c r="GY36" s="1168"/>
      <c r="GZ36" s="1168"/>
      <c r="HA36" s="1168"/>
      <c r="HB36" s="1168"/>
      <c r="HC36" s="1168"/>
      <c r="HD36" s="1168"/>
      <c r="HE36" s="1168"/>
      <c r="HF36" s="1168"/>
      <c r="HG36" s="1168"/>
      <c r="HH36" s="1168"/>
      <c r="HI36" s="1168"/>
      <c r="HJ36" s="1168"/>
      <c r="HK36" s="1168"/>
      <c r="HL36" s="1168"/>
      <c r="HM36" s="1168"/>
      <c r="HN36" s="1168"/>
      <c r="HO36" s="1168"/>
      <c r="HP36" s="1168"/>
      <c r="HQ36" s="1168"/>
      <c r="HR36" s="1168"/>
      <c r="HS36" s="1168"/>
      <c r="HT36" s="1168"/>
      <c r="HU36" s="1168"/>
      <c r="HV36" s="1168"/>
      <c r="HW36" s="1168"/>
      <c r="HX36" s="1168"/>
      <c r="HY36" s="1168"/>
      <c r="HZ36" s="1168"/>
      <c r="IA36" s="1168"/>
      <c r="IB36" s="1168"/>
      <c r="IC36" s="1168"/>
      <c r="ID36" s="1168"/>
      <c r="IE36" s="1168"/>
      <c r="IF36" s="1168"/>
      <c r="IG36" s="1168"/>
      <c r="IH36" s="1168"/>
      <c r="II36" s="1168"/>
      <c r="IJ36" s="1168"/>
      <c r="IK36" s="1168"/>
      <c r="IL36" s="1168"/>
      <c r="IM36" s="1168"/>
      <c r="IN36" s="1168"/>
      <c r="IO36" s="1168"/>
      <c r="IP36" s="1168"/>
      <c r="IQ36" s="1168"/>
      <c r="IR36" s="1168"/>
      <c r="IS36" s="1168"/>
      <c r="IT36" s="1168"/>
      <c r="IU36" s="1168"/>
      <c r="IV36" s="1168"/>
    </row>
    <row r="37" spans="1:256" s="1160" customFormat="1" ht="15" customHeight="1" x14ac:dyDescent="0.35">
      <c r="A37" s="1525">
        <v>30</v>
      </c>
      <c r="B37" s="1172"/>
      <c r="C37" s="1160" t="s">
        <v>1165</v>
      </c>
      <c r="D37" s="1367">
        <v>196</v>
      </c>
      <c r="E37" s="1367">
        <v>0</v>
      </c>
      <c r="F37" s="1367">
        <v>0</v>
      </c>
      <c r="G37" s="1367">
        <v>250</v>
      </c>
      <c r="H37" s="1367">
        <v>200</v>
      </c>
      <c r="I37" s="1367">
        <v>0</v>
      </c>
      <c r="J37" s="1367">
        <v>0</v>
      </c>
      <c r="K37" s="1367">
        <v>0</v>
      </c>
      <c r="L37" s="1367">
        <v>0</v>
      </c>
      <c r="M37" s="1367">
        <v>400</v>
      </c>
      <c r="N37" s="1367">
        <v>425</v>
      </c>
      <c r="O37" s="1367">
        <v>900</v>
      </c>
      <c r="P37" s="1367">
        <v>0</v>
      </c>
      <c r="Q37" s="822">
        <v>2371</v>
      </c>
      <c r="R37" s="808"/>
      <c r="S37" s="808"/>
      <c r="T37" s="808"/>
      <c r="U37" s="808"/>
      <c r="V37" s="808"/>
      <c r="W37" s="808"/>
      <c r="X37" s="808"/>
      <c r="Y37" s="808"/>
      <c r="Z37" s="808"/>
      <c r="AA37" s="808"/>
      <c r="AB37" s="808"/>
      <c r="AC37" s="808"/>
      <c r="AD37" s="808"/>
      <c r="AE37" s="808"/>
      <c r="AF37" s="808"/>
      <c r="AG37" s="808"/>
      <c r="AH37" s="808"/>
      <c r="AI37" s="808"/>
      <c r="AJ37" s="808"/>
      <c r="AK37" s="808"/>
      <c r="AL37" s="808"/>
      <c r="AM37" s="808"/>
      <c r="AN37" s="808"/>
      <c r="AO37" s="808"/>
      <c r="AP37" s="808"/>
      <c r="AQ37" s="808"/>
      <c r="AR37" s="808"/>
      <c r="AS37" s="808"/>
      <c r="AT37" s="808"/>
      <c r="AU37" s="808"/>
      <c r="AV37" s="808"/>
      <c r="AW37" s="808"/>
      <c r="AX37" s="808"/>
      <c r="AY37" s="808"/>
      <c r="AZ37" s="808"/>
      <c r="BA37" s="808"/>
      <c r="BB37" s="808"/>
      <c r="BC37" s="808"/>
      <c r="BD37" s="808"/>
      <c r="BE37" s="808"/>
      <c r="BF37" s="808"/>
      <c r="BG37" s="808"/>
      <c r="BH37" s="808"/>
      <c r="BI37" s="808"/>
      <c r="BJ37" s="808"/>
      <c r="BK37" s="808"/>
      <c r="BL37" s="808"/>
      <c r="BM37" s="808"/>
      <c r="BN37" s="808"/>
      <c r="BO37" s="808"/>
      <c r="BP37" s="808"/>
      <c r="BQ37" s="808"/>
      <c r="BR37" s="808"/>
      <c r="BS37" s="808"/>
      <c r="BT37" s="808"/>
      <c r="BU37" s="808"/>
      <c r="BV37" s="808"/>
      <c r="BW37" s="808"/>
      <c r="BX37" s="808"/>
      <c r="BY37" s="808"/>
      <c r="BZ37" s="808"/>
      <c r="CA37" s="808"/>
      <c r="CB37" s="808"/>
      <c r="CC37" s="808"/>
      <c r="CD37" s="808"/>
      <c r="CE37" s="808"/>
      <c r="CF37" s="808"/>
      <c r="CG37" s="808"/>
      <c r="CH37" s="808"/>
      <c r="CI37" s="808"/>
      <c r="CJ37" s="808"/>
      <c r="CK37" s="808"/>
      <c r="CL37" s="808"/>
      <c r="CM37" s="808"/>
      <c r="CN37" s="808"/>
      <c r="CO37" s="808"/>
      <c r="CP37" s="808"/>
      <c r="CQ37" s="808"/>
      <c r="CR37" s="808"/>
      <c r="CS37" s="808"/>
      <c r="CT37" s="808"/>
      <c r="CU37" s="808"/>
      <c r="CV37" s="808"/>
      <c r="CW37" s="808"/>
      <c r="CX37" s="808"/>
      <c r="CY37" s="808"/>
      <c r="CZ37" s="808"/>
      <c r="DA37" s="808"/>
      <c r="DB37" s="808"/>
      <c r="DC37" s="808"/>
      <c r="DD37" s="808"/>
      <c r="DE37" s="808"/>
      <c r="DF37" s="808"/>
      <c r="DG37" s="808"/>
      <c r="DH37" s="808"/>
      <c r="DI37" s="808"/>
      <c r="DJ37" s="808"/>
      <c r="DK37" s="808"/>
      <c r="DL37" s="808"/>
      <c r="DM37" s="808"/>
      <c r="DN37" s="808"/>
      <c r="DO37" s="808"/>
      <c r="DP37" s="808"/>
      <c r="DQ37" s="808"/>
      <c r="DR37" s="808"/>
      <c r="DS37" s="808"/>
      <c r="DT37" s="808"/>
      <c r="DU37" s="808"/>
      <c r="DV37" s="808"/>
      <c r="DW37" s="808"/>
      <c r="DX37" s="808"/>
      <c r="DY37" s="808"/>
      <c r="DZ37" s="808"/>
      <c r="EA37" s="808"/>
      <c r="EB37" s="808"/>
      <c r="EC37" s="808"/>
      <c r="ED37" s="808"/>
      <c r="EE37" s="808"/>
      <c r="EF37" s="808"/>
      <c r="EG37" s="808"/>
      <c r="EH37" s="808"/>
      <c r="EI37" s="808"/>
      <c r="EJ37" s="808"/>
      <c r="EK37" s="808"/>
      <c r="EL37" s="808"/>
      <c r="EM37" s="808"/>
      <c r="EN37" s="808"/>
      <c r="EO37" s="808"/>
      <c r="EP37" s="808"/>
      <c r="EQ37" s="808"/>
      <c r="ER37" s="808"/>
      <c r="ES37" s="808"/>
      <c r="ET37" s="808"/>
      <c r="EU37" s="808"/>
      <c r="EV37" s="808"/>
      <c r="EW37" s="808"/>
      <c r="EX37" s="808"/>
      <c r="EY37" s="808"/>
      <c r="EZ37" s="808"/>
      <c r="FA37" s="808"/>
      <c r="FB37" s="808"/>
      <c r="FC37" s="808"/>
      <c r="FD37" s="808"/>
      <c r="FE37" s="808"/>
      <c r="FF37" s="808"/>
      <c r="FG37" s="808"/>
      <c r="FH37" s="808"/>
      <c r="FI37" s="808"/>
      <c r="FJ37" s="808"/>
      <c r="FK37" s="808"/>
      <c r="FL37" s="808"/>
      <c r="FM37" s="808"/>
      <c r="FN37" s="808"/>
      <c r="FO37" s="808"/>
      <c r="FP37" s="808"/>
      <c r="FQ37" s="808"/>
      <c r="FR37" s="808"/>
      <c r="FS37" s="808"/>
      <c r="FT37" s="808"/>
      <c r="FU37" s="808"/>
      <c r="FV37" s="808"/>
      <c r="FW37" s="808"/>
      <c r="FX37" s="808"/>
      <c r="FY37" s="808"/>
      <c r="FZ37" s="808"/>
      <c r="GA37" s="808"/>
      <c r="GB37" s="808"/>
      <c r="GC37" s="808"/>
      <c r="GD37" s="808"/>
      <c r="GE37" s="808"/>
      <c r="GF37" s="808"/>
      <c r="GG37" s="808"/>
      <c r="GH37" s="808"/>
      <c r="GI37" s="808"/>
      <c r="GJ37" s="808"/>
      <c r="GK37" s="808"/>
      <c r="GL37" s="808"/>
      <c r="GM37" s="808"/>
      <c r="GN37" s="808"/>
      <c r="GO37" s="808"/>
      <c r="GP37" s="808"/>
      <c r="GQ37" s="808"/>
      <c r="GR37" s="808"/>
      <c r="GS37" s="808"/>
      <c r="GT37" s="808"/>
      <c r="GU37" s="808"/>
      <c r="GV37" s="808"/>
      <c r="GW37" s="808"/>
      <c r="GX37" s="808"/>
      <c r="GY37" s="808"/>
      <c r="GZ37" s="808"/>
      <c r="HA37" s="808"/>
      <c r="HB37" s="808"/>
      <c r="HC37" s="808"/>
      <c r="HD37" s="808"/>
      <c r="HE37" s="808"/>
      <c r="HF37" s="808"/>
      <c r="HG37" s="808"/>
      <c r="HH37" s="808"/>
      <c r="HI37" s="808"/>
      <c r="HJ37" s="808"/>
      <c r="HK37" s="808"/>
      <c r="HL37" s="808"/>
      <c r="HM37" s="808"/>
      <c r="HN37" s="808"/>
      <c r="HO37" s="808"/>
      <c r="HP37" s="808"/>
      <c r="HQ37" s="808"/>
      <c r="HR37" s="808"/>
      <c r="HS37" s="808"/>
      <c r="HT37" s="808"/>
      <c r="HU37" s="808"/>
      <c r="HV37" s="808"/>
      <c r="HW37" s="808"/>
      <c r="HX37" s="808"/>
      <c r="HY37" s="808"/>
      <c r="HZ37" s="808"/>
      <c r="IA37" s="808"/>
      <c r="IB37" s="808"/>
      <c r="IC37" s="808"/>
      <c r="ID37" s="808"/>
      <c r="IE37" s="808"/>
      <c r="IF37" s="808"/>
      <c r="IG37" s="808"/>
      <c r="IH37" s="808"/>
      <c r="II37" s="808"/>
      <c r="IJ37" s="808"/>
      <c r="IK37" s="808"/>
      <c r="IL37" s="808"/>
      <c r="IM37" s="808"/>
      <c r="IN37" s="808"/>
      <c r="IO37" s="808"/>
      <c r="IP37" s="808"/>
      <c r="IQ37" s="808"/>
      <c r="IR37" s="808"/>
      <c r="IS37" s="808"/>
      <c r="IT37" s="808"/>
      <c r="IU37" s="808"/>
      <c r="IV37" s="808"/>
    </row>
    <row r="38" spans="1:256" x14ac:dyDescent="0.35">
      <c r="A38" s="1525">
        <v>31</v>
      </c>
      <c r="B38" s="1173"/>
      <c r="C38" s="1174" t="s">
        <v>675</v>
      </c>
      <c r="D38" s="193"/>
      <c r="E38" s="193"/>
      <c r="F38" s="193"/>
      <c r="G38" s="193">
        <v>30</v>
      </c>
      <c r="H38" s="193"/>
      <c r="I38" s="193"/>
      <c r="J38" s="193"/>
      <c r="K38" s="193"/>
      <c r="L38" s="193"/>
      <c r="M38" s="193">
        <v>340</v>
      </c>
      <c r="N38" s="193"/>
      <c r="O38" s="193">
        <v>-370</v>
      </c>
      <c r="P38" s="812"/>
      <c r="Q38" s="1175">
        <f>SUM(D38:P38)</f>
        <v>0</v>
      </c>
      <c r="R38" s="1174"/>
      <c r="S38" s="1174"/>
      <c r="T38" s="1174"/>
      <c r="U38" s="1174"/>
      <c r="V38" s="1174"/>
      <c r="W38" s="1174"/>
      <c r="X38" s="1174"/>
      <c r="Y38" s="1174"/>
      <c r="Z38" s="1174"/>
      <c r="AA38" s="1174"/>
      <c r="AB38" s="1174"/>
      <c r="AC38" s="1174"/>
      <c r="AD38" s="1174"/>
      <c r="AE38" s="1174"/>
      <c r="AF38" s="1174"/>
      <c r="AG38" s="1174"/>
      <c r="AH38" s="1174"/>
      <c r="AI38" s="1174"/>
      <c r="AJ38" s="1174"/>
      <c r="AK38" s="1174"/>
      <c r="AL38" s="1174"/>
      <c r="AM38" s="1174"/>
      <c r="AN38" s="1174"/>
      <c r="AO38" s="1174"/>
      <c r="AP38" s="1174"/>
      <c r="AQ38" s="1174"/>
      <c r="AR38" s="1174"/>
      <c r="AS38" s="1174"/>
      <c r="AT38" s="1174"/>
      <c r="AU38" s="1174"/>
      <c r="AV38" s="1174"/>
      <c r="AW38" s="1174"/>
      <c r="AX38" s="1174"/>
      <c r="AY38" s="1174"/>
      <c r="AZ38" s="1174"/>
      <c r="BA38" s="1174"/>
      <c r="BB38" s="1174"/>
      <c r="BC38" s="1174"/>
      <c r="BD38" s="1174"/>
      <c r="BE38" s="1174"/>
      <c r="BF38" s="1174"/>
      <c r="BG38" s="1174"/>
      <c r="BH38" s="1174"/>
      <c r="BI38" s="1174"/>
      <c r="BJ38" s="1174"/>
      <c r="BK38" s="1174"/>
      <c r="BL38" s="1174"/>
      <c r="BM38" s="1174"/>
      <c r="BN38" s="1174"/>
      <c r="BO38" s="1174"/>
      <c r="BP38" s="1174"/>
      <c r="BQ38" s="1174"/>
      <c r="BR38" s="1174"/>
      <c r="BS38" s="1174"/>
      <c r="BT38" s="1174"/>
      <c r="BU38" s="1174"/>
      <c r="BV38" s="1174"/>
      <c r="BW38" s="1174"/>
      <c r="BX38" s="1174"/>
      <c r="BY38" s="1174"/>
      <c r="BZ38" s="1174"/>
      <c r="CA38" s="1174"/>
      <c r="CB38" s="1174"/>
      <c r="CC38" s="1174"/>
      <c r="CD38" s="1174"/>
      <c r="CE38" s="1174"/>
      <c r="CF38" s="1174"/>
      <c r="CG38" s="1174"/>
      <c r="CH38" s="1174"/>
      <c r="CI38" s="1174"/>
      <c r="CJ38" s="1174"/>
      <c r="CK38" s="1174"/>
      <c r="CL38" s="1174"/>
      <c r="CM38" s="1174"/>
      <c r="CN38" s="1174"/>
      <c r="CO38" s="1174"/>
      <c r="CP38" s="1174"/>
      <c r="CQ38" s="1174"/>
      <c r="CR38" s="1174"/>
      <c r="CS38" s="1174"/>
      <c r="CT38" s="1174"/>
      <c r="CU38" s="1174"/>
      <c r="CV38" s="1174"/>
      <c r="CW38" s="1174"/>
      <c r="CX38" s="1174"/>
      <c r="CY38" s="1174"/>
      <c r="CZ38" s="1174"/>
      <c r="DA38" s="1174"/>
      <c r="DB38" s="1174"/>
      <c r="DC38" s="1174"/>
      <c r="DD38" s="1174"/>
      <c r="DE38" s="1174"/>
      <c r="DF38" s="1174"/>
      <c r="DG38" s="1174"/>
      <c r="DH38" s="1174"/>
      <c r="DI38" s="1174"/>
      <c r="DJ38" s="1174"/>
      <c r="DK38" s="1174"/>
      <c r="DL38" s="1174"/>
      <c r="DM38" s="1174"/>
      <c r="DN38" s="1174"/>
      <c r="DO38" s="1174"/>
      <c r="DP38" s="1174"/>
      <c r="DQ38" s="1174"/>
      <c r="DR38" s="1174"/>
      <c r="DS38" s="1174"/>
      <c r="DT38" s="1174"/>
      <c r="DU38" s="1174"/>
      <c r="DV38" s="1174"/>
      <c r="DW38" s="1174"/>
      <c r="DX38" s="1174"/>
      <c r="DY38" s="1174"/>
      <c r="DZ38" s="1174"/>
      <c r="EA38" s="1174"/>
      <c r="EB38" s="1174"/>
      <c r="EC38" s="1174"/>
      <c r="ED38" s="1174"/>
      <c r="EE38" s="1174"/>
      <c r="EF38" s="1174"/>
      <c r="EG38" s="1174"/>
      <c r="EH38" s="1174"/>
      <c r="EI38" s="1174"/>
      <c r="EJ38" s="1174"/>
      <c r="EK38" s="1174"/>
      <c r="EL38" s="1174"/>
      <c r="EM38" s="1174"/>
      <c r="EN38" s="1174"/>
      <c r="EO38" s="1174"/>
      <c r="EP38" s="1174"/>
      <c r="EQ38" s="1174"/>
      <c r="ER38" s="1174"/>
      <c r="ES38" s="1174"/>
      <c r="ET38" s="1174"/>
      <c r="EU38" s="1174"/>
      <c r="EV38" s="1174"/>
      <c r="EW38" s="1174"/>
      <c r="EX38" s="1174"/>
      <c r="EY38" s="1174"/>
      <c r="EZ38" s="1174"/>
      <c r="FA38" s="1174"/>
      <c r="FB38" s="1174"/>
      <c r="FC38" s="1174"/>
      <c r="FD38" s="1174"/>
      <c r="FE38" s="1174"/>
      <c r="FF38" s="1174"/>
      <c r="FG38" s="1174"/>
      <c r="FH38" s="1174"/>
      <c r="FI38" s="1174"/>
      <c r="FJ38" s="1174"/>
      <c r="FK38" s="1174"/>
      <c r="FL38" s="1174"/>
      <c r="FM38" s="1174"/>
      <c r="FN38" s="1174"/>
      <c r="FO38" s="1174"/>
      <c r="FP38" s="1174"/>
      <c r="FQ38" s="1174"/>
      <c r="FR38" s="1174"/>
      <c r="FS38" s="1174"/>
      <c r="FT38" s="1174"/>
      <c r="FU38" s="1174"/>
      <c r="FV38" s="1174"/>
      <c r="FW38" s="1174"/>
      <c r="FX38" s="1174"/>
      <c r="FY38" s="1174"/>
      <c r="FZ38" s="1174"/>
      <c r="GA38" s="1174"/>
      <c r="GB38" s="1174"/>
      <c r="GC38" s="1174"/>
      <c r="GD38" s="1174"/>
      <c r="GE38" s="1174"/>
      <c r="GF38" s="1174"/>
      <c r="GG38" s="1174"/>
      <c r="GH38" s="1174"/>
      <c r="GI38" s="1174"/>
      <c r="GJ38" s="1174"/>
      <c r="GK38" s="1174"/>
      <c r="GL38" s="1174"/>
      <c r="GM38" s="1174"/>
      <c r="GN38" s="1174"/>
      <c r="GO38" s="1174"/>
      <c r="GP38" s="1174"/>
      <c r="GQ38" s="1174"/>
      <c r="GR38" s="1174"/>
      <c r="GS38" s="1174"/>
      <c r="GT38" s="1174"/>
      <c r="GU38" s="1174"/>
      <c r="GV38" s="1174"/>
      <c r="GW38" s="1174"/>
      <c r="GX38" s="1174"/>
      <c r="GY38" s="1174"/>
      <c r="GZ38" s="1174"/>
      <c r="HA38" s="1174"/>
      <c r="HB38" s="1174"/>
      <c r="HC38" s="1174"/>
      <c r="HD38" s="1174"/>
      <c r="HE38" s="1174"/>
      <c r="HF38" s="1174"/>
      <c r="HG38" s="1174"/>
      <c r="HH38" s="1174"/>
      <c r="HI38" s="1174"/>
      <c r="HJ38" s="1174"/>
      <c r="HK38" s="1174"/>
      <c r="HL38" s="1174"/>
      <c r="HM38" s="1174"/>
      <c r="HN38" s="1174"/>
      <c r="HO38" s="1174"/>
      <c r="HP38" s="1174"/>
      <c r="HQ38" s="1174"/>
      <c r="HR38" s="1174"/>
      <c r="HS38" s="1174"/>
      <c r="HT38" s="1174"/>
      <c r="HU38" s="1174"/>
      <c r="HV38" s="1174"/>
      <c r="HW38" s="1174"/>
      <c r="HX38" s="1174"/>
      <c r="HY38" s="1174"/>
      <c r="HZ38" s="1174"/>
      <c r="IA38" s="1174"/>
      <c r="IB38" s="1174"/>
      <c r="IC38" s="1174"/>
      <c r="ID38" s="1174"/>
      <c r="IE38" s="1174"/>
      <c r="IF38" s="1174"/>
      <c r="IG38" s="1174"/>
      <c r="IH38" s="1174"/>
      <c r="II38" s="1174"/>
      <c r="IJ38" s="1174"/>
      <c r="IK38" s="1174"/>
      <c r="IL38" s="1174"/>
      <c r="IM38" s="1174"/>
      <c r="IN38" s="1174"/>
      <c r="IO38" s="1174"/>
      <c r="IP38" s="1174"/>
      <c r="IQ38" s="1174"/>
      <c r="IR38" s="1174"/>
      <c r="IS38" s="1174"/>
      <c r="IT38" s="1174"/>
      <c r="IU38" s="1174"/>
      <c r="IV38" s="1174"/>
    </row>
    <row r="39" spans="1:256" x14ac:dyDescent="0.35">
      <c r="A39" s="1525">
        <v>32</v>
      </c>
      <c r="B39" s="1172"/>
      <c r="C39" s="1440" t="s">
        <v>1210</v>
      </c>
      <c r="D39" s="1176">
        <f>SUM(D37:D38)</f>
        <v>196</v>
      </c>
      <c r="E39" s="1176">
        <f t="shared" ref="E39:Q39" si="9">SUM(E37:E38)</f>
        <v>0</v>
      </c>
      <c r="F39" s="1176">
        <f t="shared" si="9"/>
        <v>0</v>
      </c>
      <c r="G39" s="1176">
        <f t="shared" si="9"/>
        <v>280</v>
      </c>
      <c r="H39" s="1176">
        <f t="shared" si="9"/>
        <v>200</v>
      </c>
      <c r="I39" s="1176">
        <f t="shared" si="9"/>
        <v>0</v>
      </c>
      <c r="J39" s="1176">
        <f t="shared" si="9"/>
        <v>0</v>
      </c>
      <c r="K39" s="1176">
        <f t="shared" si="9"/>
        <v>0</v>
      </c>
      <c r="L39" s="1176">
        <f t="shared" si="9"/>
        <v>0</v>
      </c>
      <c r="M39" s="1176">
        <f t="shared" si="9"/>
        <v>740</v>
      </c>
      <c r="N39" s="1176">
        <f t="shared" si="9"/>
        <v>425</v>
      </c>
      <c r="O39" s="1176">
        <f t="shared" si="9"/>
        <v>530</v>
      </c>
      <c r="P39" s="1176">
        <f t="shared" si="9"/>
        <v>0</v>
      </c>
      <c r="Q39" s="1520">
        <f t="shared" si="9"/>
        <v>2371</v>
      </c>
      <c r="R39" s="1160"/>
      <c r="S39" s="1160"/>
      <c r="T39" s="1160"/>
      <c r="U39" s="1160"/>
      <c r="V39" s="1160"/>
      <c r="W39" s="1160"/>
      <c r="X39" s="1160"/>
      <c r="Y39" s="1160"/>
      <c r="Z39" s="1160"/>
      <c r="AA39" s="1160"/>
      <c r="AB39" s="1160"/>
      <c r="AC39" s="1160"/>
      <c r="AD39" s="1160"/>
      <c r="AE39" s="1160"/>
      <c r="AF39" s="1160"/>
      <c r="AG39" s="1160"/>
      <c r="AH39" s="1160"/>
      <c r="AI39" s="1160"/>
      <c r="AJ39" s="1160"/>
      <c r="AK39" s="1160"/>
      <c r="AL39" s="1160"/>
      <c r="AM39" s="1160"/>
      <c r="AN39" s="1160"/>
      <c r="AO39" s="1160"/>
      <c r="AP39" s="1160"/>
      <c r="AQ39" s="1160"/>
      <c r="AR39" s="1160"/>
      <c r="AS39" s="1160"/>
      <c r="AT39" s="1160"/>
      <c r="AU39" s="1160"/>
      <c r="AV39" s="1160"/>
      <c r="AW39" s="1160"/>
      <c r="AX39" s="1160"/>
      <c r="AY39" s="1160"/>
      <c r="AZ39" s="1160"/>
      <c r="BA39" s="1160"/>
      <c r="BB39" s="1160"/>
      <c r="BC39" s="1160"/>
      <c r="BD39" s="1160"/>
      <c r="BE39" s="1160"/>
      <c r="BF39" s="1160"/>
      <c r="BG39" s="1160"/>
      <c r="BH39" s="1160"/>
      <c r="BI39" s="1160"/>
      <c r="BJ39" s="1160"/>
      <c r="BK39" s="1160"/>
      <c r="BL39" s="1160"/>
      <c r="BM39" s="1160"/>
      <c r="BN39" s="1160"/>
      <c r="BO39" s="1160"/>
      <c r="BP39" s="1160"/>
      <c r="BQ39" s="1160"/>
      <c r="BR39" s="1160"/>
      <c r="BS39" s="1160"/>
      <c r="BT39" s="1160"/>
      <c r="BU39" s="1160"/>
      <c r="BV39" s="1160"/>
      <c r="BW39" s="1160"/>
      <c r="BX39" s="1160"/>
      <c r="BY39" s="1160"/>
      <c r="BZ39" s="1160"/>
      <c r="CA39" s="1160"/>
      <c r="CB39" s="1160"/>
      <c r="CC39" s="1160"/>
      <c r="CD39" s="1160"/>
      <c r="CE39" s="1160"/>
      <c r="CF39" s="1160"/>
      <c r="CG39" s="1160"/>
      <c r="CH39" s="1160"/>
      <c r="CI39" s="1160"/>
      <c r="CJ39" s="1160"/>
      <c r="CK39" s="1160"/>
      <c r="CL39" s="1160"/>
      <c r="CM39" s="1160"/>
      <c r="CN39" s="1160"/>
      <c r="CO39" s="1160"/>
      <c r="CP39" s="1160"/>
      <c r="CQ39" s="1160"/>
      <c r="CR39" s="1160"/>
      <c r="CS39" s="1160"/>
      <c r="CT39" s="1160"/>
      <c r="CU39" s="1160"/>
      <c r="CV39" s="1160"/>
      <c r="CW39" s="1160"/>
      <c r="CX39" s="1160"/>
      <c r="CY39" s="1160"/>
      <c r="CZ39" s="1160"/>
      <c r="DA39" s="1160"/>
      <c r="DB39" s="1160"/>
      <c r="DC39" s="1160"/>
      <c r="DD39" s="1160"/>
      <c r="DE39" s="1160"/>
      <c r="DF39" s="1160"/>
      <c r="DG39" s="1160"/>
      <c r="DH39" s="1160"/>
      <c r="DI39" s="1160"/>
      <c r="DJ39" s="1160"/>
      <c r="DK39" s="1160"/>
      <c r="DL39" s="1160"/>
      <c r="DM39" s="1160"/>
      <c r="DN39" s="1160"/>
      <c r="DO39" s="1160"/>
      <c r="DP39" s="1160"/>
      <c r="DQ39" s="1160"/>
      <c r="DR39" s="1160"/>
      <c r="DS39" s="1160"/>
      <c r="DT39" s="1160"/>
      <c r="DU39" s="1160"/>
      <c r="DV39" s="1160"/>
      <c r="DW39" s="1160"/>
      <c r="DX39" s="1160"/>
      <c r="DY39" s="1160"/>
      <c r="DZ39" s="1160"/>
      <c r="EA39" s="1160"/>
      <c r="EB39" s="1160"/>
      <c r="EC39" s="1160"/>
      <c r="ED39" s="1160"/>
      <c r="EE39" s="1160"/>
      <c r="EF39" s="1160"/>
      <c r="EG39" s="1160"/>
      <c r="EH39" s="1160"/>
      <c r="EI39" s="1160"/>
      <c r="EJ39" s="1160"/>
      <c r="EK39" s="1160"/>
      <c r="EL39" s="1160"/>
      <c r="EM39" s="1160"/>
      <c r="EN39" s="1160"/>
      <c r="EO39" s="1160"/>
      <c r="EP39" s="1160"/>
      <c r="EQ39" s="1160"/>
      <c r="ER39" s="1160"/>
      <c r="ES39" s="1160"/>
      <c r="ET39" s="1160"/>
      <c r="EU39" s="1160"/>
      <c r="EV39" s="1160"/>
      <c r="EW39" s="1160"/>
      <c r="EX39" s="1160"/>
      <c r="EY39" s="1160"/>
      <c r="EZ39" s="1160"/>
      <c r="FA39" s="1160"/>
      <c r="FB39" s="1160"/>
      <c r="FC39" s="1160"/>
      <c r="FD39" s="1160"/>
      <c r="FE39" s="1160"/>
      <c r="FF39" s="1160"/>
      <c r="FG39" s="1160"/>
      <c r="FH39" s="1160"/>
      <c r="FI39" s="1160"/>
      <c r="FJ39" s="1160"/>
      <c r="FK39" s="1160"/>
      <c r="FL39" s="1160"/>
      <c r="FM39" s="1160"/>
      <c r="FN39" s="1160"/>
      <c r="FO39" s="1160"/>
      <c r="FP39" s="1160"/>
      <c r="FQ39" s="1160"/>
      <c r="FR39" s="1160"/>
      <c r="FS39" s="1160"/>
      <c r="FT39" s="1160"/>
      <c r="FU39" s="1160"/>
      <c r="FV39" s="1160"/>
      <c r="FW39" s="1160"/>
      <c r="FX39" s="1160"/>
      <c r="FY39" s="1160"/>
      <c r="FZ39" s="1160"/>
      <c r="GA39" s="1160"/>
      <c r="GB39" s="1160"/>
      <c r="GC39" s="1160"/>
      <c r="GD39" s="1160"/>
      <c r="GE39" s="1160"/>
      <c r="GF39" s="1160"/>
      <c r="GG39" s="1160"/>
      <c r="GH39" s="1160"/>
      <c r="GI39" s="1160"/>
      <c r="GJ39" s="1160"/>
      <c r="GK39" s="1160"/>
      <c r="GL39" s="1160"/>
      <c r="GM39" s="1160"/>
      <c r="GN39" s="1160"/>
      <c r="GO39" s="1160"/>
      <c r="GP39" s="1160"/>
      <c r="GQ39" s="1160"/>
      <c r="GR39" s="1160"/>
      <c r="GS39" s="1160"/>
      <c r="GT39" s="1160"/>
      <c r="GU39" s="1160"/>
      <c r="GV39" s="1160"/>
      <c r="GW39" s="1160"/>
      <c r="GX39" s="1160"/>
      <c r="GY39" s="1160"/>
      <c r="GZ39" s="1160"/>
      <c r="HA39" s="1160"/>
      <c r="HB39" s="1160"/>
      <c r="HC39" s="1160"/>
      <c r="HD39" s="1160"/>
      <c r="HE39" s="1160"/>
      <c r="HF39" s="1160"/>
      <c r="HG39" s="1160"/>
      <c r="HH39" s="1160"/>
      <c r="HI39" s="1160"/>
      <c r="HJ39" s="1160"/>
      <c r="HK39" s="1160"/>
      <c r="HL39" s="1160"/>
      <c r="HM39" s="1160"/>
      <c r="HN39" s="1160"/>
      <c r="HO39" s="1160"/>
      <c r="HP39" s="1160"/>
      <c r="HQ39" s="1160"/>
      <c r="HR39" s="1160"/>
      <c r="HS39" s="1160"/>
      <c r="HT39" s="1160"/>
      <c r="HU39" s="1160"/>
      <c r="HV39" s="1160"/>
      <c r="HW39" s="1160"/>
      <c r="HX39" s="1160"/>
      <c r="HY39" s="1160"/>
      <c r="HZ39" s="1160"/>
      <c r="IA39" s="1160"/>
      <c r="IB39" s="1160"/>
      <c r="IC39" s="1160"/>
      <c r="ID39" s="1160"/>
      <c r="IE39" s="1160"/>
      <c r="IF39" s="1160"/>
      <c r="IG39" s="1160"/>
      <c r="IH39" s="1160"/>
      <c r="II39" s="1160"/>
      <c r="IJ39" s="1160"/>
      <c r="IK39" s="1160"/>
      <c r="IL39" s="1160"/>
      <c r="IM39" s="1160"/>
      <c r="IN39" s="1160"/>
      <c r="IO39" s="1160"/>
      <c r="IP39" s="1160"/>
      <c r="IQ39" s="1160"/>
      <c r="IR39" s="1160"/>
      <c r="IS39" s="1160"/>
      <c r="IT39" s="1160"/>
      <c r="IU39" s="1160"/>
      <c r="IV39" s="1160"/>
    </row>
    <row r="40" spans="1:256" s="1171" customFormat="1" ht="30" customHeight="1" x14ac:dyDescent="0.35">
      <c r="A40" s="1525">
        <v>33</v>
      </c>
      <c r="B40" s="1167" t="s">
        <v>814</v>
      </c>
      <c r="C40" s="1168" t="s">
        <v>807</v>
      </c>
      <c r="D40" s="1169"/>
      <c r="E40" s="1169"/>
      <c r="F40" s="1169"/>
      <c r="G40" s="1169"/>
      <c r="H40" s="1169"/>
      <c r="I40" s="1169"/>
      <c r="J40" s="1169"/>
      <c r="K40" s="1169"/>
      <c r="L40" s="1169"/>
      <c r="M40" s="1169"/>
      <c r="N40" s="1169"/>
      <c r="O40" s="1169">
        <v>2000</v>
      </c>
      <c r="P40" s="1169">
        <v>307</v>
      </c>
      <c r="Q40" s="1170">
        <f t="shared" si="1"/>
        <v>2307</v>
      </c>
      <c r="R40" s="1168"/>
      <c r="S40" s="1168"/>
      <c r="T40" s="1168"/>
      <c r="U40" s="1168"/>
      <c r="V40" s="1168"/>
      <c r="W40" s="1168"/>
      <c r="X40" s="1168"/>
      <c r="Y40" s="1168"/>
      <c r="Z40" s="1168"/>
      <c r="AA40" s="1168"/>
      <c r="AB40" s="1168"/>
      <c r="AC40" s="1168"/>
      <c r="AD40" s="1168"/>
      <c r="AE40" s="1168"/>
      <c r="AF40" s="1168"/>
      <c r="AG40" s="1168"/>
      <c r="AH40" s="1168"/>
      <c r="AI40" s="1168"/>
      <c r="AJ40" s="1168"/>
      <c r="AK40" s="1168"/>
      <c r="AL40" s="1168"/>
      <c r="AM40" s="1168"/>
      <c r="AN40" s="1168"/>
      <c r="AO40" s="1168"/>
      <c r="AP40" s="1168"/>
      <c r="AQ40" s="1168"/>
      <c r="AR40" s="1168"/>
      <c r="AS40" s="1168"/>
      <c r="AT40" s="1168"/>
      <c r="AU40" s="1168"/>
      <c r="AV40" s="1168"/>
      <c r="AW40" s="1168"/>
      <c r="AX40" s="1168"/>
      <c r="AY40" s="1168"/>
      <c r="AZ40" s="1168"/>
      <c r="BA40" s="1168"/>
      <c r="BB40" s="1168"/>
      <c r="BC40" s="1168"/>
      <c r="BD40" s="1168"/>
      <c r="BE40" s="1168"/>
      <c r="BF40" s="1168"/>
      <c r="BG40" s="1168"/>
      <c r="BH40" s="1168"/>
      <c r="BI40" s="1168"/>
      <c r="BJ40" s="1168"/>
      <c r="BK40" s="1168"/>
      <c r="BL40" s="1168"/>
      <c r="BM40" s="1168"/>
      <c r="BN40" s="1168"/>
      <c r="BO40" s="1168"/>
      <c r="BP40" s="1168"/>
      <c r="BQ40" s="1168"/>
      <c r="BR40" s="1168"/>
      <c r="BS40" s="1168"/>
      <c r="BT40" s="1168"/>
      <c r="BU40" s="1168"/>
      <c r="BV40" s="1168"/>
      <c r="BW40" s="1168"/>
      <c r="BX40" s="1168"/>
      <c r="BY40" s="1168"/>
      <c r="BZ40" s="1168"/>
      <c r="CA40" s="1168"/>
      <c r="CB40" s="1168"/>
      <c r="CC40" s="1168"/>
      <c r="CD40" s="1168"/>
      <c r="CE40" s="1168"/>
      <c r="CF40" s="1168"/>
      <c r="CG40" s="1168"/>
      <c r="CH40" s="1168"/>
      <c r="CI40" s="1168"/>
      <c r="CJ40" s="1168"/>
      <c r="CK40" s="1168"/>
      <c r="CL40" s="1168"/>
      <c r="CM40" s="1168"/>
      <c r="CN40" s="1168"/>
      <c r="CO40" s="1168"/>
      <c r="CP40" s="1168"/>
      <c r="CQ40" s="1168"/>
      <c r="CR40" s="1168"/>
      <c r="CS40" s="1168"/>
      <c r="CT40" s="1168"/>
      <c r="CU40" s="1168"/>
      <c r="CV40" s="1168"/>
      <c r="CW40" s="1168"/>
      <c r="CX40" s="1168"/>
      <c r="CY40" s="1168"/>
      <c r="CZ40" s="1168"/>
      <c r="DA40" s="1168"/>
      <c r="DB40" s="1168"/>
      <c r="DC40" s="1168"/>
      <c r="DD40" s="1168"/>
      <c r="DE40" s="1168"/>
      <c r="DF40" s="1168"/>
      <c r="DG40" s="1168"/>
      <c r="DH40" s="1168"/>
      <c r="DI40" s="1168"/>
      <c r="DJ40" s="1168"/>
      <c r="DK40" s="1168"/>
      <c r="DL40" s="1168"/>
      <c r="DM40" s="1168"/>
      <c r="DN40" s="1168"/>
      <c r="DO40" s="1168"/>
      <c r="DP40" s="1168"/>
      <c r="DQ40" s="1168"/>
      <c r="DR40" s="1168"/>
      <c r="DS40" s="1168"/>
      <c r="DT40" s="1168"/>
      <c r="DU40" s="1168"/>
      <c r="DV40" s="1168"/>
      <c r="DW40" s="1168"/>
      <c r="DX40" s="1168"/>
      <c r="DY40" s="1168"/>
      <c r="DZ40" s="1168"/>
      <c r="EA40" s="1168"/>
      <c r="EB40" s="1168"/>
      <c r="EC40" s="1168"/>
      <c r="ED40" s="1168"/>
      <c r="EE40" s="1168"/>
      <c r="EF40" s="1168"/>
      <c r="EG40" s="1168"/>
      <c r="EH40" s="1168"/>
      <c r="EI40" s="1168"/>
      <c r="EJ40" s="1168"/>
      <c r="EK40" s="1168"/>
      <c r="EL40" s="1168"/>
      <c r="EM40" s="1168"/>
      <c r="EN40" s="1168"/>
      <c r="EO40" s="1168"/>
      <c r="EP40" s="1168"/>
      <c r="EQ40" s="1168"/>
      <c r="ER40" s="1168"/>
      <c r="ES40" s="1168"/>
      <c r="ET40" s="1168"/>
      <c r="EU40" s="1168"/>
      <c r="EV40" s="1168"/>
      <c r="EW40" s="1168"/>
      <c r="EX40" s="1168"/>
      <c r="EY40" s="1168"/>
      <c r="EZ40" s="1168"/>
      <c r="FA40" s="1168"/>
      <c r="FB40" s="1168"/>
      <c r="FC40" s="1168"/>
      <c r="FD40" s="1168"/>
      <c r="FE40" s="1168"/>
      <c r="FF40" s="1168"/>
      <c r="FG40" s="1168"/>
      <c r="FH40" s="1168"/>
      <c r="FI40" s="1168"/>
      <c r="FJ40" s="1168"/>
      <c r="FK40" s="1168"/>
      <c r="FL40" s="1168"/>
      <c r="FM40" s="1168"/>
      <c r="FN40" s="1168"/>
      <c r="FO40" s="1168"/>
      <c r="FP40" s="1168"/>
      <c r="FQ40" s="1168"/>
      <c r="FR40" s="1168"/>
      <c r="FS40" s="1168"/>
      <c r="FT40" s="1168"/>
      <c r="FU40" s="1168"/>
      <c r="FV40" s="1168"/>
      <c r="FW40" s="1168"/>
      <c r="FX40" s="1168"/>
      <c r="FY40" s="1168"/>
      <c r="FZ40" s="1168"/>
      <c r="GA40" s="1168"/>
      <c r="GB40" s="1168"/>
      <c r="GC40" s="1168"/>
      <c r="GD40" s="1168"/>
      <c r="GE40" s="1168"/>
      <c r="GF40" s="1168"/>
      <c r="GG40" s="1168"/>
      <c r="GH40" s="1168"/>
      <c r="GI40" s="1168"/>
      <c r="GJ40" s="1168"/>
      <c r="GK40" s="1168"/>
      <c r="GL40" s="1168"/>
      <c r="GM40" s="1168"/>
      <c r="GN40" s="1168"/>
      <c r="GO40" s="1168"/>
      <c r="GP40" s="1168"/>
      <c r="GQ40" s="1168"/>
      <c r="GR40" s="1168"/>
      <c r="GS40" s="1168"/>
      <c r="GT40" s="1168"/>
      <c r="GU40" s="1168"/>
      <c r="GV40" s="1168"/>
      <c r="GW40" s="1168"/>
      <c r="GX40" s="1168"/>
      <c r="GY40" s="1168"/>
      <c r="GZ40" s="1168"/>
      <c r="HA40" s="1168"/>
      <c r="HB40" s="1168"/>
      <c r="HC40" s="1168"/>
      <c r="HD40" s="1168"/>
      <c r="HE40" s="1168"/>
      <c r="HF40" s="1168"/>
      <c r="HG40" s="1168"/>
      <c r="HH40" s="1168"/>
      <c r="HI40" s="1168"/>
      <c r="HJ40" s="1168"/>
      <c r="HK40" s="1168"/>
      <c r="HL40" s="1168"/>
      <c r="HM40" s="1168"/>
      <c r="HN40" s="1168"/>
      <c r="HO40" s="1168"/>
      <c r="HP40" s="1168"/>
      <c r="HQ40" s="1168"/>
      <c r="HR40" s="1168"/>
      <c r="HS40" s="1168"/>
      <c r="HT40" s="1168"/>
      <c r="HU40" s="1168"/>
      <c r="HV40" s="1168"/>
      <c r="HW40" s="1168"/>
      <c r="HX40" s="1168"/>
      <c r="HY40" s="1168"/>
      <c r="HZ40" s="1168"/>
      <c r="IA40" s="1168"/>
      <c r="IB40" s="1168"/>
      <c r="IC40" s="1168"/>
      <c r="ID40" s="1168"/>
      <c r="IE40" s="1168"/>
      <c r="IF40" s="1168"/>
      <c r="IG40" s="1168"/>
      <c r="IH40" s="1168"/>
      <c r="II40" s="1168"/>
      <c r="IJ40" s="1168"/>
      <c r="IK40" s="1168"/>
      <c r="IL40" s="1168"/>
      <c r="IM40" s="1168"/>
      <c r="IN40" s="1168"/>
      <c r="IO40" s="1168"/>
      <c r="IP40" s="1168"/>
      <c r="IQ40" s="1168"/>
      <c r="IR40" s="1168"/>
      <c r="IS40" s="1168"/>
      <c r="IT40" s="1168"/>
      <c r="IU40" s="1168"/>
      <c r="IV40" s="1168"/>
    </row>
    <row r="41" spans="1:256" s="1160" customFormat="1" ht="15" customHeight="1" x14ac:dyDescent="0.35">
      <c r="A41" s="1525">
        <v>34</v>
      </c>
      <c r="B41" s="1172"/>
      <c r="C41" s="1160" t="s">
        <v>1165</v>
      </c>
      <c r="D41" s="1367">
        <v>0</v>
      </c>
      <c r="E41" s="1367">
        <v>0</v>
      </c>
      <c r="F41" s="1367">
        <v>0</v>
      </c>
      <c r="G41" s="1367">
        <v>180</v>
      </c>
      <c r="H41" s="1367">
        <v>0</v>
      </c>
      <c r="I41" s="1367">
        <v>0</v>
      </c>
      <c r="J41" s="1367">
        <v>0</v>
      </c>
      <c r="K41" s="1367">
        <v>0</v>
      </c>
      <c r="L41" s="1367">
        <v>0</v>
      </c>
      <c r="M41" s="1367">
        <v>922</v>
      </c>
      <c r="N41" s="1367">
        <v>150</v>
      </c>
      <c r="O41" s="1367">
        <v>1055</v>
      </c>
      <c r="P41" s="1367">
        <v>0</v>
      </c>
      <c r="Q41" s="822">
        <v>2307</v>
      </c>
      <c r="R41" s="808"/>
      <c r="S41" s="808"/>
      <c r="T41" s="808"/>
      <c r="U41" s="808"/>
      <c r="V41" s="808"/>
      <c r="W41" s="808"/>
      <c r="X41" s="808"/>
      <c r="Y41" s="808"/>
      <c r="Z41" s="808"/>
      <c r="AA41" s="808"/>
      <c r="AB41" s="808"/>
      <c r="AC41" s="808"/>
      <c r="AD41" s="808"/>
      <c r="AE41" s="808"/>
      <c r="AF41" s="808"/>
      <c r="AG41" s="808"/>
      <c r="AH41" s="808"/>
      <c r="AI41" s="808"/>
      <c r="AJ41" s="808"/>
      <c r="AK41" s="808"/>
      <c r="AL41" s="808"/>
      <c r="AM41" s="808"/>
      <c r="AN41" s="808"/>
      <c r="AO41" s="808"/>
      <c r="AP41" s="808"/>
      <c r="AQ41" s="808"/>
      <c r="AR41" s="808"/>
      <c r="AS41" s="808"/>
      <c r="AT41" s="808"/>
      <c r="AU41" s="808"/>
      <c r="AV41" s="808"/>
      <c r="AW41" s="808"/>
      <c r="AX41" s="808"/>
      <c r="AY41" s="808"/>
      <c r="AZ41" s="808"/>
      <c r="BA41" s="808"/>
      <c r="BB41" s="808"/>
      <c r="BC41" s="808"/>
      <c r="BD41" s="808"/>
      <c r="BE41" s="808"/>
      <c r="BF41" s="808"/>
      <c r="BG41" s="808"/>
      <c r="BH41" s="808"/>
      <c r="BI41" s="808"/>
      <c r="BJ41" s="808"/>
      <c r="BK41" s="808"/>
      <c r="BL41" s="808"/>
      <c r="BM41" s="808"/>
      <c r="BN41" s="808"/>
      <c r="BO41" s="808"/>
      <c r="BP41" s="808"/>
      <c r="BQ41" s="808"/>
      <c r="BR41" s="808"/>
      <c r="BS41" s="808"/>
      <c r="BT41" s="808"/>
      <c r="BU41" s="808"/>
      <c r="BV41" s="808"/>
      <c r="BW41" s="808"/>
      <c r="BX41" s="808"/>
      <c r="BY41" s="808"/>
      <c r="BZ41" s="808"/>
      <c r="CA41" s="808"/>
      <c r="CB41" s="808"/>
      <c r="CC41" s="808"/>
      <c r="CD41" s="808"/>
      <c r="CE41" s="808"/>
      <c r="CF41" s="808"/>
      <c r="CG41" s="808"/>
      <c r="CH41" s="808"/>
      <c r="CI41" s="808"/>
      <c r="CJ41" s="808"/>
      <c r="CK41" s="808"/>
      <c r="CL41" s="808"/>
      <c r="CM41" s="808"/>
      <c r="CN41" s="808"/>
      <c r="CO41" s="808"/>
      <c r="CP41" s="808"/>
      <c r="CQ41" s="808"/>
      <c r="CR41" s="808"/>
      <c r="CS41" s="808"/>
      <c r="CT41" s="808"/>
      <c r="CU41" s="808"/>
      <c r="CV41" s="808"/>
      <c r="CW41" s="808"/>
      <c r="CX41" s="808"/>
      <c r="CY41" s="808"/>
      <c r="CZ41" s="808"/>
      <c r="DA41" s="808"/>
      <c r="DB41" s="808"/>
      <c r="DC41" s="808"/>
      <c r="DD41" s="808"/>
      <c r="DE41" s="808"/>
      <c r="DF41" s="808"/>
      <c r="DG41" s="808"/>
      <c r="DH41" s="808"/>
      <c r="DI41" s="808"/>
      <c r="DJ41" s="808"/>
      <c r="DK41" s="808"/>
      <c r="DL41" s="808"/>
      <c r="DM41" s="808"/>
      <c r="DN41" s="808"/>
      <c r="DO41" s="808"/>
      <c r="DP41" s="808"/>
      <c r="DQ41" s="808"/>
      <c r="DR41" s="808"/>
      <c r="DS41" s="808"/>
      <c r="DT41" s="808"/>
      <c r="DU41" s="808"/>
      <c r="DV41" s="808"/>
      <c r="DW41" s="808"/>
      <c r="DX41" s="808"/>
      <c r="DY41" s="808"/>
      <c r="DZ41" s="808"/>
      <c r="EA41" s="808"/>
      <c r="EB41" s="808"/>
      <c r="EC41" s="808"/>
      <c r="ED41" s="808"/>
      <c r="EE41" s="808"/>
      <c r="EF41" s="808"/>
      <c r="EG41" s="808"/>
      <c r="EH41" s="808"/>
      <c r="EI41" s="808"/>
      <c r="EJ41" s="808"/>
      <c r="EK41" s="808"/>
      <c r="EL41" s="808"/>
      <c r="EM41" s="808"/>
      <c r="EN41" s="808"/>
      <c r="EO41" s="808"/>
      <c r="EP41" s="808"/>
      <c r="EQ41" s="808"/>
      <c r="ER41" s="808"/>
      <c r="ES41" s="808"/>
      <c r="ET41" s="808"/>
      <c r="EU41" s="808"/>
      <c r="EV41" s="808"/>
      <c r="EW41" s="808"/>
      <c r="EX41" s="808"/>
      <c r="EY41" s="808"/>
      <c r="EZ41" s="808"/>
      <c r="FA41" s="808"/>
      <c r="FB41" s="808"/>
      <c r="FC41" s="808"/>
      <c r="FD41" s="808"/>
      <c r="FE41" s="808"/>
      <c r="FF41" s="808"/>
      <c r="FG41" s="808"/>
      <c r="FH41" s="808"/>
      <c r="FI41" s="808"/>
      <c r="FJ41" s="808"/>
      <c r="FK41" s="808"/>
      <c r="FL41" s="808"/>
      <c r="FM41" s="808"/>
      <c r="FN41" s="808"/>
      <c r="FO41" s="808"/>
      <c r="FP41" s="808"/>
      <c r="FQ41" s="808"/>
      <c r="FR41" s="808"/>
      <c r="FS41" s="808"/>
      <c r="FT41" s="808"/>
      <c r="FU41" s="808"/>
      <c r="FV41" s="808"/>
      <c r="FW41" s="808"/>
      <c r="FX41" s="808"/>
      <c r="FY41" s="808"/>
      <c r="FZ41" s="808"/>
      <c r="GA41" s="808"/>
      <c r="GB41" s="808"/>
      <c r="GC41" s="808"/>
      <c r="GD41" s="808"/>
      <c r="GE41" s="808"/>
      <c r="GF41" s="808"/>
      <c r="GG41" s="808"/>
      <c r="GH41" s="808"/>
      <c r="GI41" s="808"/>
      <c r="GJ41" s="808"/>
      <c r="GK41" s="808"/>
      <c r="GL41" s="808"/>
      <c r="GM41" s="808"/>
      <c r="GN41" s="808"/>
      <c r="GO41" s="808"/>
      <c r="GP41" s="808"/>
      <c r="GQ41" s="808"/>
      <c r="GR41" s="808"/>
      <c r="GS41" s="808"/>
      <c r="GT41" s="808"/>
      <c r="GU41" s="808"/>
      <c r="GV41" s="808"/>
      <c r="GW41" s="808"/>
      <c r="GX41" s="808"/>
      <c r="GY41" s="808"/>
      <c r="GZ41" s="808"/>
      <c r="HA41" s="808"/>
      <c r="HB41" s="808"/>
      <c r="HC41" s="808"/>
      <c r="HD41" s="808"/>
      <c r="HE41" s="808"/>
      <c r="HF41" s="808"/>
      <c r="HG41" s="808"/>
      <c r="HH41" s="808"/>
      <c r="HI41" s="808"/>
      <c r="HJ41" s="808"/>
      <c r="HK41" s="808"/>
      <c r="HL41" s="808"/>
      <c r="HM41" s="808"/>
      <c r="HN41" s="808"/>
      <c r="HO41" s="808"/>
      <c r="HP41" s="808"/>
      <c r="HQ41" s="808"/>
      <c r="HR41" s="808"/>
      <c r="HS41" s="808"/>
      <c r="HT41" s="808"/>
      <c r="HU41" s="808"/>
      <c r="HV41" s="808"/>
      <c r="HW41" s="808"/>
      <c r="HX41" s="808"/>
      <c r="HY41" s="808"/>
      <c r="HZ41" s="808"/>
      <c r="IA41" s="808"/>
      <c r="IB41" s="808"/>
      <c r="IC41" s="808"/>
      <c r="ID41" s="808"/>
      <c r="IE41" s="808"/>
      <c r="IF41" s="808"/>
      <c r="IG41" s="808"/>
      <c r="IH41" s="808"/>
      <c r="II41" s="808"/>
      <c r="IJ41" s="808"/>
      <c r="IK41" s="808"/>
      <c r="IL41" s="808"/>
      <c r="IM41" s="808"/>
      <c r="IN41" s="808"/>
      <c r="IO41" s="808"/>
      <c r="IP41" s="808"/>
      <c r="IQ41" s="808"/>
      <c r="IR41" s="808"/>
      <c r="IS41" s="808"/>
      <c r="IT41" s="808"/>
      <c r="IU41" s="808"/>
      <c r="IV41" s="808"/>
    </row>
    <row r="42" spans="1:256" x14ac:dyDescent="0.35">
      <c r="A42" s="1525">
        <v>35</v>
      </c>
      <c r="B42" s="1173"/>
      <c r="C42" s="1174" t="s">
        <v>675</v>
      </c>
      <c r="D42" s="193"/>
      <c r="E42" s="193"/>
      <c r="F42" s="193"/>
      <c r="G42" s="193"/>
      <c r="H42" s="193"/>
      <c r="I42" s="193"/>
      <c r="J42" s="193"/>
      <c r="K42" s="193"/>
      <c r="L42" s="193"/>
      <c r="M42" s="193"/>
      <c r="N42" s="193">
        <f>180+100</f>
        <v>280</v>
      </c>
      <c r="O42" s="193">
        <v>-280</v>
      </c>
      <c r="P42" s="812"/>
      <c r="Q42" s="1175">
        <f>SUM(D42:P42)</f>
        <v>0</v>
      </c>
      <c r="R42" s="1174"/>
      <c r="S42" s="1174"/>
      <c r="T42" s="1174"/>
      <c r="U42" s="1174"/>
      <c r="V42" s="1174"/>
      <c r="W42" s="1174"/>
      <c r="X42" s="1174"/>
      <c r="Y42" s="1174"/>
      <c r="Z42" s="1174"/>
      <c r="AA42" s="1174"/>
      <c r="AB42" s="1174"/>
      <c r="AC42" s="1174"/>
      <c r="AD42" s="1174"/>
      <c r="AE42" s="1174"/>
      <c r="AF42" s="1174"/>
      <c r="AG42" s="1174"/>
      <c r="AH42" s="1174"/>
      <c r="AI42" s="1174"/>
      <c r="AJ42" s="1174"/>
      <c r="AK42" s="1174"/>
      <c r="AL42" s="1174"/>
      <c r="AM42" s="1174"/>
      <c r="AN42" s="1174"/>
      <c r="AO42" s="1174"/>
      <c r="AP42" s="1174"/>
      <c r="AQ42" s="1174"/>
      <c r="AR42" s="1174"/>
      <c r="AS42" s="1174"/>
      <c r="AT42" s="1174"/>
      <c r="AU42" s="1174"/>
      <c r="AV42" s="1174"/>
      <c r="AW42" s="1174"/>
      <c r="AX42" s="1174"/>
      <c r="AY42" s="1174"/>
      <c r="AZ42" s="1174"/>
      <c r="BA42" s="1174"/>
      <c r="BB42" s="1174"/>
      <c r="BC42" s="1174"/>
      <c r="BD42" s="1174"/>
      <c r="BE42" s="1174"/>
      <c r="BF42" s="1174"/>
      <c r="BG42" s="1174"/>
      <c r="BH42" s="1174"/>
      <c r="BI42" s="1174"/>
      <c r="BJ42" s="1174"/>
      <c r="BK42" s="1174"/>
      <c r="BL42" s="1174"/>
      <c r="BM42" s="1174"/>
      <c r="BN42" s="1174"/>
      <c r="BO42" s="1174"/>
      <c r="BP42" s="1174"/>
      <c r="BQ42" s="1174"/>
      <c r="BR42" s="1174"/>
      <c r="BS42" s="1174"/>
      <c r="BT42" s="1174"/>
      <c r="BU42" s="1174"/>
      <c r="BV42" s="1174"/>
      <c r="BW42" s="1174"/>
      <c r="BX42" s="1174"/>
      <c r="BY42" s="1174"/>
      <c r="BZ42" s="1174"/>
      <c r="CA42" s="1174"/>
      <c r="CB42" s="1174"/>
      <c r="CC42" s="1174"/>
      <c r="CD42" s="1174"/>
      <c r="CE42" s="1174"/>
      <c r="CF42" s="1174"/>
      <c r="CG42" s="1174"/>
      <c r="CH42" s="1174"/>
      <c r="CI42" s="1174"/>
      <c r="CJ42" s="1174"/>
      <c r="CK42" s="1174"/>
      <c r="CL42" s="1174"/>
      <c r="CM42" s="1174"/>
      <c r="CN42" s="1174"/>
      <c r="CO42" s="1174"/>
      <c r="CP42" s="1174"/>
      <c r="CQ42" s="1174"/>
      <c r="CR42" s="1174"/>
      <c r="CS42" s="1174"/>
      <c r="CT42" s="1174"/>
      <c r="CU42" s="1174"/>
      <c r="CV42" s="1174"/>
      <c r="CW42" s="1174"/>
      <c r="CX42" s="1174"/>
      <c r="CY42" s="1174"/>
      <c r="CZ42" s="1174"/>
      <c r="DA42" s="1174"/>
      <c r="DB42" s="1174"/>
      <c r="DC42" s="1174"/>
      <c r="DD42" s="1174"/>
      <c r="DE42" s="1174"/>
      <c r="DF42" s="1174"/>
      <c r="DG42" s="1174"/>
      <c r="DH42" s="1174"/>
      <c r="DI42" s="1174"/>
      <c r="DJ42" s="1174"/>
      <c r="DK42" s="1174"/>
      <c r="DL42" s="1174"/>
      <c r="DM42" s="1174"/>
      <c r="DN42" s="1174"/>
      <c r="DO42" s="1174"/>
      <c r="DP42" s="1174"/>
      <c r="DQ42" s="1174"/>
      <c r="DR42" s="1174"/>
      <c r="DS42" s="1174"/>
      <c r="DT42" s="1174"/>
      <c r="DU42" s="1174"/>
      <c r="DV42" s="1174"/>
      <c r="DW42" s="1174"/>
      <c r="DX42" s="1174"/>
      <c r="DY42" s="1174"/>
      <c r="DZ42" s="1174"/>
      <c r="EA42" s="1174"/>
      <c r="EB42" s="1174"/>
      <c r="EC42" s="1174"/>
      <c r="ED42" s="1174"/>
      <c r="EE42" s="1174"/>
      <c r="EF42" s="1174"/>
      <c r="EG42" s="1174"/>
      <c r="EH42" s="1174"/>
      <c r="EI42" s="1174"/>
      <c r="EJ42" s="1174"/>
      <c r="EK42" s="1174"/>
      <c r="EL42" s="1174"/>
      <c r="EM42" s="1174"/>
      <c r="EN42" s="1174"/>
      <c r="EO42" s="1174"/>
      <c r="EP42" s="1174"/>
      <c r="EQ42" s="1174"/>
      <c r="ER42" s="1174"/>
      <c r="ES42" s="1174"/>
      <c r="ET42" s="1174"/>
      <c r="EU42" s="1174"/>
      <c r="EV42" s="1174"/>
      <c r="EW42" s="1174"/>
      <c r="EX42" s="1174"/>
      <c r="EY42" s="1174"/>
      <c r="EZ42" s="1174"/>
      <c r="FA42" s="1174"/>
      <c r="FB42" s="1174"/>
      <c r="FC42" s="1174"/>
      <c r="FD42" s="1174"/>
      <c r="FE42" s="1174"/>
      <c r="FF42" s="1174"/>
      <c r="FG42" s="1174"/>
      <c r="FH42" s="1174"/>
      <c r="FI42" s="1174"/>
      <c r="FJ42" s="1174"/>
      <c r="FK42" s="1174"/>
      <c r="FL42" s="1174"/>
      <c r="FM42" s="1174"/>
      <c r="FN42" s="1174"/>
      <c r="FO42" s="1174"/>
      <c r="FP42" s="1174"/>
      <c r="FQ42" s="1174"/>
      <c r="FR42" s="1174"/>
      <c r="FS42" s="1174"/>
      <c r="FT42" s="1174"/>
      <c r="FU42" s="1174"/>
      <c r="FV42" s="1174"/>
      <c r="FW42" s="1174"/>
      <c r="FX42" s="1174"/>
      <c r="FY42" s="1174"/>
      <c r="FZ42" s="1174"/>
      <c r="GA42" s="1174"/>
      <c r="GB42" s="1174"/>
      <c r="GC42" s="1174"/>
      <c r="GD42" s="1174"/>
      <c r="GE42" s="1174"/>
      <c r="GF42" s="1174"/>
      <c r="GG42" s="1174"/>
      <c r="GH42" s="1174"/>
      <c r="GI42" s="1174"/>
      <c r="GJ42" s="1174"/>
      <c r="GK42" s="1174"/>
      <c r="GL42" s="1174"/>
      <c r="GM42" s="1174"/>
      <c r="GN42" s="1174"/>
      <c r="GO42" s="1174"/>
      <c r="GP42" s="1174"/>
      <c r="GQ42" s="1174"/>
      <c r="GR42" s="1174"/>
      <c r="GS42" s="1174"/>
      <c r="GT42" s="1174"/>
      <c r="GU42" s="1174"/>
      <c r="GV42" s="1174"/>
      <c r="GW42" s="1174"/>
      <c r="GX42" s="1174"/>
      <c r="GY42" s="1174"/>
      <c r="GZ42" s="1174"/>
      <c r="HA42" s="1174"/>
      <c r="HB42" s="1174"/>
      <c r="HC42" s="1174"/>
      <c r="HD42" s="1174"/>
      <c r="HE42" s="1174"/>
      <c r="HF42" s="1174"/>
      <c r="HG42" s="1174"/>
      <c r="HH42" s="1174"/>
      <c r="HI42" s="1174"/>
      <c r="HJ42" s="1174"/>
      <c r="HK42" s="1174"/>
      <c r="HL42" s="1174"/>
      <c r="HM42" s="1174"/>
      <c r="HN42" s="1174"/>
      <c r="HO42" s="1174"/>
      <c r="HP42" s="1174"/>
      <c r="HQ42" s="1174"/>
      <c r="HR42" s="1174"/>
      <c r="HS42" s="1174"/>
      <c r="HT42" s="1174"/>
      <c r="HU42" s="1174"/>
      <c r="HV42" s="1174"/>
      <c r="HW42" s="1174"/>
      <c r="HX42" s="1174"/>
      <c r="HY42" s="1174"/>
      <c r="HZ42" s="1174"/>
      <c r="IA42" s="1174"/>
      <c r="IB42" s="1174"/>
      <c r="IC42" s="1174"/>
      <c r="ID42" s="1174"/>
      <c r="IE42" s="1174"/>
      <c r="IF42" s="1174"/>
      <c r="IG42" s="1174"/>
      <c r="IH42" s="1174"/>
      <c r="II42" s="1174"/>
      <c r="IJ42" s="1174"/>
      <c r="IK42" s="1174"/>
      <c r="IL42" s="1174"/>
      <c r="IM42" s="1174"/>
      <c r="IN42" s="1174"/>
      <c r="IO42" s="1174"/>
      <c r="IP42" s="1174"/>
      <c r="IQ42" s="1174"/>
      <c r="IR42" s="1174"/>
      <c r="IS42" s="1174"/>
      <c r="IT42" s="1174"/>
      <c r="IU42" s="1174"/>
      <c r="IV42" s="1174"/>
    </row>
    <row r="43" spans="1:256" x14ac:dyDescent="0.35">
      <c r="A43" s="1525">
        <v>36</v>
      </c>
      <c r="B43" s="1172"/>
      <c r="C43" s="1440" t="s">
        <v>1210</v>
      </c>
      <c r="D43" s="1176">
        <f>SUM(D41:D42)</f>
        <v>0</v>
      </c>
      <c r="E43" s="1176">
        <f t="shared" ref="E43:Q43" si="10">SUM(E41:E42)</f>
        <v>0</v>
      </c>
      <c r="F43" s="1176">
        <f t="shared" si="10"/>
        <v>0</v>
      </c>
      <c r="G43" s="1176">
        <f t="shared" si="10"/>
        <v>180</v>
      </c>
      <c r="H43" s="1176">
        <f t="shared" si="10"/>
        <v>0</v>
      </c>
      <c r="I43" s="1176">
        <f t="shared" si="10"/>
        <v>0</v>
      </c>
      <c r="J43" s="1176">
        <f t="shared" si="10"/>
        <v>0</v>
      </c>
      <c r="K43" s="1176">
        <f t="shared" si="10"/>
        <v>0</v>
      </c>
      <c r="L43" s="1176">
        <f t="shared" si="10"/>
        <v>0</v>
      </c>
      <c r="M43" s="1176">
        <f t="shared" si="10"/>
        <v>922</v>
      </c>
      <c r="N43" s="1176">
        <f t="shared" si="10"/>
        <v>430</v>
      </c>
      <c r="O43" s="1176">
        <f t="shared" si="10"/>
        <v>775</v>
      </c>
      <c r="P43" s="1176">
        <f t="shared" si="10"/>
        <v>0</v>
      </c>
      <c r="Q43" s="1520">
        <f t="shared" si="10"/>
        <v>2307</v>
      </c>
      <c r="R43" s="1160"/>
      <c r="S43" s="1160"/>
      <c r="T43" s="1160"/>
      <c r="U43" s="1160"/>
      <c r="V43" s="1160"/>
      <c r="W43" s="1160"/>
      <c r="X43" s="1160"/>
      <c r="Y43" s="1160"/>
      <c r="Z43" s="1160"/>
      <c r="AA43" s="1160"/>
      <c r="AB43" s="1160"/>
      <c r="AC43" s="1160"/>
      <c r="AD43" s="1160"/>
      <c r="AE43" s="1160"/>
      <c r="AF43" s="1160"/>
      <c r="AG43" s="1160"/>
      <c r="AH43" s="1160"/>
      <c r="AI43" s="1160"/>
      <c r="AJ43" s="1160"/>
      <c r="AK43" s="1160"/>
      <c r="AL43" s="1160"/>
      <c r="AM43" s="1160"/>
      <c r="AN43" s="1160"/>
      <c r="AO43" s="1160"/>
      <c r="AP43" s="1160"/>
      <c r="AQ43" s="1160"/>
      <c r="AR43" s="1160"/>
      <c r="AS43" s="1160"/>
      <c r="AT43" s="1160"/>
      <c r="AU43" s="1160"/>
      <c r="AV43" s="1160"/>
      <c r="AW43" s="1160"/>
      <c r="AX43" s="1160"/>
      <c r="AY43" s="1160"/>
      <c r="AZ43" s="1160"/>
      <c r="BA43" s="1160"/>
      <c r="BB43" s="1160"/>
      <c r="BC43" s="1160"/>
      <c r="BD43" s="1160"/>
      <c r="BE43" s="1160"/>
      <c r="BF43" s="1160"/>
      <c r="BG43" s="1160"/>
      <c r="BH43" s="1160"/>
      <c r="BI43" s="1160"/>
      <c r="BJ43" s="1160"/>
      <c r="BK43" s="1160"/>
      <c r="BL43" s="1160"/>
      <c r="BM43" s="1160"/>
      <c r="BN43" s="1160"/>
      <c r="BO43" s="1160"/>
      <c r="BP43" s="1160"/>
      <c r="BQ43" s="1160"/>
      <c r="BR43" s="1160"/>
      <c r="BS43" s="1160"/>
      <c r="BT43" s="1160"/>
      <c r="BU43" s="1160"/>
      <c r="BV43" s="1160"/>
      <c r="BW43" s="1160"/>
      <c r="BX43" s="1160"/>
      <c r="BY43" s="1160"/>
      <c r="BZ43" s="1160"/>
      <c r="CA43" s="1160"/>
      <c r="CB43" s="1160"/>
      <c r="CC43" s="1160"/>
      <c r="CD43" s="1160"/>
      <c r="CE43" s="1160"/>
      <c r="CF43" s="1160"/>
      <c r="CG43" s="1160"/>
      <c r="CH43" s="1160"/>
      <c r="CI43" s="1160"/>
      <c r="CJ43" s="1160"/>
      <c r="CK43" s="1160"/>
      <c r="CL43" s="1160"/>
      <c r="CM43" s="1160"/>
      <c r="CN43" s="1160"/>
      <c r="CO43" s="1160"/>
      <c r="CP43" s="1160"/>
      <c r="CQ43" s="1160"/>
      <c r="CR43" s="1160"/>
      <c r="CS43" s="1160"/>
      <c r="CT43" s="1160"/>
      <c r="CU43" s="1160"/>
      <c r="CV43" s="1160"/>
      <c r="CW43" s="1160"/>
      <c r="CX43" s="1160"/>
      <c r="CY43" s="1160"/>
      <c r="CZ43" s="1160"/>
      <c r="DA43" s="1160"/>
      <c r="DB43" s="1160"/>
      <c r="DC43" s="1160"/>
      <c r="DD43" s="1160"/>
      <c r="DE43" s="1160"/>
      <c r="DF43" s="1160"/>
      <c r="DG43" s="1160"/>
      <c r="DH43" s="1160"/>
      <c r="DI43" s="1160"/>
      <c r="DJ43" s="1160"/>
      <c r="DK43" s="1160"/>
      <c r="DL43" s="1160"/>
      <c r="DM43" s="1160"/>
      <c r="DN43" s="1160"/>
      <c r="DO43" s="1160"/>
      <c r="DP43" s="1160"/>
      <c r="DQ43" s="1160"/>
      <c r="DR43" s="1160"/>
      <c r="DS43" s="1160"/>
      <c r="DT43" s="1160"/>
      <c r="DU43" s="1160"/>
      <c r="DV43" s="1160"/>
      <c r="DW43" s="1160"/>
      <c r="DX43" s="1160"/>
      <c r="DY43" s="1160"/>
      <c r="DZ43" s="1160"/>
      <c r="EA43" s="1160"/>
      <c r="EB43" s="1160"/>
      <c r="EC43" s="1160"/>
      <c r="ED43" s="1160"/>
      <c r="EE43" s="1160"/>
      <c r="EF43" s="1160"/>
      <c r="EG43" s="1160"/>
      <c r="EH43" s="1160"/>
      <c r="EI43" s="1160"/>
      <c r="EJ43" s="1160"/>
      <c r="EK43" s="1160"/>
      <c r="EL43" s="1160"/>
      <c r="EM43" s="1160"/>
      <c r="EN43" s="1160"/>
      <c r="EO43" s="1160"/>
      <c r="EP43" s="1160"/>
      <c r="EQ43" s="1160"/>
      <c r="ER43" s="1160"/>
      <c r="ES43" s="1160"/>
      <c r="ET43" s="1160"/>
      <c r="EU43" s="1160"/>
      <c r="EV43" s="1160"/>
      <c r="EW43" s="1160"/>
      <c r="EX43" s="1160"/>
      <c r="EY43" s="1160"/>
      <c r="EZ43" s="1160"/>
      <c r="FA43" s="1160"/>
      <c r="FB43" s="1160"/>
      <c r="FC43" s="1160"/>
      <c r="FD43" s="1160"/>
      <c r="FE43" s="1160"/>
      <c r="FF43" s="1160"/>
      <c r="FG43" s="1160"/>
      <c r="FH43" s="1160"/>
      <c r="FI43" s="1160"/>
      <c r="FJ43" s="1160"/>
      <c r="FK43" s="1160"/>
      <c r="FL43" s="1160"/>
      <c r="FM43" s="1160"/>
      <c r="FN43" s="1160"/>
      <c r="FO43" s="1160"/>
      <c r="FP43" s="1160"/>
      <c r="FQ43" s="1160"/>
      <c r="FR43" s="1160"/>
      <c r="FS43" s="1160"/>
      <c r="FT43" s="1160"/>
      <c r="FU43" s="1160"/>
      <c r="FV43" s="1160"/>
      <c r="FW43" s="1160"/>
      <c r="FX43" s="1160"/>
      <c r="FY43" s="1160"/>
      <c r="FZ43" s="1160"/>
      <c r="GA43" s="1160"/>
      <c r="GB43" s="1160"/>
      <c r="GC43" s="1160"/>
      <c r="GD43" s="1160"/>
      <c r="GE43" s="1160"/>
      <c r="GF43" s="1160"/>
      <c r="GG43" s="1160"/>
      <c r="GH43" s="1160"/>
      <c r="GI43" s="1160"/>
      <c r="GJ43" s="1160"/>
      <c r="GK43" s="1160"/>
      <c r="GL43" s="1160"/>
      <c r="GM43" s="1160"/>
      <c r="GN43" s="1160"/>
      <c r="GO43" s="1160"/>
      <c r="GP43" s="1160"/>
      <c r="GQ43" s="1160"/>
      <c r="GR43" s="1160"/>
      <c r="GS43" s="1160"/>
      <c r="GT43" s="1160"/>
      <c r="GU43" s="1160"/>
      <c r="GV43" s="1160"/>
      <c r="GW43" s="1160"/>
      <c r="GX43" s="1160"/>
      <c r="GY43" s="1160"/>
      <c r="GZ43" s="1160"/>
      <c r="HA43" s="1160"/>
      <c r="HB43" s="1160"/>
      <c r="HC43" s="1160"/>
      <c r="HD43" s="1160"/>
      <c r="HE43" s="1160"/>
      <c r="HF43" s="1160"/>
      <c r="HG43" s="1160"/>
      <c r="HH43" s="1160"/>
      <c r="HI43" s="1160"/>
      <c r="HJ43" s="1160"/>
      <c r="HK43" s="1160"/>
      <c r="HL43" s="1160"/>
      <c r="HM43" s="1160"/>
      <c r="HN43" s="1160"/>
      <c r="HO43" s="1160"/>
      <c r="HP43" s="1160"/>
      <c r="HQ43" s="1160"/>
      <c r="HR43" s="1160"/>
      <c r="HS43" s="1160"/>
      <c r="HT43" s="1160"/>
      <c r="HU43" s="1160"/>
      <c r="HV43" s="1160"/>
      <c r="HW43" s="1160"/>
      <c r="HX43" s="1160"/>
      <c r="HY43" s="1160"/>
      <c r="HZ43" s="1160"/>
      <c r="IA43" s="1160"/>
      <c r="IB43" s="1160"/>
      <c r="IC43" s="1160"/>
      <c r="ID43" s="1160"/>
      <c r="IE43" s="1160"/>
      <c r="IF43" s="1160"/>
      <c r="IG43" s="1160"/>
      <c r="IH43" s="1160"/>
      <c r="II43" s="1160"/>
      <c r="IJ43" s="1160"/>
      <c r="IK43" s="1160"/>
      <c r="IL43" s="1160"/>
      <c r="IM43" s="1160"/>
      <c r="IN43" s="1160"/>
      <c r="IO43" s="1160"/>
      <c r="IP43" s="1160"/>
      <c r="IQ43" s="1160"/>
      <c r="IR43" s="1160"/>
      <c r="IS43" s="1160"/>
      <c r="IT43" s="1160"/>
      <c r="IU43" s="1160"/>
      <c r="IV43" s="1160"/>
    </row>
    <row r="44" spans="1:256" s="1171" customFormat="1" ht="30" customHeight="1" x14ac:dyDescent="0.35">
      <c r="A44" s="1525">
        <v>37</v>
      </c>
      <c r="B44" s="1167" t="s">
        <v>815</v>
      </c>
      <c r="C44" s="1168" t="s">
        <v>807</v>
      </c>
      <c r="D44" s="1169"/>
      <c r="E44" s="1169"/>
      <c r="F44" s="1169"/>
      <c r="G44" s="1169"/>
      <c r="H44" s="1169"/>
      <c r="I44" s="1169"/>
      <c r="J44" s="1169"/>
      <c r="K44" s="1169"/>
      <c r="L44" s="1169"/>
      <c r="M44" s="1169"/>
      <c r="N44" s="1169"/>
      <c r="O44" s="1169">
        <v>2000</v>
      </c>
      <c r="P44" s="1169">
        <v>1490</v>
      </c>
      <c r="Q44" s="1170">
        <f t="shared" si="1"/>
        <v>3490</v>
      </c>
      <c r="R44" s="1168"/>
      <c r="S44" s="1168"/>
      <c r="T44" s="1168"/>
      <c r="U44" s="1168"/>
      <c r="V44" s="1168"/>
      <c r="W44" s="1168"/>
      <c r="X44" s="1168"/>
      <c r="Y44" s="1168"/>
      <c r="Z44" s="1168"/>
      <c r="AA44" s="1168"/>
      <c r="AB44" s="1168"/>
      <c r="AC44" s="1168"/>
      <c r="AD44" s="1168"/>
      <c r="AE44" s="1168"/>
      <c r="AF44" s="1168"/>
      <c r="AG44" s="1168"/>
      <c r="AH44" s="1168"/>
      <c r="AI44" s="1168"/>
      <c r="AJ44" s="1168"/>
      <c r="AK44" s="1168"/>
      <c r="AL44" s="1168"/>
      <c r="AM44" s="1168"/>
      <c r="AN44" s="1168"/>
      <c r="AO44" s="1168"/>
      <c r="AP44" s="1168"/>
      <c r="AQ44" s="1168"/>
      <c r="AR44" s="1168"/>
      <c r="AS44" s="1168"/>
      <c r="AT44" s="1168"/>
      <c r="AU44" s="1168"/>
      <c r="AV44" s="1168"/>
      <c r="AW44" s="1168"/>
      <c r="AX44" s="1168"/>
      <c r="AY44" s="1168"/>
      <c r="AZ44" s="1168"/>
      <c r="BA44" s="1168"/>
      <c r="BB44" s="1168"/>
      <c r="BC44" s="1168"/>
      <c r="BD44" s="1168"/>
      <c r="BE44" s="1168"/>
      <c r="BF44" s="1168"/>
      <c r="BG44" s="1168"/>
      <c r="BH44" s="1168"/>
      <c r="BI44" s="1168"/>
      <c r="BJ44" s="1168"/>
      <c r="BK44" s="1168"/>
      <c r="BL44" s="1168"/>
      <c r="BM44" s="1168"/>
      <c r="BN44" s="1168"/>
      <c r="BO44" s="1168"/>
      <c r="BP44" s="1168"/>
      <c r="BQ44" s="1168"/>
      <c r="BR44" s="1168"/>
      <c r="BS44" s="1168"/>
      <c r="BT44" s="1168"/>
      <c r="BU44" s="1168"/>
      <c r="BV44" s="1168"/>
      <c r="BW44" s="1168"/>
      <c r="BX44" s="1168"/>
      <c r="BY44" s="1168"/>
      <c r="BZ44" s="1168"/>
      <c r="CA44" s="1168"/>
      <c r="CB44" s="1168"/>
      <c r="CC44" s="1168"/>
      <c r="CD44" s="1168"/>
      <c r="CE44" s="1168"/>
      <c r="CF44" s="1168"/>
      <c r="CG44" s="1168"/>
      <c r="CH44" s="1168"/>
      <c r="CI44" s="1168"/>
      <c r="CJ44" s="1168"/>
      <c r="CK44" s="1168"/>
      <c r="CL44" s="1168"/>
      <c r="CM44" s="1168"/>
      <c r="CN44" s="1168"/>
      <c r="CO44" s="1168"/>
      <c r="CP44" s="1168"/>
      <c r="CQ44" s="1168"/>
      <c r="CR44" s="1168"/>
      <c r="CS44" s="1168"/>
      <c r="CT44" s="1168"/>
      <c r="CU44" s="1168"/>
      <c r="CV44" s="1168"/>
      <c r="CW44" s="1168"/>
      <c r="CX44" s="1168"/>
      <c r="CY44" s="1168"/>
      <c r="CZ44" s="1168"/>
      <c r="DA44" s="1168"/>
      <c r="DB44" s="1168"/>
      <c r="DC44" s="1168"/>
      <c r="DD44" s="1168"/>
      <c r="DE44" s="1168"/>
      <c r="DF44" s="1168"/>
      <c r="DG44" s="1168"/>
      <c r="DH44" s="1168"/>
      <c r="DI44" s="1168"/>
      <c r="DJ44" s="1168"/>
      <c r="DK44" s="1168"/>
      <c r="DL44" s="1168"/>
      <c r="DM44" s="1168"/>
      <c r="DN44" s="1168"/>
      <c r="DO44" s="1168"/>
      <c r="DP44" s="1168"/>
      <c r="DQ44" s="1168"/>
      <c r="DR44" s="1168"/>
      <c r="DS44" s="1168"/>
      <c r="DT44" s="1168"/>
      <c r="DU44" s="1168"/>
      <c r="DV44" s="1168"/>
      <c r="DW44" s="1168"/>
      <c r="DX44" s="1168"/>
      <c r="DY44" s="1168"/>
      <c r="DZ44" s="1168"/>
      <c r="EA44" s="1168"/>
      <c r="EB44" s="1168"/>
      <c r="EC44" s="1168"/>
      <c r="ED44" s="1168"/>
      <c r="EE44" s="1168"/>
      <c r="EF44" s="1168"/>
      <c r="EG44" s="1168"/>
      <c r="EH44" s="1168"/>
      <c r="EI44" s="1168"/>
      <c r="EJ44" s="1168"/>
      <c r="EK44" s="1168"/>
      <c r="EL44" s="1168"/>
      <c r="EM44" s="1168"/>
      <c r="EN44" s="1168"/>
      <c r="EO44" s="1168"/>
      <c r="EP44" s="1168"/>
      <c r="EQ44" s="1168"/>
      <c r="ER44" s="1168"/>
      <c r="ES44" s="1168"/>
      <c r="ET44" s="1168"/>
      <c r="EU44" s="1168"/>
      <c r="EV44" s="1168"/>
      <c r="EW44" s="1168"/>
      <c r="EX44" s="1168"/>
      <c r="EY44" s="1168"/>
      <c r="EZ44" s="1168"/>
      <c r="FA44" s="1168"/>
      <c r="FB44" s="1168"/>
      <c r="FC44" s="1168"/>
      <c r="FD44" s="1168"/>
      <c r="FE44" s="1168"/>
      <c r="FF44" s="1168"/>
      <c r="FG44" s="1168"/>
      <c r="FH44" s="1168"/>
      <c r="FI44" s="1168"/>
      <c r="FJ44" s="1168"/>
      <c r="FK44" s="1168"/>
      <c r="FL44" s="1168"/>
      <c r="FM44" s="1168"/>
      <c r="FN44" s="1168"/>
      <c r="FO44" s="1168"/>
      <c r="FP44" s="1168"/>
      <c r="FQ44" s="1168"/>
      <c r="FR44" s="1168"/>
      <c r="FS44" s="1168"/>
      <c r="FT44" s="1168"/>
      <c r="FU44" s="1168"/>
      <c r="FV44" s="1168"/>
      <c r="FW44" s="1168"/>
      <c r="FX44" s="1168"/>
      <c r="FY44" s="1168"/>
      <c r="FZ44" s="1168"/>
      <c r="GA44" s="1168"/>
      <c r="GB44" s="1168"/>
      <c r="GC44" s="1168"/>
      <c r="GD44" s="1168"/>
      <c r="GE44" s="1168"/>
      <c r="GF44" s="1168"/>
      <c r="GG44" s="1168"/>
      <c r="GH44" s="1168"/>
      <c r="GI44" s="1168"/>
      <c r="GJ44" s="1168"/>
      <c r="GK44" s="1168"/>
      <c r="GL44" s="1168"/>
      <c r="GM44" s="1168"/>
      <c r="GN44" s="1168"/>
      <c r="GO44" s="1168"/>
      <c r="GP44" s="1168"/>
      <c r="GQ44" s="1168"/>
      <c r="GR44" s="1168"/>
      <c r="GS44" s="1168"/>
      <c r="GT44" s="1168"/>
      <c r="GU44" s="1168"/>
      <c r="GV44" s="1168"/>
      <c r="GW44" s="1168"/>
      <c r="GX44" s="1168"/>
      <c r="GY44" s="1168"/>
      <c r="GZ44" s="1168"/>
      <c r="HA44" s="1168"/>
      <c r="HB44" s="1168"/>
      <c r="HC44" s="1168"/>
      <c r="HD44" s="1168"/>
      <c r="HE44" s="1168"/>
      <c r="HF44" s="1168"/>
      <c r="HG44" s="1168"/>
      <c r="HH44" s="1168"/>
      <c r="HI44" s="1168"/>
      <c r="HJ44" s="1168"/>
      <c r="HK44" s="1168"/>
      <c r="HL44" s="1168"/>
      <c r="HM44" s="1168"/>
      <c r="HN44" s="1168"/>
      <c r="HO44" s="1168"/>
      <c r="HP44" s="1168"/>
      <c r="HQ44" s="1168"/>
      <c r="HR44" s="1168"/>
      <c r="HS44" s="1168"/>
      <c r="HT44" s="1168"/>
      <c r="HU44" s="1168"/>
      <c r="HV44" s="1168"/>
      <c r="HW44" s="1168"/>
      <c r="HX44" s="1168"/>
      <c r="HY44" s="1168"/>
      <c r="HZ44" s="1168"/>
      <c r="IA44" s="1168"/>
      <c r="IB44" s="1168"/>
      <c r="IC44" s="1168"/>
      <c r="ID44" s="1168"/>
      <c r="IE44" s="1168"/>
      <c r="IF44" s="1168"/>
      <c r="IG44" s="1168"/>
      <c r="IH44" s="1168"/>
      <c r="II44" s="1168"/>
      <c r="IJ44" s="1168"/>
      <c r="IK44" s="1168"/>
      <c r="IL44" s="1168"/>
      <c r="IM44" s="1168"/>
      <c r="IN44" s="1168"/>
      <c r="IO44" s="1168"/>
      <c r="IP44" s="1168"/>
      <c r="IQ44" s="1168"/>
      <c r="IR44" s="1168"/>
      <c r="IS44" s="1168"/>
      <c r="IT44" s="1168"/>
      <c r="IU44" s="1168"/>
      <c r="IV44" s="1168"/>
    </row>
    <row r="45" spans="1:256" s="1160" customFormat="1" ht="15" customHeight="1" x14ac:dyDescent="0.35">
      <c r="A45" s="1525">
        <v>38</v>
      </c>
      <c r="B45" s="1172"/>
      <c r="C45" s="1160" t="s">
        <v>1165</v>
      </c>
      <c r="D45" s="1367">
        <v>500</v>
      </c>
      <c r="E45" s="1367">
        <v>0</v>
      </c>
      <c r="F45" s="1367">
        <v>0</v>
      </c>
      <c r="G45" s="1367">
        <v>120</v>
      </c>
      <c r="H45" s="1367">
        <v>0</v>
      </c>
      <c r="I45" s="1367">
        <v>360</v>
      </c>
      <c r="J45" s="1367">
        <v>0</v>
      </c>
      <c r="K45" s="1367">
        <v>0</v>
      </c>
      <c r="L45" s="1367">
        <v>0</v>
      </c>
      <c r="M45" s="1367">
        <v>445</v>
      </c>
      <c r="N45" s="1367">
        <v>0</v>
      </c>
      <c r="O45" s="1367">
        <v>2000</v>
      </c>
      <c r="P45" s="1367">
        <v>65</v>
      </c>
      <c r="Q45" s="822">
        <v>3490</v>
      </c>
      <c r="R45" s="808"/>
      <c r="S45" s="808"/>
      <c r="T45" s="808"/>
      <c r="U45" s="808"/>
      <c r="V45" s="808"/>
      <c r="W45" s="808"/>
      <c r="X45" s="808"/>
      <c r="Y45" s="808"/>
      <c r="Z45" s="808"/>
      <c r="AA45" s="808"/>
      <c r="AB45" s="808"/>
      <c r="AC45" s="808"/>
      <c r="AD45" s="808"/>
      <c r="AE45" s="808"/>
      <c r="AF45" s="808"/>
      <c r="AG45" s="808"/>
      <c r="AH45" s="808"/>
      <c r="AI45" s="808"/>
      <c r="AJ45" s="808"/>
      <c r="AK45" s="808"/>
      <c r="AL45" s="808"/>
      <c r="AM45" s="808"/>
      <c r="AN45" s="808"/>
      <c r="AO45" s="808"/>
      <c r="AP45" s="808"/>
      <c r="AQ45" s="808"/>
      <c r="AR45" s="808"/>
      <c r="AS45" s="808"/>
      <c r="AT45" s="808"/>
      <c r="AU45" s="808"/>
      <c r="AV45" s="808"/>
      <c r="AW45" s="808"/>
      <c r="AX45" s="808"/>
      <c r="AY45" s="808"/>
      <c r="AZ45" s="808"/>
      <c r="BA45" s="808"/>
      <c r="BB45" s="808"/>
      <c r="BC45" s="808"/>
      <c r="BD45" s="808"/>
      <c r="BE45" s="808"/>
      <c r="BF45" s="808"/>
      <c r="BG45" s="808"/>
      <c r="BH45" s="808"/>
      <c r="BI45" s="808"/>
      <c r="BJ45" s="808"/>
      <c r="BK45" s="808"/>
      <c r="BL45" s="808"/>
      <c r="BM45" s="808"/>
      <c r="BN45" s="808"/>
      <c r="BO45" s="808"/>
      <c r="BP45" s="808"/>
      <c r="BQ45" s="808"/>
      <c r="BR45" s="808"/>
      <c r="BS45" s="808"/>
      <c r="BT45" s="808"/>
      <c r="BU45" s="808"/>
      <c r="BV45" s="808"/>
      <c r="BW45" s="808"/>
      <c r="BX45" s="808"/>
      <c r="BY45" s="808"/>
      <c r="BZ45" s="808"/>
      <c r="CA45" s="808"/>
      <c r="CB45" s="808"/>
      <c r="CC45" s="808"/>
      <c r="CD45" s="808"/>
      <c r="CE45" s="808"/>
      <c r="CF45" s="808"/>
      <c r="CG45" s="808"/>
      <c r="CH45" s="808"/>
      <c r="CI45" s="808"/>
      <c r="CJ45" s="808"/>
      <c r="CK45" s="808"/>
      <c r="CL45" s="808"/>
      <c r="CM45" s="808"/>
      <c r="CN45" s="808"/>
      <c r="CO45" s="808"/>
      <c r="CP45" s="808"/>
      <c r="CQ45" s="808"/>
      <c r="CR45" s="808"/>
      <c r="CS45" s="808"/>
      <c r="CT45" s="808"/>
      <c r="CU45" s="808"/>
      <c r="CV45" s="808"/>
      <c r="CW45" s="808"/>
      <c r="CX45" s="808"/>
      <c r="CY45" s="808"/>
      <c r="CZ45" s="808"/>
      <c r="DA45" s="808"/>
      <c r="DB45" s="808"/>
      <c r="DC45" s="808"/>
      <c r="DD45" s="808"/>
      <c r="DE45" s="808"/>
      <c r="DF45" s="808"/>
      <c r="DG45" s="808"/>
      <c r="DH45" s="808"/>
      <c r="DI45" s="808"/>
      <c r="DJ45" s="808"/>
      <c r="DK45" s="808"/>
      <c r="DL45" s="808"/>
      <c r="DM45" s="808"/>
      <c r="DN45" s="808"/>
      <c r="DO45" s="808"/>
      <c r="DP45" s="808"/>
      <c r="DQ45" s="808"/>
      <c r="DR45" s="808"/>
      <c r="DS45" s="808"/>
      <c r="DT45" s="808"/>
      <c r="DU45" s="808"/>
      <c r="DV45" s="808"/>
      <c r="DW45" s="808"/>
      <c r="DX45" s="808"/>
      <c r="DY45" s="808"/>
      <c r="DZ45" s="808"/>
      <c r="EA45" s="808"/>
      <c r="EB45" s="808"/>
      <c r="EC45" s="808"/>
      <c r="ED45" s="808"/>
      <c r="EE45" s="808"/>
      <c r="EF45" s="808"/>
      <c r="EG45" s="808"/>
      <c r="EH45" s="808"/>
      <c r="EI45" s="808"/>
      <c r="EJ45" s="808"/>
      <c r="EK45" s="808"/>
      <c r="EL45" s="808"/>
      <c r="EM45" s="808"/>
      <c r="EN45" s="808"/>
      <c r="EO45" s="808"/>
      <c r="EP45" s="808"/>
      <c r="EQ45" s="808"/>
      <c r="ER45" s="808"/>
      <c r="ES45" s="808"/>
      <c r="ET45" s="808"/>
      <c r="EU45" s="808"/>
      <c r="EV45" s="808"/>
      <c r="EW45" s="808"/>
      <c r="EX45" s="808"/>
      <c r="EY45" s="808"/>
      <c r="EZ45" s="808"/>
      <c r="FA45" s="808"/>
      <c r="FB45" s="808"/>
      <c r="FC45" s="808"/>
      <c r="FD45" s="808"/>
      <c r="FE45" s="808"/>
      <c r="FF45" s="808"/>
      <c r="FG45" s="808"/>
      <c r="FH45" s="808"/>
      <c r="FI45" s="808"/>
      <c r="FJ45" s="808"/>
      <c r="FK45" s="808"/>
      <c r="FL45" s="808"/>
      <c r="FM45" s="808"/>
      <c r="FN45" s="808"/>
      <c r="FO45" s="808"/>
      <c r="FP45" s="808"/>
      <c r="FQ45" s="808"/>
      <c r="FR45" s="808"/>
      <c r="FS45" s="808"/>
      <c r="FT45" s="808"/>
      <c r="FU45" s="808"/>
      <c r="FV45" s="808"/>
      <c r="FW45" s="808"/>
      <c r="FX45" s="808"/>
      <c r="FY45" s="808"/>
      <c r="FZ45" s="808"/>
      <c r="GA45" s="808"/>
      <c r="GB45" s="808"/>
      <c r="GC45" s="808"/>
      <c r="GD45" s="808"/>
      <c r="GE45" s="808"/>
      <c r="GF45" s="808"/>
      <c r="GG45" s="808"/>
      <c r="GH45" s="808"/>
      <c r="GI45" s="808"/>
      <c r="GJ45" s="808"/>
      <c r="GK45" s="808"/>
      <c r="GL45" s="808"/>
      <c r="GM45" s="808"/>
      <c r="GN45" s="808"/>
      <c r="GO45" s="808"/>
      <c r="GP45" s="808"/>
      <c r="GQ45" s="808"/>
      <c r="GR45" s="808"/>
      <c r="GS45" s="808"/>
      <c r="GT45" s="808"/>
      <c r="GU45" s="808"/>
      <c r="GV45" s="808"/>
      <c r="GW45" s="808"/>
      <c r="GX45" s="808"/>
      <c r="GY45" s="808"/>
      <c r="GZ45" s="808"/>
      <c r="HA45" s="808"/>
      <c r="HB45" s="808"/>
      <c r="HC45" s="808"/>
      <c r="HD45" s="808"/>
      <c r="HE45" s="808"/>
      <c r="HF45" s="808"/>
      <c r="HG45" s="808"/>
      <c r="HH45" s="808"/>
      <c r="HI45" s="808"/>
      <c r="HJ45" s="808"/>
      <c r="HK45" s="808"/>
      <c r="HL45" s="808"/>
      <c r="HM45" s="808"/>
      <c r="HN45" s="808"/>
      <c r="HO45" s="808"/>
      <c r="HP45" s="808"/>
      <c r="HQ45" s="808"/>
      <c r="HR45" s="808"/>
      <c r="HS45" s="808"/>
      <c r="HT45" s="808"/>
      <c r="HU45" s="808"/>
      <c r="HV45" s="808"/>
      <c r="HW45" s="808"/>
      <c r="HX45" s="808"/>
      <c r="HY45" s="808"/>
      <c r="HZ45" s="808"/>
      <c r="IA45" s="808"/>
      <c r="IB45" s="808"/>
      <c r="IC45" s="808"/>
      <c r="ID45" s="808"/>
      <c r="IE45" s="808"/>
      <c r="IF45" s="808"/>
      <c r="IG45" s="808"/>
      <c r="IH45" s="808"/>
      <c r="II45" s="808"/>
      <c r="IJ45" s="808"/>
      <c r="IK45" s="808"/>
      <c r="IL45" s="808"/>
      <c r="IM45" s="808"/>
      <c r="IN45" s="808"/>
      <c r="IO45" s="808"/>
      <c r="IP45" s="808"/>
      <c r="IQ45" s="808"/>
      <c r="IR45" s="808"/>
      <c r="IS45" s="808"/>
      <c r="IT45" s="808"/>
      <c r="IU45" s="808"/>
      <c r="IV45" s="808"/>
    </row>
    <row r="46" spans="1:256" x14ac:dyDescent="0.35">
      <c r="A46" s="1525">
        <v>39</v>
      </c>
      <c r="B46" s="1173"/>
      <c r="C46" s="1174" t="s">
        <v>675</v>
      </c>
      <c r="D46" s="193"/>
      <c r="E46" s="193"/>
      <c r="F46" s="193"/>
      <c r="G46" s="193">
        <v>30</v>
      </c>
      <c r="H46" s="193"/>
      <c r="I46" s="193">
        <v>-20</v>
      </c>
      <c r="J46" s="193"/>
      <c r="K46" s="193"/>
      <c r="L46" s="193"/>
      <c r="M46" s="193"/>
      <c r="N46" s="193">
        <v>50</v>
      </c>
      <c r="O46" s="193"/>
      <c r="P46" s="812">
        <v>-60</v>
      </c>
      <c r="Q46" s="1175">
        <f>SUM(D46:P46)</f>
        <v>0</v>
      </c>
      <c r="R46" s="1174"/>
      <c r="S46" s="1174"/>
      <c r="T46" s="1174"/>
      <c r="U46" s="1174"/>
      <c r="V46" s="1174"/>
      <c r="W46" s="1174"/>
      <c r="X46" s="1174"/>
      <c r="Y46" s="1174"/>
      <c r="Z46" s="1174"/>
      <c r="AA46" s="1174"/>
      <c r="AB46" s="1174"/>
      <c r="AC46" s="1174"/>
      <c r="AD46" s="1174"/>
      <c r="AE46" s="1174"/>
      <c r="AF46" s="1174"/>
      <c r="AG46" s="1174"/>
      <c r="AH46" s="1174"/>
      <c r="AI46" s="1174"/>
      <c r="AJ46" s="1174"/>
      <c r="AK46" s="1174"/>
      <c r="AL46" s="1174"/>
      <c r="AM46" s="1174"/>
      <c r="AN46" s="1174"/>
      <c r="AO46" s="1174"/>
      <c r="AP46" s="1174"/>
      <c r="AQ46" s="1174"/>
      <c r="AR46" s="1174"/>
      <c r="AS46" s="1174"/>
      <c r="AT46" s="1174"/>
      <c r="AU46" s="1174"/>
      <c r="AV46" s="1174"/>
      <c r="AW46" s="1174"/>
      <c r="AX46" s="1174"/>
      <c r="AY46" s="1174"/>
      <c r="AZ46" s="1174"/>
      <c r="BA46" s="1174"/>
      <c r="BB46" s="1174"/>
      <c r="BC46" s="1174"/>
      <c r="BD46" s="1174"/>
      <c r="BE46" s="1174"/>
      <c r="BF46" s="1174"/>
      <c r="BG46" s="1174"/>
      <c r="BH46" s="1174"/>
      <c r="BI46" s="1174"/>
      <c r="BJ46" s="1174"/>
      <c r="BK46" s="1174"/>
      <c r="BL46" s="1174"/>
      <c r="BM46" s="1174"/>
      <c r="BN46" s="1174"/>
      <c r="BO46" s="1174"/>
      <c r="BP46" s="1174"/>
      <c r="BQ46" s="1174"/>
      <c r="BR46" s="1174"/>
      <c r="BS46" s="1174"/>
      <c r="BT46" s="1174"/>
      <c r="BU46" s="1174"/>
      <c r="BV46" s="1174"/>
      <c r="BW46" s="1174"/>
      <c r="BX46" s="1174"/>
      <c r="BY46" s="1174"/>
      <c r="BZ46" s="1174"/>
      <c r="CA46" s="1174"/>
      <c r="CB46" s="1174"/>
      <c r="CC46" s="1174"/>
      <c r="CD46" s="1174"/>
      <c r="CE46" s="1174"/>
      <c r="CF46" s="1174"/>
      <c r="CG46" s="1174"/>
      <c r="CH46" s="1174"/>
      <c r="CI46" s="1174"/>
      <c r="CJ46" s="1174"/>
      <c r="CK46" s="1174"/>
      <c r="CL46" s="1174"/>
      <c r="CM46" s="1174"/>
      <c r="CN46" s="1174"/>
      <c r="CO46" s="1174"/>
      <c r="CP46" s="1174"/>
      <c r="CQ46" s="1174"/>
      <c r="CR46" s="1174"/>
      <c r="CS46" s="1174"/>
      <c r="CT46" s="1174"/>
      <c r="CU46" s="1174"/>
      <c r="CV46" s="1174"/>
      <c r="CW46" s="1174"/>
      <c r="CX46" s="1174"/>
      <c r="CY46" s="1174"/>
      <c r="CZ46" s="1174"/>
      <c r="DA46" s="1174"/>
      <c r="DB46" s="1174"/>
      <c r="DC46" s="1174"/>
      <c r="DD46" s="1174"/>
      <c r="DE46" s="1174"/>
      <c r="DF46" s="1174"/>
      <c r="DG46" s="1174"/>
      <c r="DH46" s="1174"/>
      <c r="DI46" s="1174"/>
      <c r="DJ46" s="1174"/>
      <c r="DK46" s="1174"/>
      <c r="DL46" s="1174"/>
      <c r="DM46" s="1174"/>
      <c r="DN46" s="1174"/>
      <c r="DO46" s="1174"/>
      <c r="DP46" s="1174"/>
      <c r="DQ46" s="1174"/>
      <c r="DR46" s="1174"/>
      <c r="DS46" s="1174"/>
      <c r="DT46" s="1174"/>
      <c r="DU46" s="1174"/>
      <c r="DV46" s="1174"/>
      <c r="DW46" s="1174"/>
      <c r="DX46" s="1174"/>
      <c r="DY46" s="1174"/>
      <c r="DZ46" s="1174"/>
      <c r="EA46" s="1174"/>
      <c r="EB46" s="1174"/>
      <c r="EC46" s="1174"/>
      <c r="ED46" s="1174"/>
      <c r="EE46" s="1174"/>
      <c r="EF46" s="1174"/>
      <c r="EG46" s="1174"/>
      <c r="EH46" s="1174"/>
      <c r="EI46" s="1174"/>
      <c r="EJ46" s="1174"/>
      <c r="EK46" s="1174"/>
      <c r="EL46" s="1174"/>
      <c r="EM46" s="1174"/>
      <c r="EN46" s="1174"/>
      <c r="EO46" s="1174"/>
      <c r="EP46" s="1174"/>
      <c r="EQ46" s="1174"/>
      <c r="ER46" s="1174"/>
      <c r="ES46" s="1174"/>
      <c r="ET46" s="1174"/>
      <c r="EU46" s="1174"/>
      <c r="EV46" s="1174"/>
      <c r="EW46" s="1174"/>
      <c r="EX46" s="1174"/>
      <c r="EY46" s="1174"/>
      <c r="EZ46" s="1174"/>
      <c r="FA46" s="1174"/>
      <c r="FB46" s="1174"/>
      <c r="FC46" s="1174"/>
      <c r="FD46" s="1174"/>
      <c r="FE46" s="1174"/>
      <c r="FF46" s="1174"/>
      <c r="FG46" s="1174"/>
      <c r="FH46" s="1174"/>
      <c r="FI46" s="1174"/>
      <c r="FJ46" s="1174"/>
      <c r="FK46" s="1174"/>
      <c r="FL46" s="1174"/>
      <c r="FM46" s="1174"/>
      <c r="FN46" s="1174"/>
      <c r="FO46" s="1174"/>
      <c r="FP46" s="1174"/>
      <c r="FQ46" s="1174"/>
      <c r="FR46" s="1174"/>
      <c r="FS46" s="1174"/>
      <c r="FT46" s="1174"/>
      <c r="FU46" s="1174"/>
      <c r="FV46" s="1174"/>
      <c r="FW46" s="1174"/>
      <c r="FX46" s="1174"/>
      <c r="FY46" s="1174"/>
      <c r="FZ46" s="1174"/>
      <c r="GA46" s="1174"/>
      <c r="GB46" s="1174"/>
      <c r="GC46" s="1174"/>
      <c r="GD46" s="1174"/>
      <c r="GE46" s="1174"/>
      <c r="GF46" s="1174"/>
      <c r="GG46" s="1174"/>
      <c r="GH46" s="1174"/>
      <c r="GI46" s="1174"/>
      <c r="GJ46" s="1174"/>
      <c r="GK46" s="1174"/>
      <c r="GL46" s="1174"/>
      <c r="GM46" s="1174"/>
      <c r="GN46" s="1174"/>
      <c r="GO46" s="1174"/>
      <c r="GP46" s="1174"/>
      <c r="GQ46" s="1174"/>
      <c r="GR46" s="1174"/>
      <c r="GS46" s="1174"/>
      <c r="GT46" s="1174"/>
      <c r="GU46" s="1174"/>
      <c r="GV46" s="1174"/>
      <c r="GW46" s="1174"/>
      <c r="GX46" s="1174"/>
      <c r="GY46" s="1174"/>
      <c r="GZ46" s="1174"/>
      <c r="HA46" s="1174"/>
      <c r="HB46" s="1174"/>
      <c r="HC46" s="1174"/>
      <c r="HD46" s="1174"/>
      <c r="HE46" s="1174"/>
      <c r="HF46" s="1174"/>
      <c r="HG46" s="1174"/>
      <c r="HH46" s="1174"/>
      <c r="HI46" s="1174"/>
      <c r="HJ46" s="1174"/>
      <c r="HK46" s="1174"/>
      <c r="HL46" s="1174"/>
      <c r="HM46" s="1174"/>
      <c r="HN46" s="1174"/>
      <c r="HO46" s="1174"/>
      <c r="HP46" s="1174"/>
      <c r="HQ46" s="1174"/>
      <c r="HR46" s="1174"/>
      <c r="HS46" s="1174"/>
      <c r="HT46" s="1174"/>
      <c r="HU46" s="1174"/>
      <c r="HV46" s="1174"/>
      <c r="HW46" s="1174"/>
      <c r="HX46" s="1174"/>
      <c r="HY46" s="1174"/>
      <c r="HZ46" s="1174"/>
      <c r="IA46" s="1174"/>
      <c r="IB46" s="1174"/>
      <c r="IC46" s="1174"/>
      <c r="ID46" s="1174"/>
      <c r="IE46" s="1174"/>
      <c r="IF46" s="1174"/>
      <c r="IG46" s="1174"/>
      <c r="IH46" s="1174"/>
      <c r="II46" s="1174"/>
      <c r="IJ46" s="1174"/>
      <c r="IK46" s="1174"/>
      <c r="IL46" s="1174"/>
      <c r="IM46" s="1174"/>
      <c r="IN46" s="1174"/>
      <c r="IO46" s="1174"/>
      <c r="IP46" s="1174"/>
      <c r="IQ46" s="1174"/>
      <c r="IR46" s="1174"/>
      <c r="IS46" s="1174"/>
      <c r="IT46" s="1174"/>
      <c r="IU46" s="1174"/>
      <c r="IV46" s="1174"/>
    </row>
    <row r="47" spans="1:256" x14ac:dyDescent="0.35">
      <c r="A47" s="1525">
        <v>40</v>
      </c>
      <c r="B47" s="1172"/>
      <c r="C47" s="1440" t="s">
        <v>1210</v>
      </c>
      <c r="D47" s="1178">
        <f>SUM(D45:D46)</f>
        <v>500</v>
      </c>
      <c r="E47" s="1178">
        <f t="shared" ref="E47:Q47" si="11">SUM(E45:E46)</f>
        <v>0</v>
      </c>
      <c r="F47" s="1178">
        <f t="shared" si="11"/>
        <v>0</v>
      </c>
      <c r="G47" s="1178">
        <f t="shared" si="11"/>
        <v>150</v>
      </c>
      <c r="H47" s="1178">
        <f t="shared" si="11"/>
        <v>0</v>
      </c>
      <c r="I47" s="1178">
        <f t="shared" si="11"/>
        <v>340</v>
      </c>
      <c r="J47" s="1178">
        <f t="shared" si="11"/>
        <v>0</v>
      </c>
      <c r="K47" s="1178">
        <f t="shared" si="11"/>
        <v>0</v>
      </c>
      <c r="L47" s="1178">
        <f t="shared" si="11"/>
        <v>0</v>
      </c>
      <c r="M47" s="1178">
        <f t="shared" si="11"/>
        <v>445</v>
      </c>
      <c r="N47" s="1178">
        <f t="shared" si="11"/>
        <v>50</v>
      </c>
      <c r="O47" s="1178">
        <f t="shared" si="11"/>
        <v>2000</v>
      </c>
      <c r="P47" s="1178">
        <f t="shared" si="11"/>
        <v>5</v>
      </c>
      <c r="Q47" s="1521">
        <f t="shared" si="11"/>
        <v>3490</v>
      </c>
      <c r="R47" s="1160"/>
      <c r="S47" s="1160"/>
      <c r="T47" s="1160"/>
      <c r="U47" s="1160"/>
      <c r="V47" s="1160"/>
      <c r="W47" s="1160"/>
      <c r="X47" s="1160"/>
      <c r="Y47" s="1160"/>
      <c r="Z47" s="1160"/>
      <c r="AA47" s="1160"/>
      <c r="AB47" s="1160"/>
      <c r="AC47" s="1160"/>
      <c r="AD47" s="1160"/>
      <c r="AE47" s="1160"/>
      <c r="AF47" s="1160"/>
      <c r="AG47" s="1160"/>
      <c r="AH47" s="1160"/>
      <c r="AI47" s="1160"/>
      <c r="AJ47" s="1160"/>
      <c r="AK47" s="1160"/>
      <c r="AL47" s="1160"/>
      <c r="AM47" s="1160"/>
      <c r="AN47" s="1160"/>
      <c r="AO47" s="1160"/>
      <c r="AP47" s="1160"/>
      <c r="AQ47" s="1160"/>
      <c r="AR47" s="1160"/>
      <c r="AS47" s="1160"/>
      <c r="AT47" s="1160"/>
      <c r="AU47" s="1160"/>
      <c r="AV47" s="1160"/>
      <c r="AW47" s="1160"/>
      <c r="AX47" s="1160"/>
      <c r="AY47" s="1160"/>
      <c r="AZ47" s="1160"/>
      <c r="BA47" s="1160"/>
      <c r="BB47" s="1160"/>
      <c r="BC47" s="1160"/>
      <c r="BD47" s="1160"/>
      <c r="BE47" s="1160"/>
      <c r="BF47" s="1160"/>
      <c r="BG47" s="1160"/>
      <c r="BH47" s="1160"/>
      <c r="BI47" s="1160"/>
      <c r="BJ47" s="1160"/>
      <c r="BK47" s="1160"/>
      <c r="BL47" s="1160"/>
      <c r="BM47" s="1160"/>
      <c r="BN47" s="1160"/>
      <c r="BO47" s="1160"/>
      <c r="BP47" s="1160"/>
      <c r="BQ47" s="1160"/>
      <c r="BR47" s="1160"/>
      <c r="BS47" s="1160"/>
      <c r="BT47" s="1160"/>
      <c r="BU47" s="1160"/>
      <c r="BV47" s="1160"/>
      <c r="BW47" s="1160"/>
      <c r="BX47" s="1160"/>
      <c r="BY47" s="1160"/>
      <c r="BZ47" s="1160"/>
      <c r="CA47" s="1160"/>
      <c r="CB47" s="1160"/>
      <c r="CC47" s="1160"/>
      <c r="CD47" s="1160"/>
      <c r="CE47" s="1160"/>
      <c r="CF47" s="1160"/>
      <c r="CG47" s="1160"/>
      <c r="CH47" s="1160"/>
      <c r="CI47" s="1160"/>
      <c r="CJ47" s="1160"/>
      <c r="CK47" s="1160"/>
      <c r="CL47" s="1160"/>
      <c r="CM47" s="1160"/>
      <c r="CN47" s="1160"/>
      <c r="CO47" s="1160"/>
      <c r="CP47" s="1160"/>
      <c r="CQ47" s="1160"/>
      <c r="CR47" s="1160"/>
      <c r="CS47" s="1160"/>
      <c r="CT47" s="1160"/>
      <c r="CU47" s="1160"/>
      <c r="CV47" s="1160"/>
      <c r="CW47" s="1160"/>
      <c r="CX47" s="1160"/>
      <c r="CY47" s="1160"/>
      <c r="CZ47" s="1160"/>
      <c r="DA47" s="1160"/>
      <c r="DB47" s="1160"/>
      <c r="DC47" s="1160"/>
      <c r="DD47" s="1160"/>
      <c r="DE47" s="1160"/>
      <c r="DF47" s="1160"/>
      <c r="DG47" s="1160"/>
      <c r="DH47" s="1160"/>
      <c r="DI47" s="1160"/>
      <c r="DJ47" s="1160"/>
      <c r="DK47" s="1160"/>
      <c r="DL47" s="1160"/>
      <c r="DM47" s="1160"/>
      <c r="DN47" s="1160"/>
      <c r="DO47" s="1160"/>
      <c r="DP47" s="1160"/>
      <c r="DQ47" s="1160"/>
      <c r="DR47" s="1160"/>
      <c r="DS47" s="1160"/>
      <c r="DT47" s="1160"/>
      <c r="DU47" s="1160"/>
      <c r="DV47" s="1160"/>
      <c r="DW47" s="1160"/>
      <c r="DX47" s="1160"/>
      <c r="DY47" s="1160"/>
      <c r="DZ47" s="1160"/>
      <c r="EA47" s="1160"/>
      <c r="EB47" s="1160"/>
      <c r="EC47" s="1160"/>
      <c r="ED47" s="1160"/>
      <c r="EE47" s="1160"/>
      <c r="EF47" s="1160"/>
      <c r="EG47" s="1160"/>
      <c r="EH47" s="1160"/>
      <c r="EI47" s="1160"/>
      <c r="EJ47" s="1160"/>
      <c r="EK47" s="1160"/>
      <c r="EL47" s="1160"/>
      <c r="EM47" s="1160"/>
      <c r="EN47" s="1160"/>
      <c r="EO47" s="1160"/>
      <c r="EP47" s="1160"/>
      <c r="EQ47" s="1160"/>
      <c r="ER47" s="1160"/>
      <c r="ES47" s="1160"/>
      <c r="ET47" s="1160"/>
      <c r="EU47" s="1160"/>
      <c r="EV47" s="1160"/>
      <c r="EW47" s="1160"/>
      <c r="EX47" s="1160"/>
      <c r="EY47" s="1160"/>
      <c r="EZ47" s="1160"/>
      <c r="FA47" s="1160"/>
      <c r="FB47" s="1160"/>
      <c r="FC47" s="1160"/>
      <c r="FD47" s="1160"/>
      <c r="FE47" s="1160"/>
      <c r="FF47" s="1160"/>
      <c r="FG47" s="1160"/>
      <c r="FH47" s="1160"/>
      <c r="FI47" s="1160"/>
      <c r="FJ47" s="1160"/>
      <c r="FK47" s="1160"/>
      <c r="FL47" s="1160"/>
      <c r="FM47" s="1160"/>
      <c r="FN47" s="1160"/>
      <c r="FO47" s="1160"/>
      <c r="FP47" s="1160"/>
      <c r="FQ47" s="1160"/>
      <c r="FR47" s="1160"/>
      <c r="FS47" s="1160"/>
      <c r="FT47" s="1160"/>
      <c r="FU47" s="1160"/>
      <c r="FV47" s="1160"/>
      <c r="FW47" s="1160"/>
      <c r="FX47" s="1160"/>
      <c r="FY47" s="1160"/>
      <c r="FZ47" s="1160"/>
      <c r="GA47" s="1160"/>
      <c r="GB47" s="1160"/>
      <c r="GC47" s="1160"/>
      <c r="GD47" s="1160"/>
      <c r="GE47" s="1160"/>
      <c r="GF47" s="1160"/>
      <c r="GG47" s="1160"/>
      <c r="GH47" s="1160"/>
      <c r="GI47" s="1160"/>
      <c r="GJ47" s="1160"/>
      <c r="GK47" s="1160"/>
      <c r="GL47" s="1160"/>
      <c r="GM47" s="1160"/>
      <c r="GN47" s="1160"/>
      <c r="GO47" s="1160"/>
      <c r="GP47" s="1160"/>
      <c r="GQ47" s="1160"/>
      <c r="GR47" s="1160"/>
      <c r="GS47" s="1160"/>
      <c r="GT47" s="1160"/>
      <c r="GU47" s="1160"/>
      <c r="GV47" s="1160"/>
      <c r="GW47" s="1160"/>
      <c r="GX47" s="1160"/>
      <c r="GY47" s="1160"/>
      <c r="GZ47" s="1160"/>
      <c r="HA47" s="1160"/>
      <c r="HB47" s="1160"/>
      <c r="HC47" s="1160"/>
      <c r="HD47" s="1160"/>
      <c r="HE47" s="1160"/>
      <c r="HF47" s="1160"/>
      <c r="HG47" s="1160"/>
      <c r="HH47" s="1160"/>
      <c r="HI47" s="1160"/>
      <c r="HJ47" s="1160"/>
      <c r="HK47" s="1160"/>
      <c r="HL47" s="1160"/>
      <c r="HM47" s="1160"/>
      <c r="HN47" s="1160"/>
      <c r="HO47" s="1160"/>
      <c r="HP47" s="1160"/>
      <c r="HQ47" s="1160"/>
      <c r="HR47" s="1160"/>
      <c r="HS47" s="1160"/>
      <c r="HT47" s="1160"/>
      <c r="HU47" s="1160"/>
      <c r="HV47" s="1160"/>
      <c r="HW47" s="1160"/>
      <c r="HX47" s="1160"/>
      <c r="HY47" s="1160"/>
      <c r="HZ47" s="1160"/>
      <c r="IA47" s="1160"/>
      <c r="IB47" s="1160"/>
      <c r="IC47" s="1160"/>
      <c r="ID47" s="1160"/>
      <c r="IE47" s="1160"/>
      <c r="IF47" s="1160"/>
      <c r="IG47" s="1160"/>
      <c r="IH47" s="1160"/>
      <c r="II47" s="1160"/>
      <c r="IJ47" s="1160"/>
      <c r="IK47" s="1160"/>
      <c r="IL47" s="1160"/>
      <c r="IM47" s="1160"/>
      <c r="IN47" s="1160"/>
      <c r="IO47" s="1160"/>
      <c r="IP47" s="1160"/>
      <c r="IQ47" s="1160"/>
      <c r="IR47" s="1160"/>
      <c r="IS47" s="1160"/>
      <c r="IT47" s="1160"/>
      <c r="IU47" s="1160"/>
      <c r="IV47" s="1160"/>
    </row>
    <row r="48" spans="1:256" s="1171" customFormat="1" ht="30" customHeight="1" x14ac:dyDescent="0.35">
      <c r="A48" s="1525">
        <v>41</v>
      </c>
      <c r="B48" s="1167" t="s">
        <v>816</v>
      </c>
      <c r="C48" s="1168" t="s">
        <v>807</v>
      </c>
      <c r="D48" s="1169"/>
      <c r="E48" s="1169"/>
      <c r="F48" s="1169"/>
      <c r="G48" s="1169"/>
      <c r="H48" s="1169"/>
      <c r="I48" s="1169"/>
      <c r="J48" s="1169"/>
      <c r="K48" s="1169"/>
      <c r="L48" s="1169"/>
      <c r="M48" s="1169"/>
      <c r="N48" s="1169"/>
      <c r="O48" s="1169">
        <v>2000</v>
      </c>
      <c r="P48" s="1169">
        <v>931</v>
      </c>
      <c r="Q48" s="1170">
        <f t="shared" si="1"/>
        <v>2931</v>
      </c>
      <c r="R48" s="1168"/>
      <c r="S48" s="1168"/>
      <c r="T48" s="1168"/>
      <c r="U48" s="1168"/>
      <c r="V48" s="1168"/>
      <c r="W48" s="1168"/>
      <c r="X48" s="1168"/>
      <c r="Y48" s="1168"/>
      <c r="Z48" s="1168"/>
      <c r="AA48" s="1168"/>
      <c r="AB48" s="1168"/>
      <c r="AC48" s="1168"/>
      <c r="AD48" s="1168"/>
      <c r="AE48" s="1168"/>
      <c r="AF48" s="1168"/>
      <c r="AG48" s="1168"/>
      <c r="AH48" s="1168"/>
      <c r="AI48" s="1168"/>
      <c r="AJ48" s="1168"/>
      <c r="AK48" s="1168"/>
      <c r="AL48" s="1168"/>
      <c r="AM48" s="1168"/>
      <c r="AN48" s="1168"/>
      <c r="AO48" s="1168"/>
      <c r="AP48" s="1168"/>
      <c r="AQ48" s="1168"/>
      <c r="AR48" s="1168"/>
      <c r="AS48" s="1168"/>
      <c r="AT48" s="1168"/>
      <c r="AU48" s="1168"/>
      <c r="AV48" s="1168"/>
      <c r="AW48" s="1168"/>
      <c r="AX48" s="1168"/>
      <c r="AY48" s="1168"/>
      <c r="AZ48" s="1168"/>
      <c r="BA48" s="1168"/>
      <c r="BB48" s="1168"/>
      <c r="BC48" s="1168"/>
      <c r="BD48" s="1168"/>
      <c r="BE48" s="1168"/>
      <c r="BF48" s="1168"/>
      <c r="BG48" s="1168"/>
      <c r="BH48" s="1168"/>
      <c r="BI48" s="1168"/>
      <c r="BJ48" s="1168"/>
      <c r="BK48" s="1168"/>
      <c r="BL48" s="1168"/>
      <c r="BM48" s="1168"/>
      <c r="BN48" s="1168"/>
      <c r="BO48" s="1168"/>
      <c r="BP48" s="1168"/>
      <c r="BQ48" s="1168"/>
      <c r="BR48" s="1168"/>
      <c r="BS48" s="1168"/>
      <c r="BT48" s="1168"/>
      <c r="BU48" s="1168"/>
      <c r="BV48" s="1168"/>
      <c r="BW48" s="1168"/>
      <c r="BX48" s="1168"/>
      <c r="BY48" s="1168"/>
      <c r="BZ48" s="1168"/>
      <c r="CA48" s="1168"/>
      <c r="CB48" s="1168"/>
      <c r="CC48" s="1168"/>
      <c r="CD48" s="1168"/>
      <c r="CE48" s="1168"/>
      <c r="CF48" s="1168"/>
      <c r="CG48" s="1168"/>
      <c r="CH48" s="1168"/>
      <c r="CI48" s="1168"/>
      <c r="CJ48" s="1168"/>
      <c r="CK48" s="1168"/>
      <c r="CL48" s="1168"/>
      <c r="CM48" s="1168"/>
      <c r="CN48" s="1168"/>
      <c r="CO48" s="1168"/>
      <c r="CP48" s="1168"/>
      <c r="CQ48" s="1168"/>
      <c r="CR48" s="1168"/>
      <c r="CS48" s="1168"/>
      <c r="CT48" s="1168"/>
      <c r="CU48" s="1168"/>
      <c r="CV48" s="1168"/>
      <c r="CW48" s="1168"/>
      <c r="CX48" s="1168"/>
      <c r="CY48" s="1168"/>
      <c r="CZ48" s="1168"/>
      <c r="DA48" s="1168"/>
      <c r="DB48" s="1168"/>
      <c r="DC48" s="1168"/>
      <c r="DD48" s="1168"/>
      <c r="DE48" s="1168"/>
      <c r="DF48" s="1168"/>
      <c r="DG48" s="1168"/>
      <c r="DH48" s="1168"/>
      <c r="DI48" s="1168"/>
      <c r="DJ48" s="1168"/>
      <c r="DK48" s="1168"/>
      <c r="DL48" s="1168"/>
      <c r="DM48" s="1168"/>
      <c r="DN48" s="1168"/>
      <c r="DO48" s="1168"/>
      <c r="DP48" s="1168"/>
      <c r="DQ48" s="1168"/>
      <c r="DR48" s="1168"/>
      <c r="DS48" s="1168"/>
      <c r="DT48" s="1168"/>
      <c r="DU48" s="1168"/>
      <c r="DV48" s="1168"/>
      <c r="DW48" s="1168"/>
      <c r="DX48" s="1168"/>
      <c r="DY48" s="1168"/>
      <c r="DZ48" s="1168"/>
      <c r="EA48" s="1168"/>
      <c r="EB48" s="1168"/>
      <c r="EC48" s="1168"/>
      <c r="ED48" s="1168"/>
      <c r="EE48" s="1168"/>
      <c r="EF48" s="1168"/>
      <c r="EG48" s="1168"/>
      <c r="EH48" s="1168"/>
      <c r="EI48" s="1168"/>
      <c r="EJ48" s="1168"/>
      <c r="EK48" s="1168"/>
      <c r="EL48" s="1168"/>
      <c r="EM48" s="1168"/>
      <c r="EN48" s="1168"/>
      <c r="EO48" s="1168"/>
      <c r="EP48" s="1168"/>
      <c r="EQ48" s="1168"/>
      <c r="ER48" s="1168"/>
      <c r="ES48" s="1168"/>
      <c r="ET48" s="1168"/>
      <c r="EU48" s="1168"/>
      <c r="EV48" s="1168"/>
      <c r="EW48" s="1168"/>
      <c r="EX48" s="1168"/>
      <c r="EY48" s="1168"/>
      <c r="EZ48" s="1168"/>
      <c r="FA48" s="1168"/>
      <c r="FB48" s="1168"/>
      <c r="FC48" s="1168"/>
      <c r="FD48" s="1168"/>
      <c r="FE48" s="1168"/>
      <c r="FF48" s="1168"/>
      <c r="FG48" s="1168"/>
      <c r="FH48" s="1168"/>
      <c r="FI48" s="1168"/>
      <c r="FJ48" s="1168"/>
      <c r="FK48" s="1168"/>
      <c r="FL48" s="1168"/>
      <c r="FM48" s="1168"/>
      <c r="FN48" s="1168"/>
      <c r="FO48" s="1168"/>
      <c r="FP48" s="1168"/>
      <c r="FQ48" s="1168"/>
      <c r="FR48" s="1168"/>
      <c r="FS48" s="1168"/>
      <c r="FT48" s="1168"/>
      <c r="FU48" s="1168"/>
      <c r="FV48" s="1168"/>
      <c r="FW48" s="1168"/>
      <c r="FX48" s="1168"/>
      <c r="FY48" s="1168"/>
      <c r="FZ48" s="1168"/>
      <c r="GA48" s="1168"/>
      <c r="GB48" s="1168"/>
      <c r="GC48" s="1168"/>
      <c r="GD48" s="1168"/>
      <c r="GE48" s="1168"/>
      <c r="GF48" s="1168"/>
      <c r="GG48" s="1168"/>
      <c r="GH48" s="1168"/>
      <c r="GI48" s="1168"/>
      <c r="GJ48" s="1168"/>
      <c r="GK48" s="1168"/>
      <c r="GL48" s="1168"/>
      <c r="GM48" s="1168"/>
      <c r="GN48" s="1168"/>
      <c r="GO48" s="1168"/>
      <c r="GP48" s="1168"/>
      <c r="GQ48" s="1168"/>
      <c r="GR48" s="1168"/>
      <c r="GS48" s="1168"/>
      <c r="GT48" s="1168"/>
      <c r="GU48" s="1168"/>
      <c r="GV48" s="1168"/>
      <c r="GW48" s="1168"/>
      <c r="GX48" s="1168"/>
      <c r="GY48" s="1168"/>
      <c r="GZ48" s="1168"/>
      <c r="HA48" s="1168"/>
      <c r="HB48" s="1168"/>
      <c r="HC48" s="1168"/>
      <c r="HD48" s="1168"/>
      <c r="HE48" s="1168"/>
      <c r="HF48" s="1168"/>
      <c r="HG48" s="1168"/>
      <c r="HH48" s="1168"/>
      <c r="HI48" s="1168"/>
      <c r="HJ48" s="1168"/>
      <c r="HK48" s="1168"/>
      <c r="HL48" s="1168"/>
      <c r="HM48" s="1168"/>
      <c r="HN48" s="1168"/>
      <c r="HO48" s="1168"/>
      <c r="HP48" s="1168"/>
      <c r="HQ48" s="1168"/>
      <c r="HR48" s="1168"/>
      <c r="HS48" s="1168"/>
      <c r="HT48" s="1168"/>
      <c r="HU48" s="1168"/>
      <c r="HV48" s="1168"/>
      <c r="HW48" s="1168"/>
      <c r="HX48" s="1168"/>
      <c r="HY48" s="1168"/>
      <c r="HZ48" s="1168"/>
      <c r="IA48" s="1168"/>
      <c r="IB48" s="1168"/>
      <c r="IC48" s="1168"/>
      <c r="ID48" s="1168"/>
      <c r="IE48" s="1168"/>
      <c r="IF48" s="1168"/>
      <c r="IG48" s="1168"/>
      <c r="IH48" s="1168"/>
      <c r="II48" s="1168"/>
      <c r="IJ48" s="1168"/>
      <c r="IK48" s="1168"/>
      <c r="IL48" s="1168"/>
      <c r="IM48" s="1168"/>
      <c r="IN48" s="1168"/>
      <c r="IO48" s="1168"/>
      <c r="IP48" s="1168"/>
      <c r="IQ48" s="1168"/>
      <c r="IR48" s="1168"/>
      <c r="IS48" s="1168"/>
      <c r="IT48" s="1168"/>
      <c r="IU48" s="1168"/>
      <c r="IV48" s="1168"/>
    </row>
    <row r="49" spans="1:256" s="1160" customFormat="1" ht="15" customHeight="1" x14ac:dyDescent="0.35">
      <c r="A49" s="1525">
        <v>42</v>
      </c>
      <c r="B49" s="1172"/>
      <c r="C49" s="1160" t="s">
        <v>1165</v>
      </c>
      <c r="D49" s="1367">
        <v>0</v>
      </c>
      <c r="E49" s="1367">
        <v>272</v>
      </c>
      <c r="F49" s="1367">
        <v>0</v>
      </c>
      <c r="G49" s="1367">
        <v>150</v>
      </c>
      <c r="H49" s="1367">
        <v>25</v>
      </c>
      <c r="I49" s="1367">
        <v>100</v>
      </c>
      <c r="J49" s="1367">
        <v>0</v>
      </c>
      <c r="K49" s="1367">
        <v>0</v>
      </c>
      <c r="L49" s="1367">
        <v>0</v>
      </c>
      <c r="M49" s="1367">
        <v>650</v>
      </c>
      <c r="N49" s="1367">
        <v>380</v>
      </c>
      <c r="O49" s="1367">
        <v>1354</v>
      </c>
      <c r="P49" s="1367">
        <v>0</v>
      </c>
      <c r="Q49" s="822">
        <v>2931</v>
      </c>
      <c r="R49" s="808"/>
      <c r="S49" s="808"/>
      <c r="T49" s="808"/>
      <c r="U49" s="808"/>
      <c r="V49" s="808"/>
      <c r="W49" s="808"/>
      <c r="X49" s="808"/>
      <c r="Y49" s="808"/>
      <c r="Z49" s="808"/>
      <c r="AA49" s="808"/>
      <c r="AB49" s="808"/>
      <c r="AC49" s="808"/>
      <c r="AD49" s="808"/>
      <c r="AE49" s="808"/>
      <c r="AF49" s="808"/>
      <c r="AG49" s="808"/>
      <c r="AH49" s="808"/>
      <c r="AI49" s="808"/>
      <c r="AJ49" s="808"/>
      <c r="AK49" s="808"/>
      <c r="AL49" s="808"/>
      <c r="AM49" s="808"/>
      <c r="AN49" s="808"/>
      <c r="AO49" s="808"/>
      <c r="AP49" s="808"/>
      <c r="AQ49" s="808"/>
      <c r="AR49" s="808"/>
      <c r="AS49" s="808"/>
      <c r="AT49" s="808"/>
      <c r="AU49" s="808"/>
      <c r="AV49" s="808"/>
      <c r="AW49" s="808"/>
      <c r="AX49" s="808"/>
      <c r="AY49" s="808"/>
      <c r="AZ49" s="808"/>
      <c r="BA49" s="808"/>
      <c r="BB49" s="808"/>
      <c r="BC49" s="808"/>
      <c r="BD49" s="808"/>
      <c r="BE49" s="808"/>
      <c r="BF49" s="808"/>
      <c r="BG49" s="808"/>
      <c r="BH49" s="808"/>
      <c r="BI49" s="808"/>
      <c r="BJ49" s="808"/>
      <c r="BK49" s="808"/>
      <c r="BL49" s="808"/>
      <c r="BM49" s="808"/>
      <c r="BN49" s="808"/>
      <c r="BO49" s="808"/>
      <c r="BP49" s="808"/>
      <c r="BQ49" s="808"/>
      <c r="BR49" s="808"/>
      <c r="BS49" s="808"/>
      <c r="BT49" s="808"/>
      <c r="BU49" s="808"/>
      <c r="BV49" s="808"/>
      <c r="BW49" s="808"/>
      <c r="BX49" s="808"/>
      <c r="BY49" s="808"/>
      <c r="BZ49" s="808"/>
      <c r="CA49" s="808"/>
      <c r="CB49" s="808"/>
      <c r="CC49" s="808"/>
      <c r="CD49" s="808"/>
      <c r="CE49" s="808"/>
      <c r="CF49" s="808"/>
      <c r="CG49" s="808"/>
      <c r="CH49" s="808"/>
      <c r="CI49" s="808"/>
      <c r="CJ49" s="808"/>
      <c r="CK49" s="808"/>
      <c r="CL49" s="808"/>
      <c r="CM49" s="808"/>
      <c r="CN49" s="808"/>
      <c r="CO49" s="808"/>
      <c r="CP49" s="808"/>
      <c r="CQ49" s="808"/>
      <c r="CR49" s="808"/>
      <c r="CS49" s="808"/>
      <c r="CT49" s="808"/>
      <c r="CU49" s="808"/>
      <c r="CV49" s="808"/>
      <c r="CW49" s="808"/>
      <c r="CX49" s="808"/>
      <c r="CY49" s="808"/>
      <c r="CZ49" s="808"/>
      <c r="DA49" s="808"/>
      <c r="DB49" s="808"/>
      <c r="DC49" s="808"/>
      <c r="DD49" s="808"/>
      <c r="DE49" s="808"/>
      <c r="DF49" s="808"/>
      <c r="DG49" s="808"/>
      <c r="DH49" s="808"/>
      <c r="DI49" s="808"/>
      <c r="DJ49" s="808"/>
      <c r="DK49" s="808"/>
      <c r="DL49" s="808"/>
      <c r="DM49" s="808"/>
      <c r="DN49" s="808"/>
      <c r="DO49" s="808"/>
      <c r="DP49" s="808"/>
      <c r="DQ49" s="808"/>
      <c r="DR49" s="808"/>
      <c r="DS49" s="808"/>
      <c r="DT49" s="808"/>
      <c r="DU49" s="808"/>
      <c r="DV49" s="808"/>
      <c r="DW49" s="808"/>
      <c r="DX49" s="808"/>
      <c r="DY49" s="808"/>
      <c r="DZ49" s="808"/>
      <c r="EA49" s="808"/>
      <c r="EB49" s="808"/>
      <c r="EC49" s="808"/>
      <c r="ED49" s="808"/>
      <c r="EE49" s="808"/>
      <c r="EF49" s="808"/>
      <c r="EG49" s="808"/>
      <c r="EH49" s="808"/>
      <c r="EI49" s="808"/>
      <c r="EJ49" s="808"/>
      <c r="EK49" s="808"/>
      <c r="EL49" s="808"/>
      <c r="EM49" s="808"/>
      <c r="EN49" s="808"/>
      <c r="EO49" s="808"/>
      <c r="EP49" s="808"/>
      <c r="EQ49" s="808"/>
      <c r="ER49" s="808"/>
      <c r="ES49" s="808"/>
      <c r="ET49" s="808"/>
      <c r="EU49" s="808"/>
      <c r="EV49" s="808"/>
      <c r="EW49" s="808"/>
      <c r="EX49" s="808"/>
      <c r="EY49" s="808"/>
      <c r="EZ49" s="808"/>
      <c r="FA49" s="808"/>
      <c r="FB49" s="808"/>
      <c r="FC49" s="808"/>
      <c r="FD49" s="808"/>
      <c r="FE49" s="808"/>
      <c r="FF49" s="808"/>
      <c r="FG49" s="808"/>
      <c r="FH49" s="808"/>
      <c r="FI49" s="808"/>
      <c r="FJ49" s="808"/>
      <c r="FK49" s="808"/>
      <c r="FL49" s="808"/>
      <c r="FM49" s="808"/>
      <c r="FN49" s="808"/>
      <c r="FO49" s="808"/>
      <c r="FP49" s="808"/>
      <c r="FQ49" s="808"/>
      <c r="FR49" s="808"/>
      <c r="FS49" s="808"/>
      <c r="FT49" s="808"/>
      <c r="FU49" s="808"/>
      <c r="FV49" s="808"/>
      <c r="FW49" s="808"/>
      <c r="FX49" s="808"/>
      <c r="FY49" s="808"/>
      <c r="FZ49" s="808"/>
      <c r="GA49" s="808"/>
      <c r="GB49" s="808"/>
      <c r="GC49" s="808"/>
      <c r="GD49" s="808"/>
      <c r="GE49" s="808"/>
      <c r="GF49" s="808"/>
      <c r="GG49" s="808"/>
      <c r="GH49" s="808"/>
      <c r="GI49" s="808"/>
      <c r="GJ49" s="808"/>
      <c r="GK49" s="808"/>
      <c r="GL49" s="808"/>
      <c r="GM49" s="808"/>
      <c r="GN49" s="808"/>
      <c r="GO49" s="808"/>
      <c r="GP49" s="808"/>
      <c r="GQ49" s="808"/>
      <c r="GR49" s="808"/>
      <c r="GS49" s="808"/>
      <c r="GT49" s="808"/>
      <c r="GU49" s="808"/>
      <c r="GV49" s="808"/>
      <c r="GW49" s="808"/>
      <c r="GX49" s="808"/>
      <c r="GY49" s="808"/>
      <c r="GZ49" s="808"/>
      <c r="HA49" s="808"/>
      <c r="HB49" s="808"/>
      <c r="HC49" s="808"/>
      <c r="HD49" s="808"/>
      <c r="HE49" s="808"/>
      <c r="HF49" s="808"/>
      <c r="HG49" s="808"/>
      <c r="HH49" s="808"/>
      <c r="HI49" s="808"/>
      <c r="HJ49" s="808"/>
      <c r="HK49" s="808"/>
      <c r="HL49" s="808"/>
      <c r="HM49" s="808"/>
      <c r="HN49" s="808"/>
      <c r="HO49" s="808"/>
      <c r="HP49" s="808"/>
      <c r="HQ49" s="808"/>
      <c r="HR49" s="808"/>
      <c r="HS49" s="808"/>
      <c r="HT49" s="808"/>
      <c r="HU49" s="808"/>
      <c r="HV49" s="808"/>
      <c r="HW49" s="808"/>
      <c r="HX49" s="808"/>
      <c r="HY49" s="808"/>
      <c r="HZ49" s="808"/>
      <c r="IA49" s="808"/>
      <c r="IB49" s="808"/>
      <c r="IC49" s="808"/>
      <c r="ID49" s="808"/>
      <c r="IE49" s="808"/>
      <c r="IF49" s="808"/>
      <c r="IG49" s="808"/>
      <c r="IH49" s="808"/>
      <c r="II49" s="808"/>
      <c r="IJ49" s="808"/>
      <c r="IK49" s="808"/>
      <c r="IL49" s="808"/>
      <c r="IM49" s="808"/>
      <c r="IN49" s="808"/>
      <c r="IO49" s="808"/>
      <c r="IP49" s="808"/>
      <c r="IQ49" s="808"/>
      <c r="IR49" s="808"/>
      <c r="IS49" s="808"/>
      <c r="IT49" s="808"/>
      <c r="IU49" s="808"/>
      <c r="IV49" s="808"/>
    </row>
    <row r="50" spans="1:256" x14ac:dyDescent="0.35">
      <c r="A50" s="1525">
        <v>43</v>
      </c>
      <c r="B50" s="1173"/>
      <c r="C50" s="1174" t="s">
        <v>675</v>
      </c>
      <c r="D50" s="193"/>
      <c r="E50" s="193"/>
      <c r="F50" s="193"/>
      <c r="G50" s="193"/>
      <c r="H50" s="193"/>
      <c r="I50" s="193"/>
      <c r="J50" s="193"/>
      <c r="K50" s="193"/>
      <c r="L50" s="193"/>
      <c r="M50" s="193">
        <v>100</v>
      </c>
      <c r="N50" s="193"/>
      <c r="O50" s="193">
        <v>-100</v>
      </c>
      <c r="P50" s="812"/>
      <c r="Q50" s="1175">
        <f t="shared" si="1"/>
        <v>0</v>
      </c>
      <c r="R50" s="1174"/>
      <c r="S50" s="1174"/>
      <c r="T50" s="1174"/>
      <c r="U50" s="1174"/>
      <c r="V50" s="1174"/>
      <c r="W50" s="1174"/>
      <c r="X50" s="1174"/>
      <c r="Y50" s="1174"/>
      <c r="Z50" s="1174"/>
      <c r="AA50" s="1174"/>
      <c r="AB50" s="1174"/>
      <c r="AC50" s="1174"/>
      <c r="AD50" s="1174"/>
      <c r="AE50" s="1174"/>
      <c r="AF50" s="1174"/>
      <c r="AG50" s="1174"/>
      <c r="AH50" s="1174"/>
      <c r="AI50" s="1174"/>
      <c r="AJ50" s="1174"/>
      <c r="AK50" s="1174"/>
      <c r="AL50" s="1174"/>
      <c r="AM50" s="1174"/>
      <c r="AN50" s="1174"/>
      <c r="AO50" s="1174"/>
      <c r="AP50" s="1174"/>
      <c r="AQ50" s="1174"/>
      <c r="AR50" s="1174"/>
      <c r="AS50" s="1174"/>
      <c r="AT50" s="1174"/>
      <c r="AU50" s="1174"/>
      <c r="AV50" s="1174"/>
      <c r="AW50" s="1174"/>
      <c r="AX50" s="1174"/>
      <c r="AY50" s="1174"/>
      <c r="AZ50" s="1174"/>
      <c r="BA50" s="1174"/>
      <c r="BB50" s="1174"/>
      <c r="BC50" s="1174"/>
      <c r="BD50" s="1174"/>
      <c r="BE50" s="1174"/>
      <c r="BF50" s="1174"/>
      <c r="BG50" s="1174"/>
      <c r="BH50" s="1174"/>
      <c r="BI50" s="1174"/>
      <c r="BJ50" s="1174"/>
      <c r="BK50" s="1174"/>
      <c r="BL50" s="1174"/>
      <c r="BM50" s="1174"/>
      <c r="BN50" s="1174"/>
      <c r="BO50" s="1174"/>
      <c r="BP50" s="1174"/>
      <c r="BQ50" s="1174"/>
      <c r="BR50" s="1174"/>
      <c r="BS50" s="1174"/>
      <c r="BT50" s="1174"/>
      <c r="BU50" s="1174"/>
      <c r="BV50" s="1174"/>
      <c r="BW50" s="1174"/>
      <c r="BX50" s="1174"/>
      <c r="BY50" s="1174"/>
      <c r="BZ50" s="1174"/>
      <c r="CA50" s="1174"/>
      <c r="CB50" s="1174"/>
      <c r="CC50" s="1174"/>
      <c r="CD50" s="1174"/>
      <c r="CE50" s="1174"/>
      <c r="CF50" s="1174"/>
      <c r="CG50" s="1174"/>
      <c r="CH50" s="1174"/>
      <c r="CI50" s="1174"/>
      <c r="CJ50" s="1174"/>
      <c r="CK50" s="1174"/>
      <c r="CL50" s="1174"/>
      <c r="CM50" s="1174"/>
      <c r="CN50" s="1174"/>
      <c r="CO50" s="1174"/>
      <c r="CP50" s="1174"/>
      <c r="CQ50" s="1174"/>
      <c r="CR50" s="1174"/>
      <c r="CS50" s="1174"/>
      <c r="CT50" s="1174"/>
      <c r="CU50" s="1174"/>
      <c r="CV50" s="1174"/>
      <c r="CW50" s="1174"/>
      <c r="CX50" s="1174"/>
      <c r="CY50" s="1174"/>
      <c r="CZ50" s="1174"/>
      <c r="DA50" s="1174"/>
      <c r="DB50" s="1174"/>
      <c r="DC50" s="1174"/>
      <c r="DD50" s="1174"/>
      <c r="DE50" s="1174"/>
      <c r="DF50" s="1174"/>
      <c r="DG50" s="1174"/>
      <c r="DH50" s="1174"/>
      <c r="DI50" s="1174"/>
      <c r="DJ50" s="1174"/>
      <c r="DK50" s="1174"/>
      <c r="DL50" s="1174"/>
      <c r="DM50" s="1174"/>
      <c r="DN50" s="1174"/>
      <c r="DO50" s="1174"/>
      <c r="DP50" s="1174"/>
      <c r="DQ50" s="1174"/>
      <c r="DR50" s="1174"/>
      <c r="DS50" s="1174"/>
      <c r="DT50" s="1174"/>
      <c r="DU50" s="1174"/>
      <c r="DV50" s="1174"/>
      <c r="DW50" s="1174"/>
      <c r="DX50" s="1174"/>
      <c r="DY50" s="1174"/>
      <c r="DZ50" s="1174"/>
      <c r="EA50" s="1174"/>
      <c r="EB50" s="1174"/>
      <c r="EC50" s="1174"/>
      <c r="ED50" s="1174"/>
      <c r="EE50" s="1174"/>
      <c r="EF50" s="1174"/>
      <c r="EG50" s="1174"/>
      <c r="EH50" s="1174"/>
      <c r="EI50" s="1174"/>
      <c r="EJ50" s="1174"/>
      <c r="EK50" s="1174"/>
      <c r="EL50" s="1174"/>
      <c r="EM50" s="1174"/>
      <c r="EN50" s="1174"/>
      <c r="EO50" s="1174"/>
      <c r="EP50" s="1174"/>
      <c r="EQ50" s="1174"/>
      <c r="ER50" s="1174"/>
      <c r="ES50" s="1174"/>
      <c r="ET50" s="1174"/>
      <c r="EU50" s="1174"/>
      <c r="EV50" s="1174"/>
      <c r="EW50" s="1174"/>
      <c r="EX50" s="1174"/>
      <c r="EY50" s="1174"/>
      <c r="EZ50" s="1174"/>
      <c r="FA50" s="1174"/>
      <c r="FB50" s="1174"/>
      <c r="FC50" s="1174"/>
      <c r="FD50" s="1174"/>
      <c r="FE50" s="1174"/>
      <c r="FF50" s="1174"/>
      <c r="FG50" s="1174"/>
      <c r="FH50" s="1174"/>
      <c r="FI50" s="1174"/>
      <c r="FJ50" s="1174"/>
      <c r="FK50" s="1174"/>
      <c r="FL50" s="1174"/>
      <c r="FM50" s="1174"/>
      <c r="FN50" s="1174"/>
      <c r="FO50" s="1174"/>
      <c r="FP50" s="1174"/>
      <c r="FQ50" s="1174"/>
      <c r="FR50" s="1174"/>
      <c r="FS50" s="1174"/>
      <c r="FT50" s="1174"/>
      <c r="FU50" s="1174"/>
      <c r="FV50" s="1174"/>
      <c r="FW50" s="1174"/>
      <c r="FX50" s="1174"/>
      <c r="FY50" s="1174"/>
      <c r="FZ50" s="1174"/>
      <c r="GA50" s="1174"/>
      <c r="GB50" s="1174"/>
      <c r="GC50" s="1174"/>
      <c r="GD50" s="1174"/>
      <c r="GE50" s="1174"/>
      <c r="GF50" s="1174"/>
      <c r="GG50" s="1174"/>
      <c r="GH50" s="1174"/>
      <c r="GI50" s="1174"/>
      <c r="GJ50" s="1174"/>
      <c r="GK50" s="1174"/>
      <c r="GL50" s="1174"/>
      <c r="GM50" s="1174"/>
      <c r="GN50" s="1174"/>
      <c r="GO50" s="1174"/>
      <c r="GP50" s="1174"/>
      <c r="GQ50" s="1174"/>
      <c r="GR50" s="1174"/>
      <c r="GS50" s="1174"/>
      <c r="GT50" s="1174"/>
      <c r="GU50" s="1174"/>
      <c r="GV50" s="1174"/>
      <c r="GW50" s="1174"/>
      <c r="GX50" s="1174"/>
      <c r="GY50" s="1174"/>
      <c r="GZ50" s="1174"/>
      <c r="HA50" s="1174"/>
      <c r="HB50" s="1174"/>
      <c r="HC50" s="1174"/>
      <c r="HD50" s="1174"/>
      <c r="HE50" s="1174"/>
      <c r="HF50" s="1174"/>
      <c r="HG50" s="1174"/>
      <c r="HH50" s="1174"/>
      <c r="HI50" s="1174"/>
      <c r="HJ50" s="1174"/>
      <c r="HK50" s="1174"/>
      <c r="HL50" s="1174"/>
      <c r="HM50" s="1174"/>
      <c r="HN50" s="1174"/>
      <c r="HO50" s="1174"/>
      <c r="HP50" s="1174"/>
      <c r="HQ50" s="1174"/>
      <c r="HR50" s="1174"/>
      <c r="HS50" s="1174"/>
      <c r="HT50" s="1174"/>
      <c r="HU50" s="1174"/>
      <c r="HV50" s="1174"/>
      <c r="HW50" s="1174"/>
      <c r="HX50" s="1174"/>
      <c r="HY50" s="1174"/>
      <c r="HZ50" s="1174"/>
      <c r="IA50" s="1174"/>
      <c r="IB50" s="1174"/>
      <c r="IC50" s="1174"/>
      <c r="ID50" s="1174"/>
      <c r="IE50" s="1174"/>
      <c r="IF50" s="1174"/>
      <c r="IG50" s="1174"/>
      <c r="IH50" s="1174"/>
      <c r="II50" s="1174"/>
      <c r="IJ50" s="1174"/>
      <c r="IK50" s="1174"/>
      <c r="IL50" s="1174"/>
      <c r="IM50" s="1174"/>
      <c r="IN50" s="1174"/>
      <c r="IO50" s="1174"/>
      <c r="IP50" s="1174"/>
      <c r="IQ50" s="1174"/>
      <c r="IR50" s="1174"/>
      <c r="IS50" s="1174"/>
      <c r="IT50" s="1174"/>
      <c r="IU50" s="1174"/>
      <c r="IV50" s="1174"/>
    </row>
    <row r="51" spans="1:256" x14ac:dyDescent="0.35">
      <c r="A51" s="1525">
        <v>44</v>
      </c>
      <c r="B51" s="1172"/>
      <c r="C51" s="1440" t="s">
        <v>1210</v>
      </c>
      <c r="D51" s="1178">
        <f>SUM(D49:D50)</f>
        <v>0</v>
      </c>
      <c r="E51" s="1178">
        <f t="shared" ref="E51:Q51" si="12">SUM(E49:E50)</f>
        <v>272</v>
      </c>
      <c r="F51" s="1178">
        <f t="shared" si="12"/>
        <v>0</v>
      </c>
      <c r="G51" s="1178">
        <f t="shared" si="12"/>
        <v>150</v>
      </c>
      <c r="H51" s="1178">
        <f t="shared" si="12"/>
        <v>25</v>
      </c>
      <c r="I51" s="1178">
        <f t="shared" si="12"/>
        <v>100</v>
      </c>
      <c r="J51" s="1178">
        <f t="shared" si="12"/>
        <v>0</v>
      </c>
      <c r="K51" s="1178">
        <f t="shared" si="12"/>
        <v>0</v>
      </c>
      <c r="L51" s="1178">
        <f t="shared" si="12"/>
        <v>0</v>
      </c>
      <c r="M51" s="1178">
        <f t="shared" si="12"/>
        <v>750</v>
      </c>
      <c r="N51" s="1178">
        <f t="shared" si="12"/>
        <v>380</v>
      </c>
      <c r="O51" s="1178">
        <f t="shared" si="12"/>
        <v>1254</v>
      </c>
      <c r="P51" s="1178">
        <f t="shared" si="12"/>
        <v>0</v>
      </c>
      <c r="Q51" s="1521">
        <f t="shared" si="12"/>
        <v>2931</v>
      </c>
      <c r="R51" s="1160"/>
      <c r="S51" s="1160"/>
      <c r="T51" s="1160"/>
      <c r="U51" s="1160"/>
      <c r="V51" s="1160"/>
      <c r="W51" s="1160"/>
      <c r="X51" s="1160"/>
      <c r="Y51" s="1160"/>
      <c r="Z51" s="1160"/>
      <c r="AA51" s="1160"/>
      <c r="AB51" s="1160"/>
      <c r="AC51" s="1160"/>
      <c r="AD51" s="1160"/>
      <c r="AE51" s="1160"/>
      <c r="AF51" s="1160"/>
      <c r="AG51" s="1160"/>
      <c r="AH51" s="1160"/>
      <c r="AI51" s="1160"/>
      <c r="AJ51" s="1160"/>
      <c r="AK51" s="1160"/>
      <c r="AL51" s="1160"/>
      <c r="AM51" s="1160"/>
      <c r="AN51" s="1160"/>
      <c r="AO51" s="1160"/>
      <c r="AP51" s="1160"/>
      <c r="AQ51" s="1160"/>
      <c r="AR51" s="1160"/>
      <c r="AS51" s="1160"/>
      <c r="AT51" s="1160"/>
      <c r="AU51" s="1160"/>
      <c r="AV51" s="1160"/>
      <c r="AW51" s="1160"/>
      <c r="AX51" s="1160"/>
      <c r="AY51" s="1160"/>
      <c r="AZ51" s="1160"/>
      <c r="BA51" s="1160"/>
      <c r="BB51" s="1160"/>
      <c r="BC51" s="1160"/>
      <c r="BD51" s="1160"/>
      <c r="BE51" s="1160"/>
      <c r="BF51" s="1160"/>
      <c r="BG51" s="1160"/>
      <c r="BH51" s="1160"/>
      <c r="BI51" s="1160"/>
      <c r="BJ51" s="1160"/>
      <c r="BK51" s="1160"/>
      <c r="BL51" s="1160"/>
      <c r="BM51" s="1160"/>
      <c r="BN51" s="1160"/>
      <c r="BO51" s="1160"/>
      <c r="BP51" s="1160"/>
      <c r="BQ51" s="1160"/>
      <c r="BR51" s="1160"/>
      <c r="BS51" s="1160"/>
      <c r="BT51" s="1160"/>
      <c r="BU51" s="1160"/>
      <c r="BV51" s="1160"/>
      <c r="BW51" s="1160"/>
      <c r="BX51" s="1160"/>
      <c r="BY51" s="1160"/>
      <c r="BZ51" s="1160"/>
      <c r="CA51" s="1160"/>
      <c r="CB51" s="1160"/>
      <c r="CC51" s="1160"/>
      <c r="CD51" s="1160"/>
      <c r="CE51" s="1160"/>
      <c r="CF51" s="1160"/>
      <c r="CG51" s="1160"/>
      <c r="CH51" s="1160"/>
      <c r="CI51" s="1160"/>
      <c r="CJ51" s="1160"/>
      <c r="CK51" s="1160"/>
      <c r="CL51" s="1160"/>
      <c r="CM51" s="1160"/>
      <c r="CN51" s="1160"/>
      <c r="CO51" s="1160"/>
      <c r="CP51" s="1160"/>
      <c r="CQ51" s="1160"/>
      <c r="CR51" s="1160"/>
      <c r="CS51" s="1160"/>
      <c r="CT51" s="1160"/>
      <c r="CU51" s="1160"/>
      <c r="CV51" s="1160"/>
      <c r="CW51" s="1160"/>
      <c r="CX51" s="1160"/>
      <c r="CY51" s="1160"/>
      <c r="CZ51" s="1160"/>
      <c r="DA51" s="1160"/>
      <c r="DB51" s="1160"/>
      <c r="DC51" s="1160"/>
      <c r="DD51" s="1160"/>
      <c r="DE51" s="1160"/>
      <c r="DF51" s="1160"/>
      <c r="DG51" s="1160"/>
      <c r="DH51" s="1160"/>
      <c r="DI51" s="1160"/>
      <c r="DJ51" s="1160"/>
      <c r="DK51" s="1160"/>
      <c r="DL51" s="1160"/>
      <c r="DM51" s="1160"/>
      <c r="DN51" s="1160"/>
      <c r="DO51" s="1160"/>
      <c r="DP51" s="1160"/>
      <c r="DQ51" s="1160"/>
      <c r="DR51" s="1160"/>
      <c r="DS51" s="1160"/>
      <c r="DT51" s="1160"/>
      <c r="DU51" s="1160"/>
      <c r="DV51" s="1160"/>
      <c r="DW51" s="1160"/>
      <c r="DX51" s="1160"/>
      <c r="DY51" s="1160"/>
      <c r="DZ51" s="1160"/>
      <c r="EA51" s="1160"/>
      <c r="EB51" s="1160"/>
      <c r="EC51" s="1160"/>
      <c r="ED51" s="1160"/>
      <c r="EE51" s="1160"/>
      <c r="EF51" s="1160"/>
      <c r="EG51" s="1160"/>
      <c r="EH51" s="1160"/>
      <c r="EI51" s="1160"/>
      <c r="EJ51" s="1160"/>
      <c r="EK51" s="1160"/>
      <c r="EL51" s="1160"/>
      <c r="EM51" s="1160"/>
      <c r="EN51" s="1160"/>
      <c r="EO51" s="1160"/>
      <c r="EP51" s="1160"/>
      <c r="EQ51" s="1160"/>
      <c r="ER51" s="1160"/>
      <c r="ES51" s="1160"/>
      <c r="ET51" s="1160"/>
      <c r="EU51" s="1160"/>
      <c r="EV51" s="1160"/>
      <c r="EW51" s="1160"/>
      <c r="EX51" s="1160"/>
      <c r="EY51" s="1160"/>
      <c r="EZ51" s="1160"/>
      <c r="FA51" s="1160"/>
      <c r="FB51" s="1160"/>
      <c r="FC51" s="1160"/>
      <c r="FD51" s="1160"/>
      <c r="FE51" s="1160"/>
      <c r="FF51" s="1160"/>
      <c r="FG51" s="1160"/>
      <c r="FH51" s="1160"/>
      <c r="FI51" s="1160"/>
      <c r="FJ51" s="1160"/>
      <c r="FK51" s="1160"/>
      <c r="FL51" s="1160"/>
      <c r="FM51" s="1160"/>
      <c r="FN51" s="1160"/>
      <c r="FO51" s="1160"/>
      <c r="FP51" s="1160"/>
      <c r="FQ51" s="1160"/>
      <c r="FR51" s="1160"/>
      <c r="FS51" s="1160"/>
      <c r="FT51" s="1160"/>
      <c r="FU51" s="1160"/>
      <c r="FV51" s="1160"/>
      <c r="FW51" s="1160"/>
      <c r="FX51" s="1160"/>
      <c r="FY51" s="1160"/>
      <c r="FZ51" s="1160"/>
      <c r="GA51" s="1160"/>
      <c r="GB51" s="1160"/>
      <c r="GC51" s="1160"/>
      <c r="GD51" s="1160"/>
      <c r="GE51" s="1160"/>
      <c r="GF51" s="1160"/>
      <c r="GG51" s="1160"/>
      <c r="GH51" s="1160"/>
      <c r="GI51" s="1160"/>
      <c r="GJ51" s="1160"/>
      <c r="GK51" s="1160"/>
      <c r="GL51" s="1160"/>
      <c r="GM51" s="1160"/>
      <c r="GN51" s="1160"/>
      <c r="GO51" s="1160"/>
      <c r="GP51" s="1160"/>
      <c r="GQ51" s="1160"/>
      <c r="GR51" s="1160"/>
      <c r="GS51" s="1160"/>
      <c r="GT51" s="1160"/>
      <c r="GU51" s="1160"/>
      <c r="GV51" s="1160"/>
      <c r="GW51" s="1160"/>
      <c r="GX51" s="1160"/>
      <c r="GY51" s="1160"/>
      <c r="GZ51" s="1160"/>
      <c r="HA51" s="1160"/>
      <c r="HB51" s="1160"/>
      <c r="HC51" s="1160"/>
      <c r="HD51" s="1160"/>
      <c r="HE51" s="1160"/>
      <c r="HF51" s="1160"/>
      <c r="HG51" s="1160"/>
      <c r="HH51" s="1160"/>
      <c r="HI51" s="1160"/>
      <c r="HJ51" s="1160"/>
      <c r="HK51" s="1160"/>
      <c r="HL51" s="1160"/>
      <c r="HM51" s="1160"/>
      <c r="HN51" s="1160"/>
      <c r="HO51" s="1160"/>
      <c r="HP51" s="1160"/>
      <c r="HQ51" s="1160"/>
      <c r="HR51" s="1160"/>
      <c r="HS51" s="1160"/>
      <c r="HT51" s="1160"/>
      <c r="HU51" s="1160"/>
      <c r="HV51" s="1160"/>
      <c r="HW51" s="1160"/>
      <c r="HX51" s="1160"/>
      <c r="HY51" s="1160"/>
      <c r="HZ51" s="1160"/>
      <c r="IA51" s="1160"/>
      <c r="IB51" s="1160"/>
      <c r="IC51" s="1160"/>
      <c r="ID51" s="1160"/>
      <c r="IE51" s="1160"/>
      <c r="IF51" s="1160"/>
      <c r="IG51" s="1160"/>
      <c r="IH51" s="1160"/>
      <c r="II51" s="1160"/>
      <c r="IJ51" s="1160"/>
      <c r="IK51" s="1160"/>
      <c r="IL51" s="1160"/>
      <c r="IM51" s="1160"/>
      <c r="IN51" s="1160"/>
      <c r="IO51" s="1160"/>
      <c r="IP51" s="1160"/>
      <c r="IQ51" s="1160"/>
      <c r="IR51" s="1160"/>
      <c r="IS51" s="1160"/>
      <c r="IT51" s="1160"/>
      <c r="IU51" s="1160"/>
      <c r="IV51" s="1160"/>
    </row>
    <row r="52" spans="1:256" s="1171" customFormat="1" ht="30" customHeight="1" x14ac:dyDescent="0.35">
      <c r="A52" s="1525">
        <v>45</v>
      </c>
      <c r="B52" s="1167" t="s">
        <v>817</v>
      </c>
      <c r="C52" s="1168" t="s">
        <v>807</v>
      </c>
      <c r="D52" s="1169"/>
      <c r="E52" s="1169"/>
      <c r="F52" s="1169"/>
      <c r="G52" s="1169"/>
      <c r="H52" s="1169"/>
      <c r="I52" s="1169"/>
      <c r="J52" s="1169"/>
      <c r="K52" s="1169"/>
      <c r="L52" s="1169"/>
      <c r="M52" s="1169"/>
      <c r="N52" s="1169"/>
      <c r="O52" s="1169">
        <v>2000</v>
      </c>
      <c r="P52" s="1169">
        <v>1161</v>
      </c>
      <c r="Q52" s="1170">
        <f>SUM(D52:P52)</f>
        <v>3161</v>
      </c>
      <c r="R52" s="1168"/>
      <c r="S52" s="1168"/>
      <c r="T52" s="1168"/>
      <c r="U52" s="1168"/>
      <c r="V52" s="1168"/>
      <c r="W52" s="1168"/>
      <c r="X52" s="1168"/>
      <c r="Y52" s="1168"/>
      <c r="Z52" s="1168"/>
      <c r="AA52" s="1168"/>
      <c r="AB52" s="1168"/>
      <c r="AC52" s="1168"/>
      <c r="AD52" s="1168"/>
      <c r="AE52" s="1168"/>
      <c r="AF52" s="1168"/>
      <c r="AG52" s="1168"/>
      <c r="AH52" s="1168"/>
      <c r="AI52" s="1168"/>
      <c r="AJ52" s="1168"/>
      <c r="AK52" s="1168"/>
      <c r="AL52" s="1168"/>
      <c r="AM52" s="1168"/>
      <c r="AN52" s="1168"/>
      <c r="AO52" s="1168"/>
      <c r="AP52" s="1168"/>
      <c r="AQ52" s="1168"/>
      <c r="AR52" s="1168"/>
      <c r="AS52" s="1168"/>
      <c r="AT52" s="1168"/>
      <c r="AU52" s="1168"/>
      <c r="AV52" s="1168"/>
      <c r="AW52" s="1168"/>
      <c r="AX52" s="1168"/>
      <c r="AY52" s="1168"/>
      <c r="AZ52" s="1168"/>
      <c r="BA52" s="1168"/>
      <c r="BB52" s="1168"/>
      <c r="BC52" s="1168"/>
      <c r="BD52" s="1168"/>
      <c r="BE52" s="1168"/>
      <c r="BF52" s="1168"/>
      <c r="BG52" s="1168"/>
      <c r="BH52" s="1168"/>
      <c r="BI52" s="1168"/>
      <c r="BJ52" s="1168"/>
      <c r="BK52" s="1168"/>
      <c r="BL52" s="1168"/>
      <c r="BM52" s="1168"/>
      <c r="BN52" s="1168"/>
      <c r="BO52" s="1168"/>
      <c r="BP52" s="1168"/>
      <c r="BQ52" s="1168"/>
      <c r="BR52" s="1168"/>
      <c r="BS52" s="1168"/>
      <c r="BT52" s="1168"/>
      <c r="BU52" s="1168"/>
      <c r="BV52" s="1168"/>
      <c r="BW52" s="1168"/>
      <c r="BX52" s="1168"/>
      <c r="BY52" s="1168"/>
      <c r="BZ52" s="1168"/>
      <c r="CA52" s="1168"/>
      <c r="CB52" s="1168"/>
      <c r="CC52" s="1168"/>
      <c r="CD52" s="1168"/>
      <c r="CE52" s="1168"/>
      <c r="CF52" s="1168"/>
      <c r="CG52" s="1168"/>
      <c r="CH52" s="1168"/>
      <c r="CI52" s="1168"/>
      <c r="CJ52" s="1168"/>
      <c r="CK52" s="1168"/>
      <c r="CL52" s="1168"/>
      <c r="CM52" s="1168"/>
      <c r="CN52" s="1168"/>
      <c r="CO52" s="1168"/>
      <c r="CP52" s="1168"/>
      <c r="CQ52" s="1168"/>
      <c r="CR52" s="1168"/>
      <c r="CS52" s="1168"/>
      <c r="CT52" s="1168"/>
      <c r="CU52" s="1168"/>
      <c r="CV52" s="1168"/>
      <c r="CW52" s="1168"/>
      <c r="CX52" s="1168"/>
      <c r="CY52" s="1168"/>
      <c r="CZ52" s="1168"/>
      <c r="DA52" s="1168"/>
      <c r="DB52" s="1168"/>
      <c r="DC52" s="1168"/>
      <c r="DD52" s="1168"/>
      <c r="DE52" s="1168"/>
      <c r="DF52" s="1168"/>
      <c r="DG52" s="1168"/>
      <c r="DH52" s="1168"/>
      <c r="DI52" s="1168"/>
      <c r="DJ52" s="1168"/>
      <c r="DK52" s="1168"/>
      <c r="DL52" s="1168"/>
      <c r="DM52" s="1168"/>
      <c r="DN52" s="1168"/>
      <c r="DO52" s="1168"/>
      <c r="DP52" s="1168"/>
      <c r="DQ52" s="1168"/>
      <c r="DR52" s="1168"/>
      <c r="DS52" s="1168"/>
      <c r="DT52" s="1168"/>
      <c r="DU52" s="1168"/>
      <c r="DV52" s="1168"/>
      <c r="DW52" s="1168"/>
      <c r="DX52" s="1168"/>
      <c r="DY52" s="1168"/>
      <c r="DZ52" s="1168"/>
      <c r="EA52" s="1168"/>
      <c r="EB52" s="1168"/>
      <c r="EC52" s="1168"/>
      <c r="ED52" s="1168"/>
      <c r="EE52" s="1168"/>
      <c r="EF52" s="1168"/>
      <c r="EG52" s="1168"/>
      <c r="EH52" s="1168"/>
      <c r="EI52" s="1168"/>
      <c r="EJ52" s="1168"/>
      <c r="EK52" s="1168"/>
      <c r="EL52" s="1168"/>
      <c r="EM52" s="1168"/>
      <c r="EN52" s="1168"/>
      <c r="EO52" s="1168"/>
      <c r="EP52" s="1168"/>
      <c r="EQ52" s="1168"/>
      <c r="ER52" s="1168"/>
      <c r="ES52" s="1168"/>
      <c r="ET52" s="1168"/>
      <c r="EU52" s="1168"/>
      <c r="EV52" s="1168"/>
      <c r="EW52" s="1168"/>
      <c r="EX52" s="1168"/>
      <c r="EY52" s="1168"/>
      <c r="EZ52" s="1168"/>
      <c r="FA52" s="1168"/>
      <c r="FB52" s="1168"/>
      <c r="FC52" s="1168"/>
      <c r="FD52" s="1168"/>
      <c r="FE52" s="1168"/>
      <c r="FF52" s="1168"/>
      <c r="FG52" s="1168"/>
      <c r="FH52" s="1168"/>
      <c r="FI52" s="1168"/>
      <c r="FJ52" s="1168"/>
      <c r="FK52" s="1168"/>
      <c r="FL52" s="1168"/>
      <c r="FM52" s="1168"/>
      <c r="FN52" s="1168"/>
      <c r="FO52" s="1168"/>
      <c r="FP52" s="1168"/>
      <c r="FQ52" s="1168"/>
      <c r="FR52" s="1168"/>
      <c r="FS52" s="1168"/>
      <c r="FT52" s="1168"/>
      <c r="FU52" s="1168"/>
      <c r="FV52" s="1168"/>
      <c r="FW52" s="1168"/>
      <c r="FX52" s="1168"/>
      <c r="FY52" s="1168"/>
      <c r="FZ52" s="1168"/>
      <c r="GA52" s="1168"/>
      <c r="GB52" s="1168"/>
      <c r="GC52" s="1168"/>
      <c r="GD52" s="1168"/>
      <c r="GE52" s="1168"/>
      <c r="GF52" s="1168"/>
      <c r="GG52" s="1168"/>
      <c r="GH52" s="1168"/>
      <c r="GI52" s="1168"/>
      <c r="GJ52" s="1168"/>
      <c r="GK52" s="1168"/>
      <c r="GL52" s="1168"/>
      <c r="GM52" s="1168"/>
      <c r="GN52" s="1168"/>
      <c r="GO52" s="1168"/>
      <c r="GP52" s="1168"/>
      <c r="GQ52" s="1168"/>
      <c r="GR52" s="1168"/>
      <c r="GS52" s="1168"/>
      <c r="GT52" s="1168"/>
      <c r="GU52" s="1168"/>
      <c r="GV52" s="1168"/>
      <c r="GW52" s="1168"/>
      <c r="GX52" s="1168"/>
      <c r="GY52" s="1168"/>
      <c r="GZ52" s="1168"/>
      <c r="HA52" s="1168"/>
      <c r="HB52" s="1168"/>
      <c r="HC52" s="1168"/>
      <c r="HD52" s="1168"/>
      <c r="HE52" s="1168"/>
      <c r="HF52" s="1168"/>
      <c r="HG52" s="1168"/>
      <c r="HH52" s="1168"/>
      <c r="HI52" s="1168"/>
      <c r="HJ52" s="1168"/>
      <c r="HK52" s="1168"/>
      <c r="HL52" s="1168"/>
      <c r="HM52" s="1168"/>
      <c r="HN52" s="1168"/>
      <c r="HO52" s="1168"/>
      <c r="HP52" s="1168"/>
      <c r="HQ52" s="1168"/>
      <c r="HR52" s="1168"/>
      <c r="HS52" s="1168"/>
      <c r="HT52" s="1168"/>
      <c r="HU52" s="1168"/>
      <c r="HV52" s="1168"/>
      <c r="HW52" s="1168"/>
      <c r="HX52" s="1168"/>
      <c r="HY52" s="1168"/>
      <c r="HZ52" s="1168"/>
      <c r="IA52" s="1168"/>
      <c r="IB52" s="1168"/>
      <c r="IC52" s="1168"/>
      <c r="ID52" s="1168"/>
      <c r="IE52" s="1168"/>
      <c r="IF52" s="1168"/>
      <c r="IG52" s="1168"/>
      <c r="IH52" s="1168"/>
      <c r="II52" s="1168"/>
      <c r="IJ52" s="1168"/>
      <c r="IK52" s="1168"/>
      <c r="IL52" s="1168"/>
      <c r="IM52" s="1168"/>
      <c r="IN52" s="1168"/>
      <c r="IO52" s="1168"/>
      <c r="IP52" s="1168"/>
      <c r="IQ52" s="1168"/>
      <c r="IR52" s="1168"/>
      <c r="IS52" s="1168"/>
      <c r="IT52" s="1168"/>
      <c r="IU52" s="1168"/>
      <c r="IV52" s="1168"/>
    </row>
    <row r="53" spans="1:256" s="1160" customFormat="1" ht="15" customHeight="1" x14ac:dyDescent="0.35">
      <c r="A53" s="1525">
        <v>46</v>
      </c>
      <c r="B53" s="1172"/>
      <c r="C53" s="1160" t="s">
        <v>1165</v>
      </c>
      <c r="D53" s="1367">
        <v>500</v>
      </c>
      <c r="E53" s="1367">
        <v>272</v>
      </c>
      <c r="F53" s="1367">
        <v>0</v>
      </c>
      <c r="G53" s="1367">
        <v>150</v>
      </c>
      <c r="H53" s="1367">
        <v>100</v>
      </c>
      <c r="I53" s="1367">
        <v>0</v>
      </c>
      <c r="J53" s="1367">
        <v>0</v>
      </c>
      <c r="K53" s="1367">
        <v>0</v>
      </c>
      <c r="L53" s="1367">
        <v>0</v>
      </c>
      <c r="M53" s="1367">
        <v>830</v>
      </c>
      <c r="N53" s="1367">
        <v>850</v>
      </c>
      <c r="O53" s="1367">
        <v>459</v>
      </c>
      <c r="P53" s="1367">
        <v>0</v>
      </c>
      <c r="Q53" s="822">
        <v>3161</v>
      </c>
      <c r="R53" s="808"/>
      <c r="S53" s="808"/>
      <c r="T53" s="808"/>
      <c r="U53" s="808"/>
      <c r="V53" s="808"/>
      <c r="W53" s="808"/>
      <c r="X53" s="808"/>
      <c r="Y53" s="808"/>
      <c r="Z53" s="808"/>
      <c r="AA53" s="808"/>
      <c r="AB53" s="808"/>
      <c r="AC53" s="808"/>
      <c r="AD53" s="808"/>
      <c r="AE53" s="808"/>
      <c r="AF53" s="808"/>
      <c r="AG53" s="808"/>
      <c r="AH53" s="808"/>
      <c r="AI53" s="808"/>
      <c r="AJ53" s="808"/>
      <c r="AK53" s="808"/>
      <c r="AL53" s="808"/>
      <c r="AM53" s="808"/>
      <c r="AN53" s="808"/>
      <c r="AO53" s="808"/>
      <c r="AP53" s="808"/>
      <c r="AQ53" s="808"/>
      <c r="AR53" s="808"/>
      <c r="AS53" s="808"/>
      <c r="AT53" s="808"/>
      <c r="AU53" s="808"/>
      <c r="AV53" s="808"/>
      <c r="AW53" s="808"/>
      <c r="AX53" s="808"/>
      <c r="AY53" s="808"/>
      <c r="AZ53" s="808"/>
      <c r="BA53" s="808"/>
      <c r="BB53" s="808"/>
      <c r="BC53" s="808"/>
      <c r="BD53" s="808"/>
      <c r="BE53" s="808"/>
      <c r="BF53" s="808"/>
      <c r="BG53" s="808"/>
      <c r="BH53" s="808"/>
      <c r="BI53" s="808"/>
      <c r="BJ53" s="808"/>
      <c r="BK53" s="808"/>
      <c r="BL53" s="808"/>
      <c r="BM53" s="808"/>
      <c r="BN53" s="808"/>
      <c r="BO53" s="808"/>
      <c r="BP53" s="808"/>
      <c r="BQ53" s="808"/>
      <c r="BR53" s="808"/>
      <c r="BS53" s="808"/>
      <c r="BT53" s="808"/>
      <c r="BU53" s="808"/>
      <c r="BV53" s="808"/>
      <c r="BW53" s="808"/>
      <c r="BX53" s="808"/>
      <c r="BY53" s="808"/>
      <c r="BZ53" s="808"/>
      <c r="CA53" s="808"/>
      <c r="CB53" s="808"/>
      <c r="CC53" s="808"/>
      <c r="CD53" s="808"/>
      <c r="CE53" s="808"/>
      <c r="CF53" s="808"/>
      <c r="CG53" s="808"/>
      <c r="CH53" s="808"/>
      <c r="CI53" s="808"/>
      <c r="CJ53" s="808"/>
      <c r="CK53" s="808"/>
      <c r="CL53" s="808"/>
      <c r="CM53" s="808"/>
      <c r="CN53" s="808"/>
      <c r="CO53" s="808"/>
      <c r="CP53" s="808"/>
      <c r="CQ53" s="808"/>
      <c r="CR53" s="808"/>
      <c r="CS53" s="808"/>
      <c r="CT53" s="808"/>
      <c r="CU53" s="808"/>
      <c r="CV53" s="808"/>
      <c r="CW53" s="808"/>
      <c r="CX53" s="808"/>
      <c r="CY53" s="808"/>
      <c r="CZ53" s="808"/>
      <c r="DA53" s="808"/>
      <c r="DB53" s="808"/>
      <c r="DC53" s="808"/>
      <c r="DD53" s="808"/>
      <c r="DE53" s="808"/>
      <c r="DF53" s="808"/>
      <c r="DG53" s="808"/>
      <c r="DH53" s="808"/>
      <c r="DI53" s="808"/>
      <c r="DJ53" s="808"/>
      <c r="DK53" s="808"/>
      <c r="DL53" s="808"/>
      <c r="DM53" s="808"/>
      <c r="DN53" s="808"/>
      <c r="DO53" s="808"/>
      <c r="DP53" s="808"/>
      <c r="DQ53" s="808"/>
      <c r="DR53" s="808"/>
      <c r="DS53" s="808"/>
      <c r="DT53" s="808"/>
      <c r="DU53" s="808"/>
      <c r="DV53" s="808"/>
      <c r="DW53" s="808"/>
      <c r="DX53" s="808"/>
      <c r="DY53" s="808"/>
      <c r="DZ53" s="808"/>
      <c r="EA53" s="808"/>
      <c r="EB53" s="808"/>
      <c r="EC53" s="808"/>
      <c r="ED53" s="808"/>
      <c r="EE53" s="808"/>
      <c r="EF53" s="808"/>
      <c r="EG53" s="808"/>
      <c r="EH53" s="808"/>
      <c r="EI53" s="808"/>
      <c r="EJ53" s="808"/>
      <c r="EK53" s="808"/>
      <c r="EL53" s="808"/>
      <c r="EM53" s="808"/>
      <c r="EN53" s="808"/>
      <c r="EO53" s="808"/>
      <c r="EP53" s="808"/>
      <c r="EQ53" s="808"/>
      <c r="ER53" s="808"/>
      <c r="ES53" s="808"/>
      <c r="ET53" s="808"/>
      <c r="EU53" s="808"/>
      <c r="EV53" s="808"/>
      <c r="EW53" s="808"/>
      <c r="EX53" s="808"/>
      <c r="EY53" s="808"/>
      <c r="EZ53" s="808"/>
      <c r="FA53" s="808"/>
      <c r="FB53" s="808"/>
      <c r="FC53" s="808"/>
      <c r="FD53" s="808"/>
      <c r="FE53" s="808"/>
      <c r="FF53" s="808"/>
      <c r="FG53" s="808"/>
      <c r="FH53" s="808"/>
      <c r="FI53" s="808"/>
      <c r="FJ53" s="808"/>
      <c r="FK53" s="808"/>
      <c r="FL53" s="808"/>
      <c r="FM53" s="808"/>
      <c r="FN53" s="808"/>
      <c r="FO53" s="808"/>
      <c r="FP53" s="808"/>
      <c r="FQ53" s="808"/>
      <c r="FR53" s="808"/>
      <c r="FS53" s="808"/>
      <c r="FT53" s="808"/>
      <c r="FU53" s="808"/>
      <c r="FV53" s="808"/>
      <c r="FW53" s="808"/>
      <c r="FX53" s="808"/>
      <c r="FY53" s="808"/>
      <c r="FZ53" s="808"/>
      <c r="GA53" s="808"/>
      <c r="GB53" s="808"/>
      <c r="GC53" s="808"/>
      <c r="GD53" s="808"/>
      <c r="GE53" s="808"/>
      <c r="GF53" s="808"/>
      <c r="GG53" s="808"/>
      <c r="GH53" s="808"/>
      <c r="GI53" s="808"/>
      <c r="GJ53" s="808"/>
      <c r="GK53" s="808"/>
      <c r="GL53" s="808"/>
      <c r="GM53" s="808"/>
      <c r="GN53" s="808"/>
      <c r="GO53" s="808"/>
      <c r="GP53" s="808"/>
      <c r="GQ53" s="808"/>
      <c r="GR53" s="808"/>
      <c r="GS53" s="808"/>
      <c r="GT53" s="808"/>
      <c r="GU53" s="808"/>
      <c r="GV53" s="808"/>
      <c r="GW53" s="808"/>
      <c r="GX53" s="808"/>
      <c r="GY53" s="808"/>
      <c r="GZ53" s="808"/>
      <c r="HA53" s="808"/>
      <c r="HB53" s="808"/>
      <c r="HC53" s="808"/>
      <c r="HD53" s="808"/>
      <c r="HE53" s="808"/>
      <c r="HF53" s="808"/>
      <c r="HG53" s="808"/>
      <c r="HH53" s="808"/>
      <c r="HI53" s="808"/>
      <c r="HJ53" s="808"/>
      <c r="HK53" s="808"/>
      <c r="HL53" s="808"/>
      <c r="HM53" s="808"/>
      <c r="HN53" s="808"/>
      <c r="HO53" s="808"/>
      <c r="HP53" s="808"/>
      <c r="HQ53" s="808"/>
      <c r="HR53" s="808"/>
      <c r="HS53" s="808"/>
      <c r="HT53" s="808"/>
      <c r="HU53" s="808"/>
      <c r="HV53" s="808"/>
      <c r="HW53" s="808"/>
      <c r="HX53" s="808"/>
      <c r="HY53" s="808"/>
      <c r="HZ53" s="808"/>
      <c r="IA53" s="808"/>
      <c r="IB53" s="808"/>
      <c r="IC53" s="808"/>
      <c r="ID53" s="808"/>
      <c r="IE53" s="808"/>
      <c r="IF53" s="808"/>
      <c r="IG53" s="808"/>
      <c r="IH53" s="808"/>
      <c r="II53" s="808"/>
      <c r="IJ53" s="808"/>
      <c r="IK53" s="808"/>
      <c r="IL53" s="808"/>
      <c r="IM53" s="808"/>
      <c r="IN53" s="808"/>
      <c r="IO53" s="808"/>
      <c r="IP53" s="808"/>
      <c r="IQ53" s="808"/>
      <c r="IR53" s="808"/>
      <c r="IS53" s="808"/>
      <c r="IT53" s="808"/>
      <c r="IU53" s="808"/>
      <c r="IV53" s="808"/>
    </row>
    <row r="54" spans="1:256" x14ac:dyDescent="0.35">
      <c r="A54" s="1525">
        <v>47</v>
      </c>
      <c r="B54" s="1173"/>
      <c r="C54" s="1174" t="s">
        <v>675</v>
      </c>
      <c r="D54" s="193"/>
      <c r="E54" s="193"/>
      <c r="F54" s="193"/>
      <c r="G54" s="193"/>
      <c r="H54" s="193"/>
      <c r="I54" s="193"/>
      <c r="J54" s="193"/>
      <c r="K54" s="193"/>
      <c r="L54" s="193"/>
      <c r="M54" s="193">
        <v>50</v>
      </c>
      <c r="N54" s="193"/>
      <c r="O54" s="193">
        <v>-50</v>
      </c>
      <c r="P54" s="812"/>
      <c r="Q54" s="1175">
        <f t="shared" ref="Q54" si="13">SUM(D54:P54)</f>
        <v>0</v>
      </c>
      <c r="R54" s="1174"/>
      <c r="S54" s="1174"/>
      <c r="T54" s="1174"/>
      <c r="U54" s="1174"/>
      <c r="V54" s="1174"/>
      <c r="W54" s="1174"/>
      <c r="X54" s="1174"/>
      <c r="Y54" s="1174"/>
      <c r="Z54" s="1174"/>
      <c r="AA54" s="1174"/>
      <c r="AB54" s="1174"/>
      <c r="AC54" s="1174"/>
      <c r="AD54" s="1174"/>
      <c r="AE54" s="1174"/>
      <c r="AF54" s="1174"/>
      <c r="AG54" s="1174"/>
      <c r="AH54" s="1174"/>
      <c r="AI54" s="1174"/>
      <c r="AJ54" s="1174"/>
      <c r="AK54" s="1174"/>
      <c r="AL54" s="1174"/>
      <c r="AM54" s="1174"/>
      <c r="AN54" s="1174"/>
      <c r="AO54" s="1174"/>
      <c r="AP54" s="1174"/>
      <c r="AQ54" s="1174"/>
      <c r="AR54" s="1174"/>
      <c r="AS54" s="1174"/>
      <c r="AT54" s="1174"/>
      <c r="AU54" s="1174"/>
      <c r="AV54" s="1174"/>
      <c r="AW54" s="1174"/>
      <c r="AX54" s="1174"/>
      <c r="AY54" s="1174"/>
      <c r="AZ54" s="1174"/>
      <c r="BA54" s="1174"/>
      <c r="BB54" s="1174"/>
      <c r="BC54" s="1174"/>
      <c r="BD54" s="1174"/>
      <c r="BE54" s="1174"/>
      <c r="BF54" s="1174"/>
      <c r="BG54" s="1174"/>
      <c r="BH54" s="1174"/>
      <c r="BI54" s="1174"/>
      <c r="BJ54" s="1174"/>
      <c r="BK54" s="1174"/>
      <c r="BL54" s="1174"/>
      <c r="BM54" s="1174"/>
      <c r="BN54" s="1174"/>
      <c r="BO54" s="1174"/>
      <c r="BP54" s="1174"/>
      <c r="BQ54" s="1174"/>
      <c r="BR54" s="1174"/>
      <c r="BS54" s="1174"/>
      <c r="BT54" s="1174"/>
      <c r="BU54" s="1174"/>
      <c r="BV54" s="1174"/>
      <c r="BW54" s="1174"/>
      <c r="BX54" s="1174"/>
      <c r="BY54" s="1174"/>
      <c r="BZ54" s="1174"/>
      <c r="CA54" s="1174"/>
      <c r="CB54" s="1174"/>
      <c r="CC54" s="1174"/>
      <c r="CD54" s="1174"/>
      <c r="CE54" s="1174"/>
      <c r="CF54" s="1174"/>
      <c r="CG54" s="1174"/>
      <c r="CH54" s="1174"/>
      <c r="CI54" s="1174"/>
      <c r="CJ54" s="1174"/>
      <c r="CK54" s="1174"/>
      <c r="CL54" s="1174"/>
      <c r="CM54" s="1174"/>
      <c r="CN54" s="1174"/>
      <c r="CO54" s="1174"/>
      <c r="CP54" s="1174"/>
      <c r="CQ54" s="1174"/>
      <c r="CR54" s="1174"/>
      <c r="CS54" s="1174"/>
      <c r="CT54" s="1174"/>
      <c r="CU54" s="1174"/>
      <c r="CV54" s="1174"/>
      <c r="CW54" s="1174"/>
      <c r="CX54" s="1174"/>
      <c r="CY54" s="1174"/>
      <c r="CZ54" s="1174"/>
      <c r="DA54" s="1174"/>
      <c r="DB54" s="1174"/>
      <c r="DC54" s="1174"/>
      <c r="DD54" s="1174"/>
      <c r="DE54" s="1174"/>
      <c r="DF54" s="1174"/>
      <c r="DG54" s="1174"/>
      <c r="DH54" s="1174"/>
      <c r="DI54" s="1174"/>
      <c r="DJ54" s="1174"/>
      <c r="DK54" s="1174"/>
      <c r="DL54" s="1174"/>
      <c r="DM54" s="1174"/>
      <c r="DN54" s="1174"/>
      <c r="DO54" s="1174"/>
      <c r="DP54" s="1174"/>
      <c r="DQ54" s="1174"/>
      <c r="DR54" s="1174"/>
      <c r="DS54" s="1174"/>
      <c r="DT54" s="1174"/>
      <c r="DU54" s="1174"/>
      <c r="DV54" s="1174"/>
      <c r="DW54" s="1174"/>
      <c r="DX54" s="1174"/>
      <c r="DY54" s="1174"/>
      <c r="DZ54" s="1174"/>
      <c r="EA54" s="1174"/>
      <c r="EB54" s="1174"/>
      <c r="EC54" s="1174"/>
      <c r="ED54" s="1174"/>
      <c r="EE54" s="1174"/>
      <c r="EF54" s="1174"/>
      <c r="EG54" s="1174"/>
      <c r="EH54" s="1174"/>
      <c r="EI54" s="1174"/>
      <c r="EJ54" s="1174"/>
      <c r="EK54" s="1174"/>
      <c r="EL54" s="1174"/>
      <c r="EM54" s="1174"/>
      <c r="EN54" s="1174"/>
      <c r="EO54" s="1174"/>
      <c r="EP54" s="1174"/>
      <c r="EQ54" s="1174"/>
      <c r="ER54" s="1174"/>
      <c r="ES54" s="1174"/>
      <c r="ET54" s="1174"/>
      <c r="EU54" s="1174"/>
      <c r="EV54" s="1174"/>
      <c r="EW54" s="1174"/>
      <c r="EX54" s="1174"/>
      <c r="EY54" s="1174"/>
      <c r="EZ54" s="1174"/>
      <c r="FA54" s="1174"/>
      <c r="FB54" s="1174"/>
      <c r="FC54" s="1174"/>
      <c r="FD54" s="1174"/>
      <c r="FE54" s="1174"/>
      <c r="FF54" s="1174"/>
      <c r="FG54" s="1174"/>
      <c r="FH54" s="1174"/>
      <c r="FI54" s="1174"/>
      <c r="FJ54" s="1174"/>
      <c r="FK54" s="1174"/>
      <c r="FL54" s="1174"/>
      <c r="FM54" s="1174"/>
      <c r="FN54" s="1174"/>
      <c r="FO54" s="1174"/>
      <c r="FP54" s="1174"/>
      <c r="FQ54" s="1174"/>
      <c r="FR54" s="1174"/>
      <c r="FS54" s="1174"/>
      <c r="FT54" s="1174"/>
      <c r="FU54" s="1174"/>
      <c r="FV54" s="1174"/>
      <c r="FW54" s="1174"/>
      <c r="FX54" s="1174"/>
      <c r="FY54" s="1174"/>
      <c r="FZ54" s="1174"/>
      <c r="GA54" s="1174"/>
      <c r="GB54" s="1174"/>
      <c r="GC54" s="1174"/>
      <c r="GD54" s="1174"/>
      <c r="GE54" s="1174"/>
      <c r="GF54" s="1174"/>
      <c r="GG54" s="1174"/>
      <c r="GH54" s="1174"/>
      <c r="GI54" s="1174"/>
      <c r="GJ54" s="1174"/>
      <c r="GK54" s="1174"/>
      <c r="GL54" s="1174"/>
      <c r="GM54" s="1174"/>
      <c r="GN54" s="1174"/>
      <c r="GO54" s="1174"/>
      <c r="GP54" s="1174"/>
      <c r="GQ54" s="1174"/>
      <c r="GR54" s="1174"/>
      <c r="GS54" s="1174"/>
      <c r="GT54" s="1174"/>
      <c r="GU54" s="1174"/>
      <c r="GV54" s="1174"/>
      <c r="GW54" s="1174"/>
      <c r="GX54" s="1174"/>
      <c r="GY54" s="1174"/>
      <c r="GZ54" s="1174"/>
      <c r="HA54" s="1174"/>
      <c r="HB54" s="1174"/>
      <c r="HC54" s="1174"/>
      <c r="HD54" s="1174"/>
      <c r="HE54" s="1174"/>
      <c r="HF54" s="1174"/>
      <c r="HG54" s="1174"/>
      <c r="HH54" s="1174"/>
      <c r="HI54" s="1174"/>
      <c r="HJ54" s="1174"/>
      <c r="HK54" s="1174"/>
      <c r="HL54" s="1174"/>
      <c r="HM54" s="1174"/>
      <c r="HN54" s="1174"/>
      <c r="HO54" s="1174"/>
      <c r="HP54" s="1174"/>
      <c r="HQ54" s="1174"/>
      <c r="HR54" s="1174"/>
      <c r="HS54" s="1174"/>
      <c r="HT54" s="1174"/>
      <c r="HU54" s="1174"/>
      <c r="HV54" s="1174"/>
      <c r="HW54" s="1174"/>
      <c r="HX54" s="1174"/>
      <c r="HY54" s="1174"/>
      <c r="HZ54" s="1174"/>
      <c r="IA54" s="1174"/>
      <c r="IB54" s="1174"/>
      <c r="IC54" s="1174"/>
      <c r="ID54" s="1174"/>
      <c r="IE54" s="1174"/>
      <c r="IF54" s="1174"/>
      <c r="IG54" s="1174"/>
      <c r="IH54" s="1174"/>
      <c r="II54" s="1174"/>
      <c r="IJ54" s="1174"/>
      <c r="IK54" s="1174"/>
      <c r="IL54" s="1174"/>
      <c r="IM54" s="1174"/>
      <c r="IN54" s="1174"/>
      <c r="IO54" s="1174"/>
      <c r="IP54" s="1174"/>
      <c r="IQ54" s="1174"/>
      <c r="IR54" s="1174"/>
      <c r="IS54" s="1174"/>
      <c r="IT54" s="1174"/>
      <c r="IU54" s="1174"/>
      <c r="IV54" s="1174"/>
    </row>
    <row r="55" spans="1:256" ht="30" customHeight="1" thickBot="1" x14ac:dyDescent="0.4">
      <c r="A55" s="1526">
        <v>48</v>
      </c>
      <c r="B55" s="1179"/>
      <c r="C55" s="1440" t="s">
        <v>1210</v>
      </c>
      <c r="D55" s="1181">
        <f>SUM(D53:D54)</f>
        <v>500</v>
      </c>
      <c r="E55" s="1181">
        <f t="shared" ref="E55:Q55" si="14">SUM(E53:E54)</f>
        <v>272</v>
      </c>
      <c r="F55" s="1181">
        <f t="shared" si="14"/>
        <v>0</v>
      </c>
      <c r="G55" s="1181">
        <f t="shared" si="14"/>
        <v>150</v>
      </c>
      <c r="H55" s="1181">
        <f t="shared" si="14"/>
        <v>100</v>
      </c>
      <c r="I55" s="1181">
        <f t="shared" si="14"/>
        <v>0</v>
      </c>
      <c r="J55" s="1181">
        <f t="shared" si="14"/>
        <v>0</v>
      </c>
      <c r="K55" s="1181">
        <f t="shared" si="14"/>
        <v>0</v>
      </c>
      <c r="L55" s="1181">
        <f t="shared" si="14"/>
        <v>0</v>
      </c>
      <c r="M55" s="1181">
        <f t="shared" si="14"/>
        <v>880</v>
      </c>
      <c r="N55" s="1181">
        <f t="shared" si="14"/>
        <v>850</v>
      </c>
      <c r="O55" s="1181">
        <f t="shared" si="14"/>
        <v>409</v>
      </c>
      <c r="P55" s="1181">
        <f t="shared" si="14"/>
        <v>0</v>
      </c>
      <c r="Q55" s="1522">
        <f t="shared" si="14"/>
        <v>3161</v>
      </c>
      <c r="R55" s="1180"/>
      <c r="S55" s="1180"/>
      <c r="T55" s="1180"/>
      <c r="U55" s="1180"/>
      <c r="V55" s="1180"/>
      <c r="W55" s="1180"/>
      <c r="X55" s="1180"/>
      <c r="Y55" s="1180"/>
      <c r="Z55" s="1180"/>
      <c r="AA55" s="1180"/>
      <c r="AB55" s="1180"/>
      <c r="AC55" s="1180"/>
      <c r="AD55" s="1180"/>
      <c r="AE55" s="1180"/>
      <c r="AF55" s="1180"/>
      <c r="AG55" s="1180"/>
      <c r="AH55" s="1180"/>
      <c r="AI55" s="1180"/>
      <c r="AJ55" s="1180"/>
      <c r="AK55" s="1180"/>
      <c r="AL55" s="1180"/>
      <c r="AM55" s="1180"/>
      <c r="AN55" s="1180"/>
      <c r="AO55" s="1180"/>
      <c r="AP55" s="1180"/>
      <c r="AQ55" s="1180"/>
      <c r="AR55" s="1180"/>
      <c r="AS55" s="1180"/>
      <c r="AT55" s="1180"/>
      <c r="AU55" s="1180"/>
      <c r="AV55" s="1180"/>
      <c r="AW55" s="1180"/>
      <c r="AX55" s="1180"/>
      <c r="AY55" s="1180"/>
      <c r="AZ55" s="1180"/>
      <c r="BA55" s="1180"/>
      <c r="BB55" s="1180"/>
      <c r="BC55" s="1180"/>
      <c r="BD55" s="1180"/>
      <c r="BE55" s="1180"/>
      <c r="BF55" s="1180"/>
      <c r="BG55" s="1180"/>
      <c r="BH55" s="1180"/>
      <c r="BI55" s="1180"/>
      <c r="BJ55" s="1180"/>
      <c r="BK55" s="1180"/>
      <c r="BL55" s="1180"/>
      <c r="BM55" s="1180"/>
      <c r="BN55" s="1180"/>
      <c r="BO55" s="1180"/>
      <c r="BP55" s="1180"/>
      <c r="BQ55" s="1180"/>
      <c r="BR55" s="1180"/>
      <c r="BS55" s="1180"/>
      <c r="BT55" s="1180"/>
      <c r="BU55" s="1180"/>
      <c r="BV55" s="1180"/>
      <c r="BW55" s="1180"/>
      <c r="BX55" s="1180"/>
      <c r="BY55" s="1180"/>
      <c r="BZ55" s="1180"/>
      <c r="CA55" s="1180"/>
      <c r="CB55" s="1180"/>
      <c r="CC55" s="1180"/>
      <c r="CD55" s="1180"/>
      <c r="CE55" s="1180"/>
      <c r="CF55" s="1180"/>
      <c r="CG55" s="1180"/>
      <c r="CH55" s="1180"/>
      <c r="CI55" s="1180"/>
      <c r="CJ55" s="1180"/>
      <c r="CK55" s="1180"/>
      <c r="CL55" s="1180"/>
      <c r="CM55" s="1180"/>
      <c r="CN55" s="1180"/>
      <c r="CO55" s="1180"/>
      <c r="CP55" s="1180"/>
      <c r="CQ55" s="1180"/>
      <c r="CR55" s="1180"/>
      <c r="CS55" s="1180"/>
      <c r="CT55" s="1180"/>
      <c r="CU55" s="1180"/>
      <c r="CV55" s="1180"/>
      <c r="CW55" s="1180"/>
      <c r="CX55" s="1180"/>
      <c r="CY55" s="1180"/>
      <c r="CZ55" s="1180"/>
      <c r="DA55" s="1180"/>
      <c r="DB55" s="1180"/>
      <c r="DC55" s="1180"/>
      <c r="DD55" s="1180"/>
      <c r="DE55" s="1180"/>
      <c r="DF55" s="1180"/>
      <c r="DG55" s="1180"/>
      <c r="DH55" s="1180"/>
      <c r="DI55" s="1180"/>
      <c r="DJ55" s="1180"/>
      <c r="DK55" s="1180"/>
      <c r="DL55" s="1180"/>
      <c r="DM55" s="1180"/>
      <c r="DN55" s="1180"/>
      <c r="DO55" s="1180"/>
      <c r="DP55" s="1180"/>
      <c r="DQ55" s="1180"/>
      <c r="DR55" s="1180"/>
      <c r="DS55" s="1180"/>
      <c r="DT55" s="1180"/>
      <c r="DU55" s="1180"/>
      <c r="DV55" s="1180"/>
      <c r="DW55" s="1180"/>
      <c r="DX55" s="1180"/>
      <c r="DY55" s="1180"/>
      <c r="DZ55" s="1180"/>
      <c r="EA55" s="1180"/>
      <c r="EB55" s="1180"/>
      <c r="EC55" s="1180"/>
      <c r="ED55" s="1180"/>
      <c r="EE55" s="1180"/>
      <c r="EF55" s="1180"/>
      <c r="EG55" s="1180"/>
      <c r="EH55" s="1180"/>
      <c r="EI55" s="1180"/>
      <c r="EJ55" s="1180"/>
      <c r="EK55" s="1180"/>
      <c r="EL55" s="1180"/>
      <c r="EM55" s="1180"/>
      <c r="EN55" s="1180"/>
      <c r="EO55" s="1180"/>
      <c r="EP55" s="1180"/>
      <c r="EQ55" s="1180"/>
      <c r="ER55" s="1180"/>
      <c r="ES55" s="1180"/>
      <c r="ET55" s="1180"/>
      <c r="EU55" s="1180"/>
      <c r="EV55" s="1180"/>
      <c r="EW55" s="1180"/>
      <c r="EX55" s="1180"/>
      <c r="EY55" s="1180"/>
      <c r="EZ55" s="1180"/>
      <c r="FA55" s="1180"/>
      <c r="FB55" s="1180"/>
      <c r="FC55" s="1180"/>
      <c r="FD55" s="1180"/>
      <c r="FE55" s="1180"/>
      <c r="FF55" s="1180"/>
      <c r="FG55" s="1180"/>
      <c r="FH55" s="1180"/>
      <c r="FI55" s="1180"/>
      <c r="FJ55" s="1180"/>
      <c r="FK55" s="1180"/>
      <c r="FL55" s="1180"/>
      <c r="FM55" s="1180"/>
      <c r="FN55" s="1180"/>
      <c r="FO55" s="1180"/>
      <c r="FP55" s="1180"/>
      <c r="FQ55" s="1180"/>
      <c r="FR55" s="1180"/>
      <c r="FS55" s="1180"/>
      <c r="FT55" s="1180"/>
      <c r="FU55" s="1180"/>
      <c r="FV55" s="1180"/>
      <c r="FW55" s="1180"/>
      <c r="FX55" s="1180"/>
      <c r="FY55" s="1180"/>
      <c r="FZ55" s="1180"/>
      <c r="GA55" s="1180"/>
      <c r="GB55" s="1180"/>
      <c r="GC55" s="1180"/>
      <c r="GD55" s="1180"/>
      <c r="GE55" s="1180"/>
      <c r="GF55" s="1180"/>
      <c r="GG55" s="1180"/>
      <c r="GH55" s="1180"/>
      <c r="GI55" s="1180"/>
      <c r="GJ55" s="1180"/>
      <c r="GK55" s="1180"/>
      <c r="GL55" s="1180"/>
      <c r="GM55" s="1180"/>
      <c r="GN55" s="1180"/>
      <c r="GO55" s="1180"/>
      <c r="GP55" s="1180"/>
      <c r="GQ55" s="1180"/>
      <c r="GR55" s="1180"/>
      <c r="GS55" s="1180"/>
      <c r="GT55" s="1180"/>
      <c r="GU55" s="1180"/>
      <c r="GV55" s="1180"/>
      <c r="GW55" s="1180"/>
      <c r="GX55" s="1180"/>
      <c r="GY55" s="1180"/>
      <c r="GZ55" s="1180"/>
      <c r="HA55" s="1180"/>
      <c r="HB55" s="1180"/>
      <c r="HC55" s="1180"/>
      <c r="HD55" s="1180"/>
      <c r="HE55" s="1180"/>
      <c r="HF55" s="1180"/>
      <c r="HG55" s="1180"/>
      <c r="HH55" s="1180"/>
      <c r="HI55" s="1180"/>
      <c r="HJ55" s="1180"/>
      <c r="HK55" s="1180"/>
      <c r="HL55" s="1180"/>
      <c r="HM55" s="1180"/>
      <c r="HN55" s="1180"/>
      <c r="HO55" s="1180"/>
      <c r="HP55" s="1180"/>
      <c r="HQ55" s="1180"/>
      <c r="HR55" s="1180"/>
      <c r="HS55" s="1180"/>
      <c r="HT55" s="1180"/>
      <c r="HU55" s="1180"/>
      <c r="HV55" s="1180"/>
      <c r="HW55" s="1180"/>
      <c r="HX55" s="1180"/>
      <c r="HY55" s="1180"/>
      <c r="HZ55" s="1180"/>
      <c r="IA55" s="1180"/>
      <c r="IB55" s="1180"/>
      <c r="IC55" s="1180"/>
      <c r="ID55" s="1180"/>
      <c r="IE55" s="1180"/>
      <c r="IF55" s="1180"/>
      <c r="IG55" s="1180"/>
      <c r="IH55" s="1180"/>
      <c r="II55" s="1180"/>
      <c r="IJ55" s="1180"/>
      <c r="IK55" s="1180"/>
      <c r="IL55" s="1180"/>
      <c r="IM55" s="1180"/>
      <c r="IN55" s="1180"/>
      <c r="IO55" s="1180"/>
      <c r="IP55" s="1180"/>
      <c r="IQ55" s="1180"/>
      <c r="IR55" s="1180"/>
      <c r="IS55" s="1180"/>
      <c r="IT55" s="1180"/>
      <c r="IU55" s="1180"/>
      <c r="IV55" s="1180"/>
    </row>
    <row r="56" spans="1:256" s="1171" customFormat="1" ht="24" customHeight="1" x14ac:dyDescent="0.35">
      <c r="A56" s="1525">
        <v>49</v>
      </c>
      <c r="B56" s="1182"/>
      <c r="C56" s="1183" t="s">
        <v>807</v>
      </c>
      <c r="D56" s="1184">
        <f t="shared" ref="D56:Q57" si="15">SUM(D52,D48,D44,D40,D36,D32,D28,D24,D20,D16,D12,D8)</f>
        <v>1350</v>
      </c>
      <c r="E56" s="1184">
        <f t="shared" si="15"/>
        <v>0</v>
      </c>
      <c r="F56" s="1184">
        <f t="shared" si="15"/>
        <v>0</v>
      </c>
      <c r="G56" s="1184">
        <f t="shared" si="15"/>
        <v>100</v>
      </c>
      <c r="H56" s="1184">
        <f t="shared" si="15"/>
        <v>264</v>
      </c>
      <c r="I56" s="1184">
        <f t="shared" si="15"/>
        <v>51</v>
      </c>
      <c r="J56" s="1184">
        <f t="shared" si="15"/>
        <v>0</v>
      </c>
      <c r="K56" s="1184">
        <f t="shared" si="15"/>
        <v>0</v>
      </c>
      <c r="L56" s="1184">
        <f t="shared" si="15"/>
        <v>0</v>
      </c>
      <c r="M56" s="1184">
        <f t="shared" si="15"/>
        <v>0</v>
      </c>
      <c r="N56" s="1184">
        <f t="shared" si="15"/>
        <v>0</v>
      </c>
      <c r="O56" s="1184">
        <f>SUM(O52,O48,O44,O40,O36,O32,O28,O24,O20,O16,O12,O8)</f>
        <v>24000</v>
      </c>
      <c r="P56" s="1184">
        <f t="shared" si="15"/>
        <v>10939</v>
      </c>
      <c r="Q56" s="1185">
        <f>SUM(Q52,Q48,Q44,Q40,Q36,Q32,Q28,Q24,Q20,Q16,Q12,Q8)</f>
        <v>36704</v>
      </c>
      <c r="R56" s="1186"/>
      <c r="S56" s="1186"/>
      <c r="T56" s="1186"/>
      <c r="U56" s="1186"/>
      <c r="V56" s="1186"/>
      <c r="W56" s="1186"/>
      <c r="X56" s="1186"/>
      <c r="Y56" s="1186"/>
      <c r="Z56" s="1186"/>
      <c r="AA56" s="1186"/>
      <c r="AB56" s="1186"/>
      <c r="AC56" s="1186"/>
      <c r="AD56" s="1186"/>
      <c r="AE56" s="1186"/>
      <c r="AF56" s="1186"/>
      <c r="AG56" s="1186"/>
      <c r="AH56" s="1186"/>
      <c r="AI56" s="1186"/>
      <c r="AJ56" s="1186"/>
      <c r="AK56" s="1186"/>
      <c r="AL56" s="1186"/>
      <c r="AM56" s="1186"/>
      <c r="AN56" s="1186"/>
      <c r="AO56" s="1186"/>
      <c r="AP56" s="1186"/>
      <c r="AQ56" s="1186"/>
      <c r="AR56" s="1186"/>
      <c r="AS56" s="1186"/>
      <c r="AT56" s="1186"/>
      <c r="AU56" s="1186"/>
      <c r="AV56" s="1186"/>
      <c r="AW56" s="1186"/>
      <c r="AX56" s="1186"/>
      <c r="AY56" s="1186"/>
      <c r="AZ56" s="1186"/>
      <c r="BA56" s="1186"/>
      <c r="BB56" s="1186"/>
      <c r="BC56" s="1186"/>
      <c r="BD56" s="1186"/>
      <c r="BE56" s="1186"/>
      <c r="BF56" s="1186"/>
      <c r="BG56" s="1186"/>
      <c r="BH56" s="1186"/>
      <c r="BI56" s="1186"/>
      <c r="BJ56" s="1186"/>
      <c r="BK56" s="1186"/>
      <c r="BL56" s="1186"/>
      <c r="BM56" s="1186"/>
      <c r="BN56" s="1186"/>
      <c r="BO56" s="1186"/>
      <c r="BP56" s="1186"/>
      <c r="BQ56" s="1186"/>
      <c r="BR56" s="1186"/>
      <c r="BS56" s="1186"/>
      <c r="BT56" s="1186"/>
      <c r="BU56" s="1186"/>
      <c r="BV56" s="1186"/>
      <c r="BW56" s="1186"/>
      <c r="BX56" s="1186"/>
      <c r="BY56" s="1186"/>
      <c r="BZ56" s="1186"/>
      <c r="CA56" s="1186"/>
      <c r="CB56" s="1186"/>
      <c r="CC56" s="1186"/>
      <c r="CD56" s="1186"/>
      <c r="CE56" s="1186"/>
      <c r="CF56" s="1186"/>
      <c r="CG56" s="1186"/>
      <c r="CH56" s="1186"/>
      <c r="CI56" s="1186"/>
      <c r="CJ56" s="1186"/>
      <c r="CK56" s="1186"/>
      <c r="CL56" s="1186"/>
      <c r="CM56" s="1186"/>
      <c r="CN56" s="1186"/>
      <c r="CO56" s="1186"/>
      <c r="CP56" s="1186"/>
      <c r="CQ56" s="1186"/>
      <c r="CR56" s="1186"/>
      <c r="CS56" s="1186"/>
      <c r="CT56" s="1186"/>
      <c r="CU56" s="1186"/>
      <c r="CV56" s="1186"/>
      <c r="CW56" s="1186"/>
      <c r="CX56" s="1186"/>
      <c r="CY56" s="1186"/>
      <c r="CZ56" s="1186"/>
      <c r="DA56" s="1186"/>
      <c r="DB56" s="1186"/>
      <c r="DC56" s="1186"/>
      <c r="DD56" s="1186"/>
      <c r="DE56" s="1186"/>
      <c r="DF56" s="1186"/>
      <c r="DG56" s="1186"/>
      <c r="DH56" s="1186"/>
      <c r="DI56" s="1186"/>
      <c r="DJ56" s="1186"/>
      <c r="DK56" s="1186"/>
      <c r="DL56" s="1186"/>
      <c r="DM56" s="1186"/>
      <c r="DN56" s="1186"/>
      <c r="DO56" s="1186"/>
      <c r="DP56" s="1186"/>
      <c r="DQ56" s="1186"/>
      <c r="DR56" s="1186"/>
      <c r="DS56" s="1186"/>
      <c r="DT56" s="1186"/>
      <c r="DU56" s="1186"/>
      <c r="DV56" s="1186"/>
      <c r="DW56" s="1186"/>
      <c r="DX56" s="1186"/>
      <c r="DY56" s="1186"/>
      <c r="DZ56" s="1186"/>
      <c r="EA56" s="1186"/>
      <c r="EB56" s="1186"/>
      <c r="EC56" s="1186"/>
      <c r="ED56" s="1186"/>
      <c r="EE56" s="1186"/>
      <c r="EF56" s="1186"/>
      <c r="EG56" s="1186"/>
      <c r="EH56" s="1186"/>
      <c r="EI56" s="1186"/>
      <c r="EJ56" s="1186"/>
      <c r="EK56" s="1186"/>
      <c r="EL56" s="1186"/>
      <c r="EM56" s="1186"/>
      <c r="EN56" s="1186"/>
      <c r="EO56" s="1186"/>
      <c r="EP56" s="1186"/>
      <c r="EQ56" s="1186"/>
      <c r="ER56" s="1186"/>
      <c r="ES56" s="1186"/>
      <c r="ET56" s="1186"/>
      <c r="EU56" s="1186"/>
      <c r="EV56" s="1186"/>
      <c r="EW56" s="1186"/>
      <c r="EX56" s="1186"/>
      <c r="EY56" s="1186"/>
      <c r="EZ56" s="1186"/>
      <c r="FA56" s="1186"/>
      <c r="FB56" s="1186"/>
      <c r="FC56" s="1186"/>
      <c r="FD56" s="1186"/>
      <c r="FE56" s="1186"/>
      <c r="FF56" s="1186"/>
      <c r="FG56" s="1186"/>
      <c r="FH56" s="1186"/>
      <c r="FI56" s="1186"/>
      <c r="FJ56" s="1186"/>
      <c r="FK56" s="1186"/>
      <c r="FL56" s="1186"/>
      <c r="FM56" s="1186"/>
      <c r="FN56" s="1186"/>
      <c r="FO56" s="1186"/>
      <c r="FP56" s="1186"/>
      <c r="FQ56" s="1186"/>
      <c r="FR56" s="1186"/>
      <c r="FS56" s="1186"/>
      <c r="FT56" s="1186"/>
      <c r="FU56" s="1186"/>
      <c r="FV56" s="1186"/>
      <c r="FW56" s="1186"/>
      <c r="FX56" s="1186"/>
      <c r="FY56" s="1186"/>
      <c r="FZ56" s="1186"/>
      <c r="GA56" s="1186"/>
      <c r="GB56" s="1186"/>
      <c r="GC56" s="1186"/>
      <c r="GD56" s="1186"/>
      <c r="GE56" s="1186"/>
      <c r="GF56" s="1186"/>
      <c r="GG56" s="1186"/>
      <c r="GH56" s="1186"/>
      <c r="GI56" s="1186"/>
      <c r="GJ56" s="1186"/>
      <c r="GK56" s="1186"/>
      <c r="GL56" s="1186"/>
      <c r="GM56" s="1186"/>
      <c r="GN56" s="1186"/>
      <c r="GO56" s="1186"/>
      <c r="GP56" s="1186"/>
      <c r="GQ56" s="1186"/>
      <c r="GR56" s="1186"/>
      <c r="GS56" s="1186"/>
      <c r="GT56" s="1186"/>
      <c r="GU56" s="1186"/>
      <c r="GV56" s="1186"/>
      <c r="GW56" s="1186"/>
      <c r="GX56" s="1186"/>
      <c r="GY56" s="1186"/>
      <c r="GZ56" s="1186"/>
      <c r="HA56" s="1186"/>
      <c r="HB56" s="1186"/>
      <c r="HC56" s="1186"/>
      <c r="HD56" s="1186"/>
      <c r="HE56" s="1186"/>
      <c r="HF56" s="1186"/>
      <c r="HG56" s="1186"/>
      <c r="HH56" s="1186"/>
      <c r="HI56" s="1186"/>
      <c r="HJ56" s="1186"/>
      <c r="HK56" s="1186"/>
      <c r="HL56" s="1186"/>
      <c r="HM56" s="1186"/>
      <c r="HN56" s="1186"/>
      <c r="HO56" s="1186"/>
      <c r="HP56" s="1186"/>
      <c r="HQ56" s="1186"/>
      <c r="HR56" s="1186"/>
      <c r="HS56" s="1186"/>
      <c r="HT56" s="1186"/>
      <c r="HU56" s="1186"/>
      <c r="HV56" s="1186"/>
      <c r="HW56" s="1186"/>
      <c r="HX56" s="1186"/>
      <c r="HY56" s="1186"/>
      <c r="HZ56" s="1186"/>
      <c r="IA56" s="1186"/>
      <c r="IB56" s="1186"/>
      <c r="IC56" s="1186"/>
      <c r="ID56" s="1186"/>
      <c r="IE56" s="1186"/>
      <c r="IF56" s="1186"/>
      <c r="IG56" s="1186"/>
      <c r="IH56" s="1186"/>
      <c r="II56" s="1186"/>
      <c r="IJ56" s="1186"/>
      <c r="IK56" s="1186"/>
      <c r="IL56" s="1186"/>
      <c r="IM56" s="1186"/>
      <c r="IN56" s="1186"/>
      <c r="IO56" s="1186"/>
      <c r="IP56" s="1186"/>
      <c r="IQ56" s="1186"/>
      <c r="IR56" s="1186"/>
      <c r="IS56" s="1186"/>
      <c r="IT56" s="1186"/>
      <c r="IU56" s="1186"/>
      <c r="IV56" s="1186"/>
    </row>
    <row r="57" spans="1:256" s="1171" customFormat="1" ht="24" customHeight="1" x14ac:dyDescent="0.35">
      <c r="A57" s="1525">
        <v>50</v>
      </c>
      <c r="B57" s="1445"/>
      <c r="C57" s="1160" t="s">
        <v>1165</v>
      </c>
      <c r="D57" s="1372">
        <f t="shared" si="15"/>
        <v>4406</v>
      </c>
      <c r="E57" s="1372">
        <f t="shared" si="15"/>
        <v>1044</v>
      </c>
      <c r="F57" s="1372">
        <f t="shared" si="15"/>
        <v>0</v>
      </c>
      <c r="G57" s="1372">
        <f t="shared" si="15"/>
        <v>2167</v>
      </c>
      <c r="H57" s="1372">
        <f t="shared" si="15"/>
        <v>419</v>
      </c>
      <c r="I57" s="1372">
        <f t="shared" si="15"/>
        <v>1955</v>
      </c>
      <c r="J57" s="1372">
        <f t="shared" si="15"/>
        <v>0</v>
      </c>
      <c r="K57" s="1372">
        <f t="shared" si="15"/>
        <v>50</v>
      </c>
      <c r="L57" s="1372">
        <f t="shared" si="15"/>
        <v>0</v>
      </c>
      <c r="M57" s="1372">
        <f t="shared" si="15"/>
        <v>9347</v>
      </c>
      <c r="N57" s="1372">
        <f t="shared" si="15"/>
        <v>4920</v>
      </c>
      <c r="O57" s="1372">
        <f t="shared" si="15"/>
        <v>12205</v>
      </c>
      <c r="P57" s="1372">
        <f t="shared" si="15"/>
        <v>191</v>
      </c>
      <c r="Q57" s="827">
        <f t="shared" si="15"/>
        <v>36704</v>
      </c>
      <c r="R57" s="1186"/>
      <c r="S57" s="1186"/>
      <c r="T57" s="1186"/>
      <c r="U57" s="1186"/>
      <c r="V57" s="1186"/>
      <c r="W57" s="1186"/>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186"/>
      <c r="AS57" s="1186"/>
      <c r="AT57" s="1186"/>
      <c r="AU57" s="1186"/>
      <c r="AV57" s="1186"/>
      <c r="AW57" s="1186"/>
      <c r="AX57" s="1186"/>
      <c r="AY57" s="1186"/>
      <c r="AZ57" s="1186"/>
      <c r="BA57" s="1186"/>
      <c r="BB57" s="1186"/>
      <c r="BC57" s="1186"/>
      <c r="BD57" s="1186"/>
      <c r="BE57" s="1186"/>
      <c r="BF57" s="1186"/>
      <c r="BG57" s="1186"/>
      <c r="BH57" s="1186"/>
      <c r="BI57" s="1186"/>
      <c r="BJ57" s="1186"/>
      <c r="BK57" s="1186"/>
      <c r="BL57" s="1186"/>
      <c r="BM57" s="1186"/>
      <c r="BN57" s="1186"/>
      <c r="BO57" s="1186"/>
      <c r="BP57" s="1186"/>
      <c r="BQ57" s="1186"/>
      <c r="BR57" s="1186"/>
      <c r="BS57" s="1186"/>
      <c r="BT57" s="1186"/>
      <c r="BU57" s="1186"/>
      <c r="BV57" s="1186"/>
      <c r="BW57" s="1186"/>
      <c r="BX57" s="1186"/>
      <c r="BY57" s="1186"/>
      <c r="BZ57" s="1186"/>
      <c r="CA57" s="1186"/>
      <c r="CB57" s="1186"/>
      <c r="CC57" s="1186"/>
      <c r="CD57" s="1186"/>
      <c r="CE57" s="1186"/>
      <c r="CF57" s="1186"/>
      <c r="CG57" s="1186"/>
      <c r="CH57" s="1186"/>
      <c r="CI57" s="1186"/>
      <c r="CJ57" s="1186"/>
      <c r="CK57" s="1186"/>
      <c r="CL57" s="1186"/>
      <c r="CM57" s="1186"/>
      <c r="CN57" s="1186"/>
      <c r="CO57" s="1186"/>
      <c r="CP57" s="1186"/>
      <c r="CQ57" s="1186"/>
      <c r="CR57" s="1186"/>
      <c r="CS57" s="1186"/>
      <c r="CT57" s="1186"/>
      <c r="CU57" s="1186"/>
      <c r="CV57" s="1186"/>
      <c r="CW57" s="1186"/>
      <c r="CX57" s="1186"/>
      <c r="CY57" s="1186"/>
      <c r="CZ57" s="1186"/>
      <c r="DA57" s="1186"/>
      <c r="DB57" s="1186"/>
      <c r="DC57" s="1186"/>
      <c r="DD57" s="1186"/>
      <c r="DE57" s="1186"/>
      <c r="DF57" s="1186"/>
      <c r="DG57" s="1186"/>
      <c r="DH57" s="1186"/>
      <c r="DI57" s="1186"/>
      <c r="DJ57" s="1186"/>
      <c r="DK57" s="1186"/>
      <c r="DL57" s="1186"/>
      <c r="DM57" s="1186"/>
      <c r="DN57" s="1186"/>
      <c r="DO57" s="1186"/>
      <c r="DP57" s="1186"/>
      <c r="DQ57" s="1186"/>
      <c r="DR57" s="1186"/>
      <c r="DS57" s="1186"/>
      <c r="DT57" s="1186"/>
      <c r="DU57" s="1186"/>
      <c r="DV57" s="1186"/>
      <c r="DW57" s="1186"/>
      <c r="DX57" s="1186"/>
      <c r="DY57" s="1186"/>
      <c r="DZ57" s="1186"/>
      <c r="EA57" s="1186"/>
      <c r="EB57" s="1186"/>
      <c r="EC57" s="1186"/>
      <c r="ED57" s="1186"/>
      <c r="EE57" s="1186"/>
      <c r="EF57" s="1186"/>
      <c r="EG57" s="1186"/>
      <c r="EH57" s="1186"/>
      <c r="EI57" s="1186"/>
      <c r="EJ57" s="1186"/>
      <c r="EK57" s="1186"/>
      <c r="EL57" s="1186"/>
      <c r="EM57" s="1186"/>
      <c r="EN57" s="1186"/>
      <c r="EO57" s="1186"/>
      <c r="EP57" s="1186"/>
      <c r="EQ57" s="1186"/>
      <c r="ER57" s="1186"/>
      <c r="ES57" s="1186"/>
      <c r="ET57" s="1186"/>
      <c r="EU57" s="1186"/>
      <c r="EV57" s="1186"/>
      <c r="EW57" s="1186"/>
      <c r="EX57" s="1186"/>
      <c r="EY57" s="1186"/>
      <c r="EZ57" s="1186"/>
      <c r="FA57" s="1186"/>
      <c r="FB57" s="1186"/>
      <c r="FC57" s="1186"/>
      <c r="FD57" s="1186"/>
      <c r="FE57" s="1186"/>
      <c r="FF57" s="1186"/>
      <c r="FG57" s="1186"/>
      <c r="FH57" s="1186"/>
      <c r="FI57" s="1186"/>
      <c r="FJ57" s="1186"/>
      <c r="FK57" s="1186"/>
      <c r="FL57" s="1186"/>
      <c r="FM57" s="1186"/>
      <c r="FN57" s="1186"/>
      <c r="FO57" s="1186"/>
      <c r="FP57" s="1186"/>
      <c r="FQ57" s="1186"/>
      <c r="FR57" s="1186"/>
      <c r="FS57" s="1186"/>
      <c r="FT57" s="1186"/>
      <c r="FU57" s="1186"/>
      <c r="FV57" s="1186"/>
      <c r="FW57" s="1186"/>
      <c r="FX57" s="1186"/>
      <c r="FY57" s="1186"/>
      <c r="FZ57" s="1186"/>
      <c r="GA57" s="1186"/>
      <c r="GB57" s="1186"/>
      <c r="GC57" s="1186"/>
      <c r="GD57" s="1186"/>
      <c r="GE57" s="1186"/>
      <c r="GF57" s="1186"/>
      <c r="GG57" s="1186"/>
      <c r="GH57" s="1186"/>
      <c r="GI57" s="1186"/>
      <c r="GJ57" s="1186"/>
      <c r="GK57" s="1186"/>
      <c r="GL57" s="1186"/>
      <c r="GM57" s="1186"/>
      <c r="GN57" s="1186"/>
      <c r="GO57" s="1186"/>
      <c r="GP57" s="1186"/>
      <c r="GQ57" s="1186"/>
      <c r="GR57" s="1186"/>
      <c r="GS57" s="1186"/>
      <c r="GT57" s="1186"/>
      <c r="GU57" s="1186"/>
      <c r="GV57" s="1186"/>
      <c r="GW57" s="1186"/>
      <c r="GX57" s="1186"/>
      <c r="GY57" s="1186"/>
      <c r="GZ57" s="1186"/>
      <c r="HA57" s="1186"/>
      <c r="HB57" s="1186"/>
      <c r="HC57" s="1186"/>
      <c r="HD57" s="1186"/>
      <c r="HE57" s="1186"/>
      <c r="HF57" s="1186"/>
      <c r="HG57" s="1186"/>
      <c r="HH57" s="1186"/>
      <c r="HI57" s="1186"/>
      <c r="HJ57" s="1186"/>
      <c r="HK57" s="1186"/>
      <c r="HL57" s="1186"/>
      <c r="HM57" s="1186"/>
      <c r="HN57" s="1186"/>
      <c r="HO57" s="1186"/>
      <c r="HP57" s="1186"/>
      <c r="HQ57" s="1186"/>
      <c r="HR57" s="1186"/>
      <c r="HS57" s="1186"/>
      <c r="HT57" s="1186"/>
      <c r="HU57" s="1186"/>
      <c r="HV57" s="1186"/>
      <c r="HW57" s="1186"/>
      <c r="HX57" s="1186"/>
      <c r="HY57" s="1186"/>
      <c r="HZ57" s="1186"/>
      <c r="IA57" s="1186"/>
      <c r="IB57" s="1186"/>
      <c r="IC57" s="1186"/>
      <c r="ID57" s="1186"/>
      <c r="IE57" s="1186"/>
      <c r="IF57" s="1186"/>
      <c r="IG57" s="1186"/>
      <c r="IH57" s="1186"/>
      <c r="II57" s="1186"/>
      <c r="IJ57" s="1186"/>
      <c r="IK57" s="1186"/>
      <c r="IL57" s="1186"/>
      <c r="IM57" s="1186"/>
      <c r="IN57" s="1186"/>
      <c r="IO57" s="1186"/>
      <c r="IP57" s="1186"/>
      <c r="IQ57" s="1186"/>
      <c r="IR57" s="1186"/>
      <c r="IS57" s="1186"/>
      <c r="IT57" s="1186"/>
      <c r="IU57" s="1186"/>
      <c r="IV57" s="1186"/>
    </row>
    <row r="58" spans="1:256" ht="24" customHeight="1" x14ac:dyDescent="0.35">
      <c r="A58" s="1525">
        <v>51</v>
      </c>
      <c r="B58" s="1187"/>
      <c r="C58" s="1174" t="s">
        <v>675</v>
      </c>
      <c r="D58" s="194">
        <f>SUM(D54,D50,D46,D42,D38,D34,D30,D26,D22,D18,D14,D10)</f>
        <v>0</v>
      </c>
      <c r="E58" s="194">
        <f>SUM(E54,E50,E46,E42,E38,E34,E30,E26,E22,E18,E14,E10)</f>
        <v>200</v>
      </c>
      <c r="F58" s="194">
        <f t="shared" ref="F58:Q58" si="16">SUM(F54,F50,F46,F42,F38,F34,F30,F26,F22,F18,F14,F10)</f>
        <v>0</v>
      </c>
      <c r="G58" s="194">
        <f t="shared" si="16"/>
        <v>90</v>
      </c>
      <c r="H58" s="194">
        <f t="shared" si="16"/>
        <v>0</v>
      </c>
      <c r="I58" s="194">
        <f t="shared" si="16"/>
        <v>-20</v>
      </c>
      <c r="J58" s="194">
        <f t="shared" si="16"/>
        <v>0</v>
      </c>
      <c r="K58" s="194">
        <f t="shared" si="16"/>
        <v>0</v>
      </c>
      <c r="L58" s="194">
        <f t="shared" si="16"/>
        <v>0</v>
      </c>
      <c r="M58" s="194">
        <f t="shared" si="16"/>
        <v>830</v>
      </c>
      <c r="N58" s="194">
        <f t="shared" si="16"/>
        <v>330</v>
      </c>
      <c r="O58" s="194">
        <f t="shared" si="16"/>
        <v>-1244</v>
      </c>
      <c r="P58" s="194">
        <f t="shared" si="16"/>
        <v>-186</v>
      </c>
      <c r="Q58" s="1188">
        <f t="shared" si="16"/>
        <v>0</v>
      </c>
      <c r="R58" s="805"/>
      <c r="S58" s="805"/>
      <c r="T58" s="805"/>
      <c r="U58" s="805"/>
      <c r="V58" s="805"/>
      <c r="W58" s="805"/>
      <c r="X58" s="805"/>
      <c r="Y58" s="805"/>
      <c r="Z58" s="805"/>
      <c r="AA58" s="805"/>
      <c r="AB58" s="805"/>
      <c r="AC58" s="805"/>
      <c r="AD58" s="805"/>
      <c r="AE58" s="805"/>
      <c r="AF58" s="805"/>
      <c r="AG58" s="805"/>
      <c r="AH58" s="805"/>
      <c r="AI58" s="805"/>
      <c r="AJ58" s="805"/>
      <c r="AK58" s="805"/>
      <c r="AL58" s="805"/>
      <c r="AM58" s="805"/>
      <c r="AN58" s="805"/>
      <c r="AO58" s="805"/>
      <c r="AP58" s="805"/>
      <c r="AQ58" s="805"/>
      <c r="AR58" s="805"/>
      <c r="AS58" s="805"/>
      <c r="AT58" s="805"/>
      <c r="AU58" s="805"/>
      <c r="AV58" s="805"/>
      <c r="AW58" s="805"/>
      <c r="AX58" s="805"/>
      <c r="AY58" s="805"/>
      <c r="AZ58" s="805"/>
      <c r="BA58" s="805"/>
      <c r="BB58" s="805"/>
      <c r="BC58" s="805"/>
      <c r="BD58" s="805"/>
      <c r="BE58" s="805"/>
      <c r="BF58" s="805"/>
      <c r="BG58" s="805"/>
      <c r="BH58" s="805"/>
      <c r="BI58" s="805"/>
      <c r="BJ58" s="805"/>
      <c r="BK58" s="805"/>
      <c r="BL58" s="805"/>
      <c r="BM58" s="805"/>
      <c r="BN58" s="805"/>
      <c r="BO58" s="805"/>
      <c r="BP58" s="805"/>
      <c r="BQ58" s="805"/>
      <c r="BR58" s="805"/>
      <c r="BS58" s="805"/>
      <c r="BT58" s="805"/>
      <c r="BU58" s="805"/>
      <c r="BV58" s="805"/>
      <c r="BW58" s="805"/>
      <c r="BX58" s="805"/>
      <c r="BY58" s="805"/>
      <c r="BZ58" s="805"/>
      <c r="CA58" s="805"/>
      <c r="CB58" s="805"/>
      <c r="CC58" s="805"/>
      <c r="CD58" s="805"/>
      <c r="CE58" s="805"/>
      <c r="CF58" s="805"/>
      <c r="CG58" s="805"/>
      <c r="CH58" s="805"/>
      <c r="CI58" s="805"/>
      <c r="CJ58" s="805"/>
      <c r="CK58" s="805"/>
      <c r="CL58" s="805"/>
      <c r="CM58" s="805"/>
      <c r="CN58" s="805"/>
      <c r="CO58" s="805"/>
      <c r="CP58" s="805"/>
      <c r="CQ58" s="805"/>
      <c r="CR58" s="805"/>
      <c r="CS58" s="805"/>
      <c r="CT58" s="805"/>
      <c r="CU58" s="805"/>
      <c r="CV58" s="805"/>
      <c r="CW58" s="805"/>
      <c r="CX58" s="805"/>
      <c r="CY58" s="805"/>
      <c r="CZ58" s="805"/>
      <c r="DA58" s="805"/>
      <c r="DB58" s="805"/>
      <c r="DC58" s="805"/>
      <c r="DD58" s="805"/>
      <c r="DE58" s="805"/>
      <c r="DF58" s="805"/>
      <c r="DG58" s="805"/>
      <c r="DH58" s="805"/>
      <c r="DI58" s="805"/>
      <c r="DJ58" s="805"/>
      <c r="DK58" s="805"/>
      <c r="DL58" s="805"/>
      <c r="DM58" s="805"/>
      <c r="DN58" s="805"/>
      <c r="DO58" s="805"/>
      <c r="DP58" s="805"/>
      <c r="DQ58" s="805"/>
      <c r="DR58" s="805"/>
      <c r="DS58" s="805"/>
      <c r="DT58" s="805"/>
      <c r="DU58" s="805"/>
      <c r="DV58" s="805"/>
      <c r="DW58" s="805"/>
      <c r="DX58" s="805"/>
      <c r="DY58" s="805"/>
      <c r="DZ58" s="805"/>
      <c r="EA58" s="805"/>
      <c r="EB58" s="805"/>
      <c r="EC58" s="805"/>
      <c r="ED58" s="805"/>
      <c r="EE58" s="805"/>
      <c r="EF58" s="805"/>
      <c r="EG58" s="805"/>
      <c r="EH58" s="805"/>
      <c r="EI58" s="805"/>
      <c r="EJ58" s="805"/>
      <c r="EK58" s="805"/>
      <c r="EL58" s="805"/>
      <c r="EM58" s="805"/>
      <c r="EN58" s="805"/>
      <c r="EO58" s="805"/>
      <c r="EP58" s="805"/>
      <c r="EQ58" s="805"/>
      <c r="ER58" s="805"/>
      <c r="ES58" s="805"/>
      <c r="ET58" s="805"/>
      <c r="EU58" s="805"/>
      <c r="EV58" s="805"/>
      <c r="EW58" s="805"/>
      <c r="EX58" s="805"/>
      <c r="EY58" s="805"/>
      <c r="EZ58" s="805"/>
      <c r="FA58" s="805"/>
      <c r="FB58" s="805"/>
      <c r="FC58" s="805"/>
      <c r="FD58" s="805"/>
      <c r="FE58" s="805"/>
      <c r="FF58" s="805"/>
      <c r="FG58" s="805"/>
      <c r="FH58" s="805"/>
      <c r="FI58" s="805"/>
      <c r="FJ58" s="805"/>
      <c r="FK58" s="805"/>
      <c r="FL58" s="805"/>
      <c r="FM58" s="805"/>
      <c r="FN58" s="805"/>
      <c r="FO58" s="805"/>
      <c r="FP58" s="805"/>
      <c r="FQ58" s="805"/>
      <c r="FR58" s="805"/>
      <c r="FS58" s="805"/>
      <c r="FT58" s="805"/>
      <c r="FU58" s="805"/>
      <c r="FV58" s="805"/>
      <c r="FW58" s="805"/>
      <c r="FX58" s="805"/>
      <c r="FY58" s="805"/>
      <c r="FZ58" s="805"/>
      <c r="GA58" s="805"/>
      <c r="GB58" s="805"/>
      <c r="GC58" s="805"/>
      <c r="GD58" s="805"/>
      <c r="GE58" s="805"/>
      <c r="GF58" s="805"/>
      <c r="GG58" s="805"/>
      <c r="GH58" s="805"/>
      <c r="GI58" s="805"/>
      <c r="GJ58" s="805"/>
      <c r="GK58" s="805"/>
      <c r="GL58" s="805"/>
      <c r="GM58" s="805"/>
      <c r="GN58" s="805"/>
      <c r="GO58" s="805"/>
      <c r="GP58" s="805"/>
      <c r="GQ58" s="805"/>
      <c r="GR58" s="805"/>
      <c r="GS58" s="805"/>
      <c r="GT58" s="805"/>
      <c r="GU58" s="805"/>
      <c r="GV58" s="805"/>
      <c r="GW58" s="805"/>
      <c r="GX58" s="805"/>
      <c r="GY58" s="805"/>
      <c r="GZ58" s="805"/>
      <c r="HA58" s="805"/>
      <c r="HB58" s="805"/>
      <c r="HC58" s="805"/>
      <c r="HD58" s="805"/>
      <c r="HE58" s="805"/>
      <c r="HF58" s="805"/>
      <c r="HG58" s="805"/>
      <c r="HH58" s="805"/>
      <c r="HI58" s="805"/>
      <c r="HJ58" s="805"/>
      <c r="HK58" s="805"/>
      <c r="HL58" s="805"/>
      <c r="HM58" s="805"/>
      <c r="HN58" s="805"/>
      <c r="HO58" s="805"/>
      <c r="HP58" s="805"/>
      <c r="HQ58" s="805"/>
      <c r="HR58" s="805"/>
      <c r="HS58" s="805"/>
      <c r="HT58" s="805"/>
      <c r="HU58" s="805"/>
      <c r="HV58" s="805"/>
      <c r="HW58" s="805"/>
      <c r="HX58" s="805"/>
      <c r="HY58" s="805"/>
      <c r="HZ58" s="805"/>
      <c r="IA58" s="805"/>
      <c r="IB58" s="805"/>
      <c r="IC58" s="805"/>
      <c r="ID58" s="805"/>
      <c r="IE58" s="805"/>
      <c r="IF58" s="805"/>
      <c r="IG58" s="805"/>
      <c r="IH58" s="805"/>
      <c r="II58" s="805"/>
      <c r="IJ58" s="805"/>
      <c r="IK58" s="805"/>
      <c r="IL58" s="805"/>
      <c r="IM58" s="805"/>
      <c r="IN58" s="805"/>
      <c r="IO58" s="805"/>
      <c r="IP58" s="805"/>
      <c r="IQ58" s="805"/>
      <c r="IR58" s="805"/>
      <c r="IS58" s="805"/>
      <c r="IT58" s="805"/>
      <c r="IU58" s="805"/>
      <c r="IV58" s="805"/>
    </row>
    <row r="59" spans="1:256" ht="24" customHeight="1" thickBot="1" x14ac:dyDescent="0.4">
      <c r="A59" s="1525">
        <v>52</v>
      </c>
      <c r="B59" s="1189"/>
      <c r="C59" s="1440" t="s">
        <v>1210</v>
      </c>
      <c r="D59" s="1190">
        <f>SUM(D57:D58)</f>
        <v>4406</v>
      </c>
      <c r="E59" s="1190">
        <f t="shared" ref="E59:Q59" si="17">SUM(E57:E58)</f>
        <v>1244</v>
      </c>
      <c r="F59" s="1190">
        <f t="shared" si="17"/>
        <v>0</v>
      </c>
      <c r="G59" s="1190">
        <f t="shared" si="17"/>
        <v>2257</v>
      </c>
      <c r="H59" s="1190">
        <f t="shared" si="17"/>
        <v>419</v>
      </c>
      <c r="I59" s="1190">
        <f t="shared" si="17"/>
        <v>1935</v>
      </c>
      <c r="J59" s="1190">
        <f t="shared" si="17"/>
        <v>0</v>
      </c>
      <c r="K59" s="1190">
        <f t="shared" si="17"/>
        <v>50</v>
      </c>
      <c r="L59" s="1190">
        <f t="shared" si="17"/>
        <v>0</v>
      </c>
      <c r="M59" s="1190">
        <f t="shared" si="17"/>
        <v>10177</v>
      </c>
      <c r="N59" s="1190">
        <f t="shared" si="17"/>
        <v>5250</v>
      </c>
      <c r="O59" s="1190">
        <f t="shared" si="17"/>
        <v>10961</v>
      </c>
      <c r="P59" s="1190">
        <f t="shared" si="17"/>
        <v>5</v>
      </c>
      <c r="Q59" s="1523">
        <f t="shared" si="17"/>
        <v>36704</v>
      </c>
      <c r="R59" s="1191"/>
      <c r="S59" s="1191"/>
      <c r="T59" s="1191"/>
      <c r="U59" s="1191"/>
      <c r="V59" s="1191"/>
      <c r="W59" s="1191"/>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191"/>
      <c r="AS59" s="1191"/>
      <c r="AT59" s="1191"/>
      <c r="AU59" s="1191"/>
      <c r="AV59" s="1191"/>
      <c r="AW59" s="1191"/>
      <c r="AX59" s="1191"/>
      <c r="AY59" s="1191"/>
      <c r="AZ59" s="1191"/>
      <c r="BA59" s="1191"/>
      <c r="BB59" s="1191"/>
      <c r="BC59" s="1191"/>
      <c r="BD59" s="1191"/>
      <c r="BE59" s="1191"/>
      <c r="BF59" s="1191"/>
      <c r="BG59" s="1191"/>
      <c r="BH59" s="1191"/>
      <c r="BI59" s="1191"/>
      <c r="BJ59" s="1191"/>
      <c r="BK59" s="1191"/>
      <c r="BL59" s="1191"/>
      <c r="BM59" s="1191"/>
      <c r="BN59" s="1191"/>
      <c r="BO59" s="1191"/>
      <c r="BP59" s="1191"/>
      <c r="BQ59" s="1191"/>
      <c r="BR59" s="1191"/>
      <c r="BS59" s="1191"/>
      <c r="BT59" s="1191"/>
      <c r="BU59" s="1191"/>
      <c r="BV59" s="1191"/>
      <c r="BW59" s="1191"/>
      <c r="BX59" s="1191"/>
      <c r="BY59" s="1191"/>
      <c r="BZ59" s="1191"/>
      <c r="CA59" s="1191"/>
      <c r="CB59" s="1191"/>
      <c r="CC59" s="1191"/>
      <c r="CD59" s="1191"/>
      <c r="CE59" s="1191"/>
      <c r="CF59" s="1191"/>
      <c r="CG59" s="1191"/>
      <c r="CH59" s="1191"/>
      <c r="CI59" s="1191"/>
      <c r="CJ59" s="1191"/>
      <c r="CK59" s="1191"/>
      <c r="CL59" s="1191"/>
      <c r="CM59" s="1191"/>
      <c r="CN59" s="1191"/>
      <c r="CO59" s="1191"/>
      <c r="CP59" s="1191"/>
      <c r="CQ59" s="1191"/>
      <c r="CR59" s="1191"/>
      <c r="CS59" s="1191"/>
      <c r="CT59" s="1191"/>
      <c r="CU59" s="1191"/>
      <c r="CV59" s="1191"/>
      <c r="CW59" s="1191"/>
      <c r="CX59" s="1191"/>
      <c r="CY59" s="1191"/>
      <c r="CZ59" s="1191"/>
      <c r="DA59" s="1191"/>
      <c r="DB59" s="1191"/>
      <c r="DC59" s="1191"/>
      <c r="DD59" s="1191"/>
      <c r="DE59" s="1191"/>
      <c r="DF59" s="1191"/>
      <c r="DG59" s="1191"/>
      <c r="DH59" s="1191"/>
      <c r="DI59" s="1191"/>
      <c r="DJ59" s="1191"/>
      <c r="DK59" s="1191"/>
      <c r="DL59" s="1191"/>
      <c r="DM59" s="1191"/>
      <c r="DN59" s="1191"/>
      <c r="DO59" s="1191"/>
      <c r="DP59" s="1191"/>
      <c r="DQ59" s="1191"/>
      <c r="DR59" s="1191"/>
      <c r="DS59" s="1191"/>
      <c r="DT59" s="1191"/>
      <c r="DU59" s="1191"/>
      <c r="DV59" s="1191"/>
      <c r="DW59" s="1191"/>
      <c r="DX59" s="1191"/>
      <c r="DY59" s="1191"/>
      <c r="DZ59" s="1191"/>
      <c r="EA59" s="1191"/>
      <c r="EB59" s="1191"/>
      <c r="EC59" s="1191"/>
      <c r="ED59" s="1191"/>
      <c r="EE59" s="1191"/>
      <c r="EF59" s="1191"/>
      <c r="EG59" s="1191"/>
      <c r="EH59" s="1191"/>
      <c r="EI59" s="1191"/>
      <c r="EJ59" s="1191"/>
      <c r="EK59" s="1191"/>
      <c r="EL59" s="1191"/>
      <c r="EM59" s="1191"/>
      <c r="EN59" s="1191"/>
      <c r="EO59" s="1191"/>
      <c r="EP59" s="1191"/>
      <c r="EQ59" s="1191"/>
      <c r="ER59" s="1191"/>
      <c r="ES59" s="1191"/>
      <c r="ET59" s="1191"/>
      <c r="EU59" s="1191"/>
      <c r="EV59" s="1191"/>
      <c r="EW59" s="1191"/>
      <c r="EX59" s="1191"/>
      <c r="EY59" s="1191"/>
      <c r="EZ59" s="1191"/>
      <c r="FA59" s="1191"/>
      <c r="FB59" s="1191"/>
      <c r="FC59" s="1191"/>
      <c r="FD59" s="1191"/>
      <c r="FE59" s="1191"/>
      <c r="FF59" s="1191"/>
      <c r="FG59" s="1191"/>
      <c r="FH59" s="1191"/>
      <c r="FI59" s="1191"/>
      <c r="FJ59" s="1191"/>
      <c r="FK59" s="1191"/>
      <c r="FL59" s="1191"/>
      <c r="FM59" s="1191"/>
      <c r="FN59" s="1191"/>
      <c r="FO59" s="1191"/>
      <c r="FP59" s="1191"/>
      <c r="FQ59" s="1191"/>
      <c r="FR59" s="1191"/>
      <c r="FS59" s="1191"/>
      <c r="FT59" s="1191"/>
      <c r="FU59" s="1191"/>
      <c r="FV59" s="1191"/>
      <c r="FW59" s="1191"/>
      <c r="FX59" s="1191"/>
      <c r="FY59" s="1191"/>
      <c r="FZ59" s="1191"/>
      <c r="GA59" s="1191"/>
      <c r="GB59" s="1191"/>
      <c r="GC59" s="1191"/>
      <c r="GD59" s="1191"/>
      <c r="GE59" s="1191"/>
      <c r="GF59" s="1191"/>
      <c r="GG59" s="1191"/>
      <c r="GH59" s="1191"/>
      <c r="GI59" s="1191"/>
      <c r="GJ59" s="1191"/>
      <c r="GK59" s="1191"/>
      <c r="GL59" s="1191"/>
      <c r="GM59" s="1191"/>
      <c r="GN59" s="1191"/>
      <c r="GO59" s="1191"/>
      <c r="GP59" s="1191"/>
      <c r="GQ59" s="1191"/>
      <c r="GR59" s="1191"/>
      <c r="GS59" s="1191"/>
      <c r="GT59" s="1191"/>
      <c r="GU59" s="1191"/>
      <c r="GV59" s="1191"/>
      <c r="GW59" s="1191"/>
      <c r="GX59" s="1191"/>
      <c r="GY59" s="1191"/>
      <c r="GZ59" s="1191"/>
      <c r="HA59" s="1191"/>
      <c r="HB59" s="1191"/>
      <c r="HC59" s="1191"/>
      <c r="HD59" s="1191"/>
      <c r="HE59" s="1191"/>
      <c r="HF59" s="1191"/>
      <c r="HG59" s="1191"/>
      <c r="HH59" s="1191"/>
      <c r="HI59" s="1191"/>
      <c r="HJ59" s="1191"/>
      <c r="HK59" s="1191"/>
      <c r="HL59" s="1191"/>
      <c r="HM59" s="1191"/>
      <c r="HN59" s="1191"/>
      <c r="HO59" s="1191"/>
      <c r="HP59" s="1191"/>
      <c r="HQ59" s="1191"/>
      <c r="HR59" s="1191"/>
      <c r="HS59" s="1191"/>
      <c r="HT59" s="1191"/>
      <c r="HU59" s="1191"/>
      <c r="HV59" s="1191"/>
      <c r="HW59" s="1191"/>
      <c r="HX59" s="1191"/>
      <c r="HY59" s="1191"/>
      <c r="HZ59" s="1191"/>
      <c r="IA59" s="1191"/>
      <c r="IB59" s="1191"/>
      <c r="IC59" s="1191"/>
      <c r="ID59" s="1191"/>
      <c r="IE59" s="1191"/>
      <c r="IF59" s="1191"/>
      <c r="IG59" s="1191"/>
      <c r="IH59" s="1191"/>
      <c r="II59" s="1191"/>
      <c r="IJ59" s="1191"/>
      <c r="IK59" s="1191"/>
      <c r="IL59" s="1191"/>
      <c r="IM59" s="1191"/>
      <c r="IN59" s="1191"/>
      <c r="IO59" s="1191"/>
      <c r="IP59" s="1191"/>
      <c r="IQ59" s="1191"/>
      <c r="IR59" s="1191"/>
      <c r="IS59" s="1191"/>
      <c r="IT59" s="1191"/>
      <c r="IU59" s="1191"/>
      <c r="IV59" s="1191"/>
    </row>
    <row r="60" spans="1:256" x14ac:dyDescent="0.35">
      <c r="D60" s="1192"/>
      <c r="E60" s="1192"/>
      <c r="F60" s="1192"/>
      <c r="G60" s="1192"/>
      <c r="H60" s="1192"/>
      <c r="I60" s="1192"/>
      <c r="J60" s="1192"/>
      <c r="K60" s="1192"/>
      <c r="L60" s="1192"/>
      <c r="M60" s="1192"/>
      <c r="N60" s="1192"/>
      <c r="O60" s="1192"/>
      <c r="P60" s="1192"/>
      <c r="Q60" s="1192"/>
    </row>
    <row r="61" spans="1:256" x14ac:dyDescent="0.35">
      <c r="D61" s="1192"/>
      <c r="E61" s="1192"/>
      <c r="F61" s="1192"/>
      <c r="G61" s="1192"/>
      <c r="H61" s="1192"/>
      <c r="I61" s="1192"/>
      <c r="J61" s="1192"/>
      <c r="K61" s="1192"/>
      <c r="L61" s="1192"/>
      <c r="M61" s="1192"/>
      <c r="N61" s="1192"/>
      <c r="O61" s="1192"/>
      <c r="P61" s="1192"/>
      <c r="Q61" s="1192"/>
    </row>
    <row r="62" spans="1:256" x14ac:dyDescent="0.35">
      <c r="D62" s="1192"/>
      <c r="E62" s="1192"/>
      <c r="F62" s="1192"/>
      <c r="G62" s="1192"/>
      <c r="H62" s="1192"/>
      <c r="I62" s="1192"/>
      <c r="J62" s="1192"/>
      <c r="K62" s="1192"/>
      <c r="L62" s="1192"/>
      <c r="M62" s="1192"/>
      <c r="N62" s="1192"/>
      <c r="O62" s="1192"/>
      <c r="P62" s="1192"/>
      <c r="Q62" s="1192"/>
    </row>
    <row r="63" spans="1:256" x14ac:dyDescent="0.35">
      <c r="D63" s="1192"/>
      <c r="E63" s="1192"/>
      <c r="F63" s="1192"/>
      <c r="G63" s="1192"/>
      <c r="H63" s="1192"/>
      <c r="I63" s="1192"/>
      <c r="J63" s="1192"/>
      <c r="K63" s="1192"/>
      <c r="L63" s="1192"/>
      <c r="M63" s="1192"/>
      <c r="N63" s="1192"/>
      <c r="O63" s="1192"/>
      <c r="P63" s="1192"/>
      <c r="Q63" s="1192"/>
    </row>
    <row r="64" spans="1:256" x14ac:dyDescent="0.35">
      <c r="D64" s="1192"/>
      <c r="E64" s="1192"/>
      <c r="F64" s="1192"/>
      <c r="G64" s="1192"/>
      <c r="H64" s="1192"/>
      <c r="I64" s="1192"/>
      <c r="J64" s="1192"/>
      <c r="K64" s="1192"/>
      <c r="L64" s="1192"/>
      <c r="M64" s="1192"/>
      <c r="N64" s="1192"/>
      <c r="O64" s="1192"/>
      <c r="P64" s="1192"/>
      <c r="Q64" s="1192"/>
    </row>
    <row r="65" spans="3:17" x14ac:dyDescent="0.35">
      <c r="D65" s="1192"/>
      <c r="E65" s="1192"/>
      <c r="F65" s="1192"/>
      <c r="G65" s="1192"/>
      <c r="H65" s="1192"/>
      <c r="I65" s="1192"/>
      <c r="J65" s="1192"/>
      <c r="K65" s="1192"/>
      <c r="L65" s="1192"/>
      <c r="M65" s="1192"/>
      <c r="N65" s="1192"/>
      <c r="O65" s="1192"/>
      <c r="P65" s="1192"/>
      <c r="Q65" s="1192"/>
    </row>
    <row r="66" spans="3:17" x14ac:dyDescent="0.35">
      <c r="C66" s="1160"/>
      <c r="D66" s="1192"/>
      <c r="E66" s="1192"/>
      <c r="F66" s="1192"/>
      <c r="G66" s="1192"/>
      <c r="H66" s="1192"/>
      <c r="I66" s="1192"/>
      <c r="J66" s="1192"/>
      <c r="K66" s="1192"/>
      <c r="L66" s="1192"/>
      <c r="M66" s="1192"/>
      <c r="N66" s="1192"/>
      <c r="O66" s="1192"/>
      <c r="P66" s="1192"/>
      <c r="Q66" s="1192"/>
    </row>
    <row r="67" spans="3:17" x14ac:dyDescent="0.35">
      <c r="D67" s="1193"/>
      <c r="E67" s="1193"/>
      <c r="F67" s="1193"/>
      <c r="G67" s="1193"/>
      <c r="H67" s="1193"/>
      <c r="I67" s="1193"/>
      <c r="J67" s="1193"/>
      <c r="K67" s="1193"/>
      <c r="L67" s="1193"/>
      <c r="M67" s="1193"/>
      <c r="N67" s="1193"/>
      <c r="O67" s="1194"/>
      <c r="P67" s="1194"/>
      <c r="Q67" s="1193"/>
    </row>
    <row r="68" spans="3:17" x14ac:dyDescent="0.35">
      <c r="D68" s="1192"/>
      <c r="E68" s="1192"/>
      <c r="F68" s="1192"/>
      <c r="G68" s="1192"/>
      <c r="H68" s="1192"/>
      <c r="I68" s="1192"/>
      <c r="J68" s="1192"/>
      <c r="K68" s="1192"/>
      <c r="L68" s="1192"/>
      <c r="M68" s="1192"/>
      <c r="N68" s="1195"/>
      <c r="O68" s="1195"/>
      <c r="P68" s="1195"/>
      <c r="Q68" s="1195"/>
    </row>
    <row r="69" spans="3:17" x14ac:dyDescent="0.35">
      <c r="C69" s="1192"/>
      <c r="D69" s="1192"/>
      <c r="E69" s="1192"/>
      <c r="F69" s="1192"/>
      <c r="G69" s="1192"/>
      <c r="H69" s="1192"/>
      <c r="I69" s="1192"/>
      <c r="J69" s="1192"/>
      <c r="K69" s="1192"/>
      <c r="L69" s="1192"/>
      <c r="M69" s="1195"/>
      <c r="N69" s="1195"/>
      <c r="O69" s="1195"/>
      <c r="P69" s="1195"/>
      <c r="Q69" s="1192"/>
    </row>
    <row r="70" spans="3:17" x14ac:dyDescent="0.35">
      <c r="D70" s="1192"/>
      <c r="E70" s="1192"/>
      <c r="F70" s="1192"/>
      <c r="G70" s="1192"/>
      <c r="H70" s="1192"/>
      <c r="I70" s="1192"/>
      <c r="J70" s="1192"/>
      <c r="K70" s="1192"/>
      <c r="L70" s="1192"/>
      <c r="M70" s="1195"/>
      <c r="N70" s="1195"/>
      <c r="O70" s="1195"/>
      <c r="P70" s="1195"/>
      <c r="Q70" s="1192"/>
    </row>
    <row r="71" spans="3:17" x14ac:dyDescent="0.35">
      <c r="D71" s="1192"/>
      <c r="E71" s="1192"/>
      <c r="F71" s="1192"/>
      <c r="G71" s="1192"/>
      <c r="H71" s="1192"/>
      <c r="I71" s="1192"/>
      <c r="J71" s="1192"/>
      <c r="K71" s="1192"/>
      <c r="L71" s="1192"/>
      <c r="M71" s="1192"/>
      <c r="N71" s="1192"/>
      <c r="O71" s="1192"/>
      <c r="P71" s="1192"/>
      <c r="Q71" s="1192"/>
    </row>
  </sheetData>
  <mergeCells count="13">
    <mergeCell ref="L6:L7"/>
    <mergeCell ref="O6:P6"/>
    <mergeCell ref="Q6:Q7"/>
    <mergeCell ref="B1:Q1"/>
    <mergeCell ref="B2:Q2"/>
    <mergeCell ref="B3:Q3"/>
    <mergeCell ref="O4:Q4"/>
    <mergeCell ref="B5:C5"/>
    <mergeCell ref="A6:A7"/>
    <mergeCell ref="B6:C7"/>
    <mergeCell ref="D6:D7"/>
    <mergeCell ref="E6:E7"/>
    <mergeCell ref="G6:G7"/>
  </mergeCells>
  <printOptions horizontalCentered="1"/>
  <pageMargins left="0.19685039370078741" right="0.19685039370078741" top="0.59055118110236227" bottom="0.59055118110236227" header="0.51181102362204722" footer="0.51181102362204722"/>
  <pageSetup paperSize="9" scale="75" fitToHeight="0" orientation="landscape" r:id="rId1"/>
  <headerFooter>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4"/>
  <sheetViews>
    <sheetView view="pageBreakPreview" zoomScale="90" zoomScaleNormal="100" zoomScaleSheetLayoutView="90" workbookViewId="0">
      <selection activeCell="B1" sqref="B1:F1"/>
    </sheetView>
  </sheetViews>
  <sheetFormatPr defaultColWidth="9.140625" defaultRowHeight="17.25" x14ac:dyDescent="0.35"/>
  <cols>
    <col min="1" max="1" width="3.7109375" style="256" customWidth="1"/>
    <col min="2" max="5" width="5.7109375" style="256" customWidth="1"/>
    <col min="6" max="6" width="59.7109375" style="116" customWidth="1"/>
    <col min="7" max="9" width="13.7109375" style="48" customWidth="1"/>
    <col min="10" max="11" width="15.7109375" style="283" customWidth="1"/>
    <col min="12" max="12" width="13.42578125" style="761" customWidth="1"/>
    <col min="13" max="13" width="16.7109375" style="116" customWidth="1"/>
    <col min="14" max="16384" width="9.140625" style="116"/>
  </cols>
  <sheetData>
    <row r="1" spans="1:22" x14ac:dyDescent="0.35">
      <c r="B1" s="1742" t="s">
        <v>1420</v>
      </c>
      <c r="C1" s="1742"/>
      <c r="D1" s="1742"/>
      <c r="E1" s="1742"/>
      <c r="F1" s="1742"/>
      <c r="G1" s="107"/>
      <c r="H1" s="107"/>
      <c r="I1" s="107"/>
      <c r="J1" s="282"/>
      <c r="K1" s="282"/>
    </row>
    <row r="2" spans="1:22" s="21" customFormat="1" ht="25.15" customHeight="1" x14ac:dyDescent="0.3">
      <c r="A2" s="256"/>
      <c r="B2" s="1743" t="s">
        <v>198</v>
      </c>
      <c r="C2" s="1743"/>
      <c r="D2" s="1743"/>
      <c r="E2" s="1743"/>
      <c r="F2" s="1743"/>
      <c r="G2" s="1743"/>
      <c r="H2" s="1743"/>
      <c r="I2" s="1743"/>
      <c r="J2" s="1743"/>
      <c r="K2" s="1743"/>
      <c r="L2" s="1743"/>
      <c r="M2" s="1743"/>
    </row>
    <row r="3" spans="1:22" s="21" customFormat="1" ht="25.15" customHeight="1" x14ac:dyDescent="0.3">
      <c r="A3" s="256"/>
      <c r="B3" s="1744" t="s">
        <v>1205</v>
      </c>
      <c r="C3" s="1744"/>
      <c r="D3" s="1744"/>
      <c r="E3" s="1744"/>
      <c r="F3" s="1744"/>
      <c r="G3" s="1744"/>
      <c r="H3" s="1744"/>
      <c r="I3" s="1744"/>
      <c r="J3" s="1744"/>
      <c r="K3" s="1744"/>
      <c r="L3" s="1744"/>
      <c r="M3" s="1744"/>
    </row>
    <row r="4" spans="1:22" x14ac:dyDescent="0.35">
      <c r="B4" s="115"/>
      <c r="C4" s="115"/>
      <c r="D4" s="115"/>
      <c r="E4" s="115"/>
      <c r="F4" s="115"/>
      <c r="G4" s="222"/>
      <c r="H4" s="222"/>
      <c r="M4" s="193" t="s">
        <v>0</v>
      </c>
    </row>
    <row r="5" spans="1:22" thickBot="1" x14ac:dyDescent="0.35">
      <c r="B5" s="399" t="s">
        <v>1</v>
      </c>
      <c r="C5" s="399" t="s">
        <v>3</v>
      </c>
      <c r="D5" s="399" t="s">
        <v>2</v>
      </c>
      <c r="E5" s="399" t="s">
        <v>4</v>
      </c>
      <c r="F5" s="399" t="s">
        <v>5</v>
      </c>
      <c r="G5" s="400" t="s">
        <v>16</v>
      </c>
      <c r="H5" s="400" t="s">
        <v>17</v>
      </c>
      <c r="I5" s="400" t="s">
        <v>18</v>
      </c>
      <c r="J5" s="400" t="s">
        <v>44</v>
      </c>
      <c r="K5" s="222" t="s">
        <v>32</v>
      </c>
      <c r="L5" s="752" t="s">
        <v>24</v>
      </c>
      <c r="M5" s="256" t="s">
        <v>45</v>
      </c>
    </row>
    <row r="6" spans="1:22" s="49" customFormat="1" ht="80.099999999999994" customHeight="1" thickBot="1" x14ac:dyDescent="0.35">
      <c r="A6" s="91"/>
      <c r="B6" s="401" t="s">
        <v>19</v>
      </c>
      <c r="C6" s="402" t="s">
        <v>20</v>
      </c>
      <c r="D6" s="398" t="s">
        <v>199</v>
      </c>
      <c r="E6" s="398" t="s">
        <v>200</v>
      </c>
      <c r="F6" s="403" t="s">
        <v>6</v>
      </c>
      <c r="G6" s="404" t="s">
        <v>491</v>
      </c>
      <c r="H6" s="284" t="s">
        <v>492</v>
      </c>
      <c r="I6" s="405" t="s">
        <v>672</v>
      </c>
      <c r="J6" s="1375" t="s">
        <v>673</v>
      </c>
      <c r="K6" s="403" t="s">
        <v>1163</v>
      </c>
      <c r="L6" s="1376" t="s">
        <v>143</v>
      </c>
      <c r="M6" s="819" t="s">
        <v>1204</v>
      </c>
      <c r="N6" s="61"/>
      <c r="O6" s="61"/>
      <c r="P6" s="61"/>
      <c r="Q6" s="61"/>
      <c r="R6" s="61"/>
      <c r="S6" s="61"/>
      <c r="T6" s="61"/>
      <c r="U6" s="61"/>
      <c r="V6" s="61"/>
    </row>
    <row r="7" spans="1:22" s="227" customFormat="1" ht="36" customHeight="1" x14ac:dyDescent="0.35">
      <c r="A7" s="91">
        <v>1</v>
      </c>
      <c r="B7" s="384"/>
      <c r="C7" s="223"/>
      <c r="D7" s="224">
        <v>1</v>
      </c>
      <c r="E7" s="224"/>
      <c r="F7" s="225" t="s">
        <v>160</v>
      </c>
      <c r="G7" s="406">
        <f>SUM(G8,G15,G25,G31,G32,G14,G30)</f>
        <v>12101255</v>
      </c>
      <c r="H7" s="406">
        <f>SUM(H8,H15,H25,H31,H32,H14,H30)</f>
        <v>11259949</v>
      </c>
      <c r="I7" s="406">
        <f>SUM(I8,I15,I25,I31,I32,I14,I30)</f>
        <v>12957199</v>
      </c>
      <c r="J7" s="1201">
        <f>SUM(J8,J15,J25,J31,J32,J14,J30)</f>
        <v>12105550</v>
      </c>
      <c r="K7" s="406">
        <f>SUM(K8,K15,K25,K31,K32,K14,K30)</f>
        <v>13002590</v>
      </c>
      <c r="L7" s="1302">
        <f t="shared" ref="L7" si="0">SUM(L8,L15,L25,L31,L32,L14,L30)</f>
        <v>57696</v>
      </c>
      <c r="M7" s="821">
        <f>SUM(M8,M15,M25,M31,M32,M14,M30)</f>
        <v>13060286</v>
      </c>
      <c r="N7" s="226"/>
      <c r="O7" s="226"/>
      <c r="P7" s="226"/>
      <c r="Q7" s="226"/>
      <c r="R7" s="226"/>
      <c r="S7" s="226"/>
      <c r="T7" s="226"/>
      <c r="U7" s="226"/>
      <c r="V7" s="226"/>
    </row>
    <row r="8" spans="1:22" s="227" customFormat="1" ht="36" customHeight="1" x14ac:dyDescent="0.35">
      <c r="A8" s="91">
        <v>2</v>
      </c>
      <c r="B8" s="385">
        <v>17</v>
      </c>
      <c r="C8" s="228"/>
      <c r="D8" s="229"/>
      <c r="E8" s="229">
        <v>1</v>
      </c>
      <c r="F8" s="228" t="s">
        <v>201</v>
      </c>
      <c r="G8" s="41">
        <f>SUM(G9,G12:G12)</f>
        <v>3231326</v>
      </c>
      <c r="H8" s="41">
        <f>SUM(H9,H12:H12)</f>
        <v>2901046</v>
      </c>
      <c r="I8" s="41">
        <f>SUM(I9,I12:I12)</f>
        <v>3469686</v>
      </c>
      <c r="J8" s="1202">
        <f>SUM(J9,J12:J12)</f>
        <v>3257505</v>
      </c>
      <c r="K8" s="1597">
        <f>SUM(K9,K12:K12)</f>
        <v>3741958</v>
      </c>
      <c r="L8" s="1303">
        <f t="shared" ref="L8" si="1">SUM(L9,L12:L12)</f>
        <v>41733</v>
      </c>
      <c r="M8" s="823">
        <f>SUM(M9,M12:M12)</f>
        <v>3783691</v>
      </c>
      <c r="N8" s="226"/>
      <c r="O8" s="226"/>
      <c r="P8" s="226"/>
      <c r="Q8" s="226"/>
      <c r="R8" s="226"/>
      <c r="S8" s="226"/>
      <c r="T8" s="226"/>
      <c r="U8" s="226"/>
      <c r="V8" s="226"/>
    </row>
    <row r="9" spans="1:22" s="231" customFormat="1" x14ac:dyDescent="0.35">
      <c r="A9" s="91">
        <v>3</v>
      </c>
      <c r="B9" s="106"/>
      <c r="C9" s="195"/>
      <c r="D9" s="115"/>
      <c r="E9" s="115"/>
      <c r="F9" s="230" t="s">
        <v>202</v>
      </c>
      <c r="G9" s="12">
        <f t="shared" ref="G9:L9" si="2">SUM(G10:G11)</f>
        <v>2873824</v>
      </c>
      <c r="H9" s="12">
        <f t="shared" si="2"/>
        <v>2712364</v>
      </c>
      <c r="I9" s="12">
        <f t="shared" si="2"/>
        <v>3090134</v>
      </c>
      <c r="J9" s="1203">
        <f t="shared" si="2"/>
        <v>2929761</v>
      </c>
      <c r="K9" s="1367">
        <f t="shared" si="2"/>
        <v>3286694</v>
      </c>
      <c r="L9" s="1304">
        <f t="shared" si="2"/>
        <v>17019</v>
      </c>
      <c r="M9" s="822">
        <f>SUM(M10:M11)</f>
        <v>3303713</v>
      </c>
    </row>
    <row r="10" spans="1:22" ht="33" customHeight="1" x14ac:dyDescent="0.35">
      <c r="A10" s="91">
        <v>4</v>
      </c>
      <c r="B10" s="108"/>
      <c r="C10" s="232"/>
      <c r="D10" s="232"/>
      <c r="E10" s="232"/>
      <c r="F10" s="43" t="s">
        <v>341</v>
      </c>
      <c r="G10" s="2">
        <v>2789547</v>
      </c>
      <c r="H10" s="2">
        <v>2712364</v>
      </c>
      <c r="I10" s="2">
        <v>2986827</v>
      </c>
      <c r="J10" s="1204">
        <v>2929761</v>
      </c>
      <c r="K10" s="812">
        <v>3238055</v>
      </c>
      <c r="L10" s="1328">
        <v>15201</v>
      </c>
      <c r="M10" s="1213">
        <f>SUM(K10:L10)</f>
        <v>3253256</v>
      </c>
    </row>
    <row r="11" spans="1:22" ht="33.75" x14ac:dyDescent="0.35">
      <c r="A11" s="91">
        <v>5</v>
      </c>
      <c r="B11" s="106"/>
      <c r="C11" s="232"/>
      <c r="D11" s="232"/>
      <c r="E11" s="232"/>
      <c r="F11" s="43" t="s">
        <v>203</v>
      </c>
      <c r="G11" s="2">
        <v>84277</v>
      </c>
      <c r="H11" s="2"/>
      <c r="I11" s="2">
        <v>103307</v>
      </c>
      <c r="J11" s="1204"/>
      <c r="K11" s="812">
        <v>48639</v>
      </c>
      <c r="L11" s="1328">
        <v>1818</v>
      </c>
      <c r="M11" s="1213">
        <f>SUM(K11:L11)</f>
        <v>50457</v>
      </c>
    </row>
    <row r="12" spans="1:22" s="231" customFormat="1" x14ac:dyDescent="0.35">
      <c r="A12" s="91">
        <v>6</v>
      </c>
      <c r="B12" s="106"/>
      <c r="C12" s="233"/>
      <c r="D12" s="232"/>
      <c r="E12" s="232"/>
      <c r="F12" s="42" t="s">
        <v>204</v>
      </c>
      <c r="G12" s="12">
        <v>357502</v>
      </c>
      <c r="H12" s="12">
        <v>188682</v>
      </c>
      <c r="I12" s="12">
        <v>379552</v>
      </c>
      <c r="J12" s="1203">
        <v>327744</v>
      </c>
      <c r="K12" s="1367">
        <v>455264</v>
      </c>
      <c r="L12" s="1328">
        <v>24714</v>
      </c>
      <c r="M12" s="822">
        <f>SUM(K12:L12)</f>
        <v>479978</v>
      </c>
    </row>
    <row r="13" spans="1:22" ht="16.5" customHeight="1" x14ac:dyDescent="0.35">
      <c r="A13" s="91">
        <v>7</v>
      </c>
      <c r="B13" s="106"/>
      <c r="C13" s="232"/>
      <c r="D13" s="232"/>
      <c r="E13" s="232"/>
      <c r="F13" s="43" t="s">
        <v>205</v>
      </c>
      <c r="G13" s="2">
        <v>142402</v>
      </c>
      <c r="H13" s="2">
        <v>140232</v>
      </c>
      <c r="I13" s="2">
        <v>140289</v>
      </c>
      <c r="J13" s="1204">
        <v>151000</v>
      </c>
      <c r="K13" s="812">
        <v>151000</v>
      </c>
      <c r="L13" s="1328"/>
      <c r="M13" s="1213">
        <f>SUM(K13:L13)</f>
        <v>151000</v>
      </c>
    </row>
    <row r="14" spans="1:22" ht="36" customHeight="1" x14ac:dyDescent="0.35">
      <c r="A14" s="91">
        <v>8</v>
      </c>
      <c r="B14" s="386" t="s">
        <v>420</v>
      </c>
      <c r="C14" s="232"/>
      <c r="D14" s="232"/>
      <c r="E14" s="285">
        <v>2</v>
      </c>
      <c r="F14" s="228" t="s">
        <v>206</v>
      </c>
      <c r="G14" s="12">
        <v>109645</v>
      </c>
      <c r="H14" s="12">
        <v>50496</v>
      </c>
      <c r="I14" s="12">
        <v>190782</v>
      </c>
      <c r="J14" s="1203">
        <v>155331</v>
      </c>
      <c r="K14" s="1367">
        <v>201820</v>
      </c>
      <c r="L14" s="193">
        <v>5384</v>
      </c>
      <c r="M14" s="822">
        <f>SUM(K14:L14)</f>
        <v>207204</v>
      </c>
    </row>
    <row r="15" spans="1:22" s="118" customFormat="1" ht="36" customHeight="1" x14ac:dyDescent="0.35">
      <c r="A15" s="91">
        <v>9</v>
      </c>
      <c r="B15" s="106">
        <v>17</v>
      </c>
      <c r="C15" s="195"/>
      <c r="D15" s="115"/>
      <c r="E15" s="115">
        <v>3</v>
      </c>
      <c r="F15" s="196" t="s">
        <v>207</v>
      </c>
      <c r="G15" s="44">
        <f>SUM(G16,G24:G24)</f>
        <v>7142421</v>
      </c>
      <c r="H15" s="44">
        <f>SUM(H16,H24:H24)</f>
        <v>6762000</v>
      </c>
      <c r="I15" s="44">
        <f>SUM(I16,I24:I24)</f>
        <v>7624249</v>
      </c>
      <c r="J15" s="1203">
        <f>SUM(J16,J24:J24)</f>
        <v>7128500</v>
      </c>
      <c r="K15" s="1367">
        <f>SUM(K16,K24:K24)</f>
        <v>7128500</v>
      </c>
      <c r="L15" s="1304">
        <f t="shared" ref="L15:M15" si="3">SUM(L16,L24:L24)</f>
        <v>0</v>
      </c>
      <c r="M15" s="822">
        <f t="shared" si="3"/>
        <v>7128500</v>
      </c>
    </row>
    <row r="16" spans="1:22" s="231" customFormat="1" x14ac:dyDescent="0.35">
      <c r="A16" s="91">
        <v>10</v>
      </c>
      <c r="B16" s="106"/>
      <c r="C16" s="195"/>
      <c r="D16" s="115"/>
      <c r="E16" s="115"/>
      <c r="F16" s="42" t="s">
        <v>208</v>
      </c>
      <c r="G16" s="12">
        <f>SUM(G17:G23)</f>
        <v>7130307</v>
      </c>
      <c r="H16" s="12">
        <f>SUM(H17:H23)</f>
        <v>6742000</v>
      </c>
      <c r="I16" s="12">
        <f>SUM(I17:I23)</f>
        <v>7606629</v>
      </c>
      <c r="J16" s="1203">
        <f>SUM(J17:J23)</f>
        <v>7128000</v>
      </c>
      <c r="K16" s="1367">
        <f>SUM(K17:K23)</f>
        <v>7128000</v>
      </c>
      <c r="L16" s="1304">
        <f t="shared" ref="L16" si="4">SUM(L17:L23)</f>
        <v>0</v>
      </c>
      <c r="M16" s="822">
        <f>SUM(M17:M23)</f>
        <v>7128000</v>
      </c>
    </row>
    <row r="17" spans="1:13" x14ac:dyDescent="0.35">
      <c r="A17" s="91">
        <v>11</v>
      </c>
      <c r="B17" s="106"/>
      <c r="C17" s="115"/>
      <c r="D17" s="115"/>
      <c r="E17" s="115"/>
      <c r="F17" s="43" t="s">
        <v>150</v>
      </c>
      <c r="G17" s="2">
        <v>1179076</v>
      </c>
      <c r="H17" s="2">
        <v>1160000</v>
      </c>
      <c r="I17" s="2">
        <v>1435111</v>
      </c>
      <c r="J17" s="1204">
        <v>1250000</v>
      </c>
      <c r="K17" s="812">
        <v>1250000</v>
      </c>
      <c r="L17" s="1328"/>
      <c r="M17" s="1213">
        <f>SUM(K17:L17)</f>
        <v>1250000</v>
      </c>
    </row>
    <row r="18" spans="1:13" x14ac:dyDescent="0.35">
      <c r="A18" s="91">
        <v>12</v>
      </c>
      <c r="B18" s="106"/>
      <c r="C18" s="115"/>
      <c r="D18" s="115"/>
      <c r="E18" s="115"/>
      <c r="F18" s="43" t="s">
        <v>153</v>
      </c>
      <c r="G18" s="2">
        <v>42224</v>
      </c>
      <c r="H18" s="2">
        <v>40000</v>
      </c>
      <c r="I18" s="2">
        <v>46098</v>
      </c>
      <c r="J18" s="1204">
        <v>40000</v>
      </c>
      <c r="K18" s="812">
        <v>40000</v>
      </c>
      <c r="L18" s="1328"/>
      <c r="M18" s="1213">
        <f t="shared" ref="M18:M23" si="5">SUM(K18:L18)</f>
        <v>40000</v>
      </c>
    </row>
    <row r="19" spans="1:13" x14ac:dyDescent="0.35">
      <c r="A19" s="91">
        <v>13</v>
      </c>
      <c r="B19" s="106"/>
      <c r="C19" s="115"/>
      <c r="D19" s="115"/>
      <c r="E19" s="115"/>
      <c r="F19" s="43" t="s">
        <v>152</v>
      </c>
      <c r="G19" s="2">
        <v>143355</v>
      </c>
      <c r="H19" s="2">
        <v>138000</v>
      </c>
      <c r="I19" s="2">
        <v>145905</v>
      </c>
      <c r="J19" s="1204">
        <v>138000</v>
      </c>
      <c r="K19" s="812">
        <v>138000</v>
      </c>
      <c r="L19" s="1328"/>
      <c r="M19" s="1213">
        <f t="shared" si="5"/>
        <v>138000</v>
      </c>
    </row>
    <row r="20" spans="1:13" x14ac:dyDescent="0.35">
      <c r="A20" s="91">
        <v>14</v>
      </c>
      <c r="B20" s="106"/>
      <c r="C20" s="115"/>
      <c r="D20" s="115"/>
      <c r="E20" s="115"/>
      <c r="F20" s="43" t="s">
        <v>151</v>
      </c>
      <c r="G20" s="2">
        <v>97899</v>
      </c>
      <c r="H20" s="2">
        <v>92000</v>
      </c>
      <c r="I20" s="2">
        <v>111756</v>
      </c>
      <c r="J20" s="1204">
        <v>95000</v>
      </c>
      <c r="K20" s="812">
        <v>95000</v>
      </c>
      <c r="L20" s="1328"/>
      <c r="M20" s="1213">
        <f t="shared" si="5"/>
        <v>95000</v>
      </c>
    </row>
    <row r="21" spans="1:13" x14ac:dyDescent="0.35">
      <c r="A21" s="91">
        <v>15</v>
      </c>
      <c r="B21" s="106"/>
      <c r="C21" s="115"/>
      <c r="D21" s="115"/>
      <c r="E21" s="115"/>
      <c r="F21" s="43" t="s">
        <v>149</v>
      </c>
      <c r="G21" s="2">
        <v>5450593</v>
      </c>
      <c r="H21" s="2">
        <v>5100000</v>
      </c>
      <c r="I21" s="2">
        <v>5584394</v>
      </c>
      <c r="J21" s="1204">
        <v>5400000</v>
      </c>
      <c r="K21" s="812">
        <v>5400000</v>
      </c>
      <c r="L21" s="1328"/>
      <c r="M21" s="1213">
        <f t="shared" si="5"/>
        <v>5400000</v>
      </c>
    </row>
    <row r="22" spans="1:13" x14ac:dyDescent="0.35">
      <c r="A22" s="91">
        <v>16</v>
      </c>
      <c r="B22" s="106"/>
      <c r="C22" s="115"/>
      <c r="D22" s="115"/>
      <c r="E22" s="115"/>
      <c r="F22" s="43" t="s">
        <v>154</v>
      </c>
      <c r="G22" s="2">
        <v>202291</v>
      </c>
      <c r="H22" s="2">
        <v>200000</v>
      </c>
      <c r="I22" s="2">
        <v>209256</v>
      </c>
      <c r="J22" s="1204">
        <v>200000</v>
      </c>
      <c r="K22" s="812">
        <v>200000</v>
      </c>
      <c r="L22" s="1328"/>
      <c r="M22" s="1213">
        <f t="shared" si="5"/>
        <v>200000</v>
      </c>
    </row>
    <row r="23" spans="1:13" x14ac:dyDescent="0.35">
      <c r="A23" s="91">
        <v>17</v>
      </c>
      <c r="B23" s="106"/>
      <c r="C23" s="115"/>
      <c r="D23" s="115"/>
      <c r="E23" s="115"/>
      <c r="F23" s="43" t="s">
        <v>209</v>
      </c>
      <c r="G23" s="2">
        <v>14869</v>
      </c>
      <c r="H23" s="2">
        <v>12000</v>
      </c>
      <c r="I23" s="2">
        <v>74109</v>
      </c>
      <c r="J23" s="1204">
        <v>5000</v>
      </c>
      <c r="K23" s="812">
        <v>5000</v>
      </c>
      <c r="L23" s="1328"/>
      <c r="M23" s="1213">
        <f t="shared" si="5"/>
        <v>5000</v>
      </c>
    </row>
    <row r="24" spans="1:13" s="231" customFormat="1" ht="34.5" x14ac:dyDescent="0.35">
      <c r="A24" s="91">
        <v>18</v>
      </c>
      <c r="B24" s="106"/>
      <c r="C24" s="195"/>
      <c r="D24" s="115"/>
      <c r="E24" s="115"/>
      <c r="F24" s="42" t="s">
        <v>210</v>
      </c>
      <c r="G24" s="12">
        <v>12114</v>
      </c>
      <c r="H24" s="12">
        <v>20000</v>
      </c>
      <c r="I24" s="12">
        <v>17620</v>
      </c>
      <c r="J24" s="1203">
        <v>500</v>
      </c>
      <c r="K24" s="1367">
        <v>500</v>
      </c>
      <c r="L24" s="1329"/>
      <c r="M24" s="822">
        <f>SUM(K24:L24)</f>
        <v>500</v>
      </c>
    </row>
    <row r="25" spans="1:13" s="118" customFormat="1" ht="36" customHeight="1" x14ac:dyDescent="0.35">
      <c r="A25" s="91">
        <v>19</v>
      </c>
      <c r="B25" s="106">
        <v>17</v>
      </c>
      <c r="C25" s="195"/>
      <c r="D25" s="115"/>
      <c r="E25" s="115">
        <v>4</v>
      </c>
      <c r="F25" s="196" t="s">
        <v>164</v>
      </c>
      <c r="G25" s="44">
        <f>SUM(G26:G29)</f>
        <v>593017</v>
      </c>
      <c r="H25" s="44">
        <f>SUM(H26:H29)</f>
        <v>601716</v>
      </c>
      <c r="I25" s="44">
        <f>SUM(I26:I29)</f>
        <v>774567</v>
      </c>
      <c r="J25" s="1203">
        <f>SUM(J26:J29)</f>
        <v>725000</v>
      </c>
      <c r="K25" s="1367">
        <f>SUM(K26:K29)</f>
        <v>994949</v>
      </c>
      <c r="L25" s="1304">
        <f t="shared" ref="L25:M25" si="6">SUM(L26:L29)</f>
        <v>2294</v>
      </c>
      <c r="M25" s="822">
        <f t="shared" si="6"/>
        <v>997243</v>
      </c>
    </row>
    <row r="26" spans="1:13" ht="16.5" customHeight="1" x14ac:dyDescent="0.35">
      <c r="A26" s="91">
        <v>20</v>
      </c>
      <c r="B26" s="106"/>
      <c r="C26" s="115"/>
      <c r="D26" s="115"/>
      <c r="E26" s="115"/>
      <c r="F26" s="43" t="s">
        <v>337</v>
      </c>
      <c r="G26" s="2">
        <v>238746</v>
      </c>
      <c r="H26" s="2">
        <v>229800</v>
      </c>
      <c r="I26" s="1336">
        <v>334282</v>
      </c>
      <c r="J26" s="1204">
        <v>345000</v>
      </c>
      <c r="K26" s="812">
        <v>336758</v>
      </c>
      <c r="L26" s="1328"/>
      <c r="M26" s="1213">
        <f>SUM(K26:L26)</f>
        <v>336758</v>
      </c>
    </row>
    <row r="27" spans="1:13" ht="16.5" customHeight="1" x14ac:dyDescent="0.35">
      <c r="A27" s="91">
        <v>21</v>
      </c>
      <c r="B27" s="106"/>
      <c r="C27" s="115"/>
      <c r="D27" s="115"/>
      <c r="E27" s="115"/>
      <c r="F27" s="43" t="s">
        <v>338</v>
      </c>
      <c r="G27" s="2">
        <v>184297</v>
      </c>
      <c r="H27" s="2">
        <v>147916</v>
      </c>
      <c r="I27" s="1336">
        <v>189655</v>
      </c>
      <c r="J27" s="1204">
        <v>192000</v>
      </c>
      <c r="K27" s="812">
        <v>192000</v>
      </c>
      <c r="L27" s="1328"/>
      <c r="M27" s="1213">
        <f t="shared" ref="M27:M29" si="7">SUM(K27:L27)</f>
        <v>192000</v>
      </c>
    </row>
    <row r="28" spans="1:13" ht="16.5" customHeight="1" x14ac:dyDescent="0.35">
      <c r="A28" s="91">
        <v>22</v>
      </c>
      <c r="B28" s="106"/>
      <c r="C28" s="115"/>
      <c r="D28" s="115"/>
      <c r="E28" s="115"/>
      <c r="F28" s="43" t="s">
        <v>339</v>
      </c>
      <c r="G28" s="2">
        <v>143719</v>
      </c>
      <c r="H28" s="2">
        <v>224000</v>
      </c>
      <c r="I28" s="1336">
        <v>163912</v>
      </c>
      <c r="J28" s="1204">
        <v>188000</v>
      </c>
      <c r="K28" s="812">
        <v>460700</v>
      </c>
      <c r="L28" s="193"/>
      <c r="M28" s="1213">
        <f t="shared" si="7"/>
        <v>460700</v>
      </c>
    </row>
    <row r="29" spans="1:13" ht="16.5" customHeight="1" x14ac:dyDescent="0.35">
      <c r="A29" s="91">
        <v>23</v>
      </c>
      <c r="B29" s="106"/>
      <c r="C29" s="115"/>
      <c r="D29" s="115"/>
      <c r="E29" s="115"/>
      <c r="F29" s="43" t="s">
        <v>340</v>
      </c>
      <c r="G29" s="2">
        <v>26255</v>
      </c>
      <c r="H29" s="2"/>
      <c r="I29" s="1336">
        <v>86718</v>
      </c>
      <c r="J29" s="1204"/>
      <c r="K29" s="812">
        <v>5491</v>
      </c>
      <c r="L29" s="193">
        <v>2294</v>
      </c>
      <c r="M29" s="1213">
        <f t="shared" si="7"/>
        <v>7785</v>
      </c>
    </row>
    <row r="30" spans="1:13" s="118" customFormat="1" ht="36" customHeight="1" x14ac:dyDescent="0.35">
      <c r="A30" s="91">
        <v>24</v>
      </c>
      <c r="B30" s="387" t="s">
        <v>420</v>
      </c>
      <c r="C30" s="195"/>
      <c r="D30" s="115"/>
      <c r="E30" s="115">
        <v>5</v>
      </c>
      <c r="F30" s="196" t="s">
        <v>211</v>
      </c>
      <c r="G30" s="44">
        <v>916033</v>
      </c>
      <c r="H30" s="44">
        <v>856691</v>
      </c>
      <c r="I30" s="44">
        <v>887056</v>
      </c>
      <c r="J30" s="1203">
        <v>839214</v>
      </c>
      <c r="K30" s="1367">
        <v>894529</v>
      </c>
      <c r="L30" s="1329">
        <v>6187</v>
      </c>
      <c r="M30" s="822">
        <f>SUM(K30:L30)</f>
        <v>900716</v>
      </c>
    </row>
    <row r="31" spans="1:13" s="118" customFormat="1" ht="36" customHeight="1" x14ac:dyDescent="0.35">
      <c r="A31" s="91">
        <v>25</v>
      </c>
      <c r="B31" s="106">
        <v>17</v>
      </c>
      <c r="C31" s="195"/>
      <c r="D31" s="115"/>
      <c r="E31" s="115">
        <v>6</v>
      </c>
      <c r="F31" s="196" t="s">
        <v>212</v>
      </c>
      <c r="G31" s="44">
        <v>7453</v>
      </c>
      <c r="H31" s="44"/>
      <c r="I31" s="44">
        <v>4377</v>
      </c>
      <c r="J31" s="1203"/>
      <c r="K31" s="1367">
        <v>38014</v>
      </c>
      <c r="L31" s="1329"/>
      <c r="M31" s="822">
        <f>SUM(K31:L31)</f>
        <v>38014</v>
      </c>
    </row>
    <row r="32" spans="1:13" s="231" customFormat="1" ht="36" customHeight="1" x14ac:dyDescent="0.35">
      <c r="A32" s="91">
        <v>26</v>
      </c>
      <c r="B32" s="388" t="s">
        <v>420</v>
      </c>
      <c r="C32" s="234"/>
      <c r="D32" s="234"/>
      <c r="E32" s="235">
        <v>7</v>
      </c>
      <c r="F32" s="236" t="s">
        <v>213</v>
      </c>
      <c r="G32" s="407">
        <v>101360</v>
      </c>
      <c r="H32" s="407">
        <v>88000</v>
      </c>
      <c r="I32" s="407">
        <v>6482</v>
      </c>
      <c r="J32" s="1205"/>
      <c r="K32" s="1176">
        <v>2820</v>
      </c>
      <c r="L32" s="1329">
        <v>2098</v>
      </c>
      <c r="M32" s="822">
        <f>SUM(K32:L32)</f>
        <v>4918</v>
      </c>
    </row>
    <row r="33" spans="1:22" s="227" customFormat="1" ht="36" customHeight="1" x14ac:dyDescent="0.35">
      <c r="A33" s="91">
        <v>27</v>
      </c>
      <c r="B33" s="389"/>
      <c r="C33" s="237"/>
      <c r="D33" s="238">
        <v>2</v>
      </c>
      <c r="E33" s="238"/>
      <c r="F33" s="239" t="s">
        <v>161</v>
      </c>
      <c r="G33" s="408">
        <f>SUM(G34,G38:G39,G42:G44)</f>
        <v>3470907</v>
      </c>
      <c r="H33" s="408">
        <f>SUM(H34,H38:H39,H42:H44)</f>
        <v>1912689</v>
      </c>
      <c r="I33" s="697">
        <f>I34+I39+I42+I43+I44</f>
        <v>3340220</v>
      </c>
      <c r="J33" s="408">
        <f>SUM(J34,J38:J39,J42:J44)</f>
        <v>7712589</v>
      </c>
      <c r="K33" s="408">
        <f>SUM(K34,K38:K39,K42:K44)</f>
        <v>9407651</v>
      </c>
      <c r="L33" s="1305">
        <f>SUM(L34,L38:L39,L42:L44)</f>
        <v>514977</v>
      </c>
      <c r="M33" s="824">
        <f>SUM(M34,M38:M39,M42:M44)</f>
        <v>9922628</v>
      </c>
      <c r="N33" s="226"/>
      <c r="O33" s="226"/>
      <c r="P33" s="226"/>
      <c r="Q33" s="226"/>
      <c r="R33" s="226"/>
      <c r="S33" s="226"/>
      <c r="T33" s="226"/>
      <c r="U33" s="226"/>
      <c r="V33" s="226"/>
    </row>
    <row r="34" spans="1:22" s="118" customFormat="1" ht="36" customHeight="1" x14ac:dyDescent="0.35">
      <c r="A34" s="91">
        <v>28</v>
      </c>
      <c r="B34" s="106"/>
      <c r="C34" s="195"/>
      <c r="D34" s="115"/>
      <c r="E34" s="115">
        <v>8</v>
      </c>
      <c r="F34" s="196" t="s">
        <v>214</v>
      </c>
      <c r="G34" s="44">
        <f>SUM(G35,G37)</f>
        <v>3295246</v>
      </c>
      <c r="H34" s="44">
        <f>SUM(H35,H37)</f>
        <v>1302689</v>
      </c>
      <c r="I34" s="44">
        <f>SUM(I35,I37)+I38</f>
        <v>2356104</v>
      </c>
      <c r="J34" s="1206">
        <f>SUM(J35,J37)</f>
        <v>7497589</v>
      </c>
      <c r="K34" s="1374">
        <f>SUM(K35,K37)</f>
        <v>9141003</v>
      </c>
      <c r="L34" s="1304">
        <f t="shared" ref="L34" si="8">SUM(L35,L37)</f>
        <v>514977</v>
      </c>
      <c r="M34" s="822">
        <f>SUM(M35,M37)</f>
        <v>9655980</v>
      </c>
    </row>
    <row r="35" spans="1:22" s="231" customFormat="1" x14ac:dyDescent="0.35">
      <c r="A35" s="91">
        <v>29</v>
      </c>
      <c r="B35" s="106">
        <v>17</v>
      </c>
      <c r="C35" s="195"/>
      <c r="D35" s="115"/>
      <c r="E35" s="115"/>
      <c r="F35" s="42" t="s">
        <v>215</v>
      </c>
      <c r="G35" s="12">
        <f>+G36</f>
        <v>791111</v>
      </c>
      <c r="H35" s="12">
        <f t="shared" ref="H35:M35" si="9">+H36</f>
        <v>723000</v>
      </c>
      <c r="I35" s="12">
        <f t="shared" si="9"/>
        <v>728440</v>
      </c>
      <c r="J35" s="1203">
        <f t="shared" si="9"/>
        <v>723000</v>
      </c>
      <c r="K35" s="1367">
        <f t="shared" si="9"/>
        <v>723000</v>
      </c>
      <c r="L35" s="1304">
        <f t="shared" si="9"/>
        <v>0</v>
      </c>
      <c r="M35" s="822">
        <f t="shared" si="9"/>
        <v>723000</v>
      </c>
    </row>
    <row r="36" spans="1:22" x14ac:dyDescent="0.35">
      <c r="A36" s="91">
        <v>30</v>
      </c>
      <c r="B36" s="106"/>
      <c r="C36" s="232"/>
      <c r="D36" s="232"/>
      <c r="E36" s="232"/>
      <c r="F36" s="43" t="s">
        <v>216</v>
      </c>
      <c r="G36" s="2">
        <v>791111</v>
      </c>
      <c r="H36" s="2">
        <v>723000</v>
      </c>
      <c r="I36" s="2">
        <v>728440</v>
      </c>
      <c r="J36" s="1204">
        <v>723000</v>
      </c>
      <c r="K36" s="812">
        <v>723000</v>
      </c>
      <c r="L36" s="1328"/>
      <c r="M36" s="1213">
        <f>SUM(K36:L36)</f>
        <v>723000</v>
      </c>
    </row>
    <row r="37" spans="1:22" s="231" customFormat="1" x14ac:dyDescent="0.35">
      <c r="A37" s="91">
        <v>31</v>
      </c>
      <c r="B37" s="106">
        <v>17</v>
      </c>
      <c r="C37" s="233"/>
      <c r="D37" s="232"/>
      <c r="E37" s="232"/>
      <c r="F37" s="42" t="s">
        <v>217</v>
      </c>
      <c r="G37" s="12">
        <v>2504135</v>
      </c>
      <c r="H37" s="12">
        <v>579689</v>
      </c>
      <c r="I37" s="12">
        <v>1624586</v>
      </c>
      <c r="J37" s="1203">
        <v>6774589</v>
      </c>
      <c r="K37" s="1367">
        <v>8418003</v>
      </c>
      <c r="L37" s="1328">
        <v>514977</v>
      </c>
      <c r="M37" s="822">
        <f>SUM(K37:L37)</f>
        <v>8932980</v>
      </c>
    </row>
    <row r="38" spans="1:22" s="231" customFormat="1" ht="36" customHeight="1" x14ac:dyDescent="0.35">
      <c r="A38" s="91">
        <v>32</v>
      </c>
      <c r="B38" s="388" t="s">
        <v>420</v>
      </c>
      <c r="C38" s="233"/>
      <c r="D38" s="233"/>
      <c r="E38" s="232">
        <v>9</v>
      </c>
      <c r="F38" s="42" t="s">
        <v>218</v>
      </c>
      <c r="G38" s="12"/>
      <c r="H38" s="12"/>
      <c r="I38" s="12">
        <v>3078</v>
      </c>
      <c r="J38" s="1203"/>
      <c r="K38" s="1367">
        <v>40748</v>
      </c>
      <c r="L38" s="1328"/>
      <c r="M38" s="822">
        <f>SUM(K38:L38)</f>
        <v>40748</v>
      </c>
    </row>
    <row r="39" spans="1:22" s="118" customFormat="1" ht="36" customHeight="1" x14ac:dyDescent="0.35">
      <c r="A39" s="91">
        <v>33</v>
      </c>
      <c r="B39" s="106">
        <v>17</v>
      </c>
      <c r="C39" s="195"/>
      <c r="D39" s="115"/>
      <c r="E39" s="115">
        <v>10</v>
      </c>
      <c r="F39" s="196" t="s">
        <v>219</v>
      </c>
      <c r="G39" s="44">
        <f>SUM(G40:G41)</f>
        <v>170590</v>
      </c>
      <c r="H39" s="44">
        <f t="shared" ref="H39:M39" si="10">SUM(H40:H41)</f>
        <v>600000</v>
      </c>
      <c r="I39" s="44">
        <f>SUM(I40:I41)</f>
        <v>982437</v>
      </c>
      <c r="J39" s="1203">
        <f t="shared" si="10"/>
        <v>185000</v>
      </c>
      <c r="K39" s="1367">
        <f t="shared" si="10"/>
        <v>195000</v>
      </c>
      <c r="L39" s="1304">
        <f t="shared" si="10"/>
        <v>0</v>
      </c>
      <c r="M39" s="822">
        <f t="shared" si="10"/>
        <v>195000</v>
      </c>
    </row>
    <row r="40" spans="1:22" x14ac:dyDescent="0.35">
      <c r="A40" s="91">
        <v>34</v>
      </c>
      <c r="B40" s="106"/>
      <c r="C40" s="115"/>
      <c r="D40" s="115"/>
      <c r="E40" s="115"/>
      <c r="F40" s="43" t="s">
        <v>220</v>
      </c>
      <c r="G40" s="2">
        <v>170590</v>
      </c>
      <c r="H40" s="2">
        <v>600000</v>
      </c>
      <c r="I40" s="2">
        <v>982437</v>
      </c>
      <c r="J40" s="1204">
        <v>170000</v>
      </c>
      <c r="K40" s="812">
        <v>180000</v>
      </c>
      <c r="L40" s="1328"/>
      <c r="M40" s="1213">
        <f>SUM(K40:L40)</f>
        <v>180000</v>
      </c>
    </row>
    <row r="41" spans="1:22" x14ac:dyDescent="0.35">
      <c r="A41" s="91">
        <v>35</v>
      </c>
      <c r="B41" s="106"/>
      <c r="C41" s="115"/>
      <c r="D41" s="115"/>
      <c r="E41" s="115"/>
      <c r="F41" s="43" t="s">
        <v>422</v>
      </c>
      <c r="G41" s="2"/>
      <c r="H41" s="2"/>
      <c r="I41" s="2"/>
      <c r="J41" s="1204">
        <v>15000</v>
      </c>
      <c r="K41" s="812">
        <v>15000</v>
      </c>
      <c r="L41" s="1328"/>
      <c r="M41" s="1213">
        <f>SUM(K41:L41)</f>
        <v>15000</v>
      </c>
    </row>
    <row r="42" spans="1:22" ht="36" customHeight="1" x14ac:dyDescent="0.35">
      <c r="A42" s="91">
        <v>36</v>
      </c>
      <c r="B42" s="106"/>
      <c r="C42" s="115"/>
      <c r="D42" s="115"/>
      <c r="E42" s="115">
        <v>11</v>
      </c>
      <c r="F42" s="42" t="s">
        <v>221</v>
      </c>
      <c r="G42" s="12">
        <v>3578</v>
      </c>
      <c r="H42" s="12"/>
      <c r="I42" s="12">
        <v>165</v>
      </c>
      <c r="J42" s="1203"/>
      <c r="K42" s="1367"/>
      <c r="L42" s="1328"/>
      <c r="M42" s="822">
        <f>SUM(K42:L42)</f>
        <v>0</v>
      </c>
    </row>
    <row r="43" spans="1:22" s="118" customFormat="1" ht="36" customHeight="1" x14ac:dyDescent="0.35">
      <c r="A43" s="91">
        <v>37</v>
      </c>
      <c r="B43" s="106">
        <v>17</v>
      </c>
      <c r="C43" s="195"/>
      <c r="D43" s="115"/>
      <c r="E43" s="115">
        <v>12</v>
      </c>
      <c r="F43" s="196" t="s">
        <v>222</v>
      </c>
      <c r="G43" s="44">
        <v>1493</v>
      </c>
      <c r="H43" s="44">
        <v>10000</v>
      </c>
      <c r="I43" s="44">
        <v>719</v>
      </c>
      <c r="J43" s="1203">
        <v>30000</v>
      </c>
      <c r="K43" s="1367">
        <v>30900</v>
      </c>
      <c r="L43" s="1328"/>
      <c r="M43" s="822">
        <f>SUM(K43:L43)</f>
        <v>30900</v>
      </c>
    </row>
    <row r="44" spans="1:22" s="231" customFormat="1" ht="36" customHeight="1" x14ac:dyDescent="0.35">
      <c r="A44" s="91">
        <v>38</v>
      </c>
      <c r="B44" s="388" t="s">
        <v>420</v>
      </c>
      <c r="C44" s="233"/>
      <c r="D44" s="233"/>
      <c r="E44" s="232">
        <v>13</v>
      </c>
      <c r="F44" s="240" t="s">
        <v>223</v>
      </c>
      <c r="G44" s="12"/>
      <c r="H44" s="12"/>
      <c r="I44" s="12">
        <v>795</v>
      </c>
      <c r="J44" s="1203"/>
      <c r="K44" s="1367"/>
      <c r="L44" s="1329"/>
      <c r="M44" s="822"/>
    </row>
    <row r="45" spans="1:22" s="23" customFormat="1" ht="36" customHeight="1" x14ac:dyDescent="0.3">
      <c r="A45" s="91">
        <v>39</v>
      </c>
      <c r="B45" s="22">
        <v>17</v>
      </c>
      <c r="C45" s="241"/>
      <c r="D45" s="242"/>
      <c r="E45" s="242"/>
      <c r="F45" s="698" t="s">
        <v>224</v>
      </c>
      <c r="G45" s="45">
        <f>SUM(G46:G46)</f>
        <v>0</v>
      </c>
      <c r="H45" s="45">
        <f>SUM(H46:H46)</f>
        <v>0</v>
      </c>
      <c r="I45" s="45">
        <f>SUM(I46:I46)</f>
        <v>0</v>
      </c>
      <c r="J45" s="1207">
        <f>SUM(J46:J46)</f>
        <v>0</v>
      </c>
      <c r="K45" s="1368">
        <v>0</v>
      </c>
      <c r="L45" s="1306">
        <f t="shared" ref="L45:M45" si="11">SUM(L46:L46)</f>
        <v>0</v>
      </c>
      <c r="M45" s="820">
        <f t="shared" si="11"/>
        <v>0</v>
      </c>
    </row>
    <row r="46" spans="1:22" ht="33.75" x14ac:dyDescent="0.35">
      <c r="A46" s="91">
        <v>40</v>
      </c>
      <c r="B46" s="106"/>
      <c r="C46" s="243"/>
      <c r="D46" s="243"/>
      <c r="E46" s="243"/>
      <c r="F46" s="699" t="s">
        <v>294</v>
      </c>
      <c r="G46" s="47"/>
      <c r="H46" s="47"/>
      <c r="I46" s="47"/>
      <c r="J46" s="1208"/>
      <c r="K46" s="1369"/>
      <c r="L46" s="1330"/>
      <c r="M46" s="820"/>
    </row>
    <row r="47" spans="1:22" s="23" customFormat="1" ht="40.15" customHeight="1" thickBot="1" x14ac:dyDescent="0.35">
      <c r="A47" s="91">
        <v>41</v>
      </c>
      <c r="B47" s="390"/>
      <c r="C47" s="244"/>
      <c r="D47" s="245"/>
      <c r="E47" s="245"/>
      <c r="F47" s="246" t="s">
        <v>225</v>
      </c>
      <c r="G47" s="409">
        <f>SUM(G7,G33,G45)</f>
        <v>15572162</v>
      </c>
      <c r="H47" s="409">
        <f>SUM(H7,H33,H45)</f>
        <v>13172638</v>
      </c>
      <c r="I47" s="409">
        <f>SUM(I7,I33,I45)</f>
        <v>16297419</v>
      </c>
      <c r="J47" s="1209">
        <f>SUM(J7,J33,J45)</f>
        <v>19818139</v>
      </c>
      <c r="K47" s="1370">
        <f>SUM(K7,K33,K45)</f>
        <v>22410241</v>
      </c>
      <c r="L47" s="1307">
        <f t="shared" ref="L47:M47" si="12">SUM(L7,L33,L45)</f>
        <v>572673</v>
      </c>
      <c r="M47" s="825">
        <f t="shared" si="12"/>
        <v>22982914</v>
      </c>
    </row>
    <row r="48" spans="1:22" s="23" customFormat="1" ht="40.15" customHeight="1" thickTop="1" thickBot="1" x14ac:dyDescent="0.35">
      <c r="A48" s="91">
        <v>42</v>
      </c>
      <c r="B48" s="391"/>
      <c r="C48" s="247"/>
      <c r="D48" s="248"/>
      <c r="E48" s="248"/>
      <c r="F48" s="249" t="s">
        <v>226</v>
      </c>
      <c r="G48" s="46">
        <f>+G47-'2.Onki'!G32</f>
        <v>2106888</v>
      </c>
      <c r="H48" s="46">
        <f>+H47-'2.Onki'!H32</f>
        <v>-2595622</v>
      </c>
      <c r="I48" s="46">
        <f>+I47-'2.Onki'!I32</f>
        <v>2729527</v>
      </c>
      <c r="J48" s="1210">
        <f>+J47-'2.Onki'!J32</f>
        <v>-2049654</v>
      </c>
      <c r="K48" s="1371">
        <f>+K47-'2.Onki'!K32</f>
        <v>-6769329</v>
      </c>
      <c r="L48" s="1308">
        <f>+L47-'2.Onki'!L32</f>
        <v>0</v>
      </c>
      <c r="M48" s="826">
        <f>+M47-'2.Onki'!M32</f>
        <v>-6769329</v>
      </c>
    </row>
    <row r="49" spans="1:13" s="23" customFormat="1" ht="36" customHeight="1" x14ac:dyDescent="0.3">
      <c r="A49" s="91">
        <v>43</v>
      </c>
      <c r="B49" s="22"/>
      <c r="C49" s="1524"/>
      <c r="D49" s="221"/>
      <c r="E49" s="221">
        <v>14</v>
      </c>
      <c r="F49" s="215" t="s">
        <v>227</v>
      </c>
      <c r="G49" s="410">
        <f t="shared" ref="G49:M49" si="13">SUM(G51,G60)+G50</f>
        <v>2325091</v>
      </c>
      <c r="H49" s="410">
        <f t="shared" si="13"/>
        <v>2789258</v>
      </c>
      <c r="I49" s="410">
        <f t="shared" si="13"/>
        <v>4365983</v>
      </c>
      <c r="J49" s="1211">
        <f t="shared" si="13"/>
        <v>2252983</v>
      </c>
      <c r="K49" s="1596">
        <f t="shared" si="13"/>
        <v>6972658</v>
      </c>
      <c r="L49" s="1309">
        <f t="shared" si="13"/>
        <v>0</v>
      </c>
      <c r="M49" s="827">
        <f t="shared" si="13"/>
        <v>6972658</v>
      </c>
    </row>
    <row r="50" spans="1:13" s="23" customFormat="1" ht="36" customHeight="1" x14ac:dyDescent="0.3">
      <c r="A50" s="91">
        <v>44</v>
      </c>
      <c r="B50" s="22"/>
      <c r="C50" s="1524"/>
      <c r="D50" s="221">
        <v>1</v>
      </c>
      <c r="E50" s="221"/>
      <c r="F50" s="215" t="s">
        <v>298</v>
      </c>
      <c r="G50" s="410">
        <v>103643</v>
      </c>
      <c r="H50" s="410"/>
      <c r="I50" s="410">
        <v>125962</v>
      </c>
      <c r="J50" s="1211"/>
      <c r="K50" s="1372"/>
      <c r="L50" s="1331"/>
      <c r="M50" s="827"/>
    </row>
    <row r="51" spans="1:13" s="23" customFormat="1" ht="33" customHeight="1" x14ac:dyDescent="0.3">
      <c r="A51" s="91">
        <v>45</v>
      </c>
      <c r="B51" s="392"/>
      <c r="C51" s="241"/>
      <c r="D51" s="242"/>
      <c r="E51" s="242"/>
      <c r="F51" s="250" t="s">
        <v>342</v>
      </c>
      <c r="G51" s="45">
        <f>SUM(G52,G56)</f>
        <v>2193098</v>
      </c>
      <c r="H51" s="45">
        <f>SUM(H52,H56)</f>
        <v>2690258</v>
      </c>
      <c r="I51" s="45">
        <f>SUM(I52,I56)</f>
        <v>4240021</v>
      </c>
      <c r="J51" s="1207">
        <f>SUM(J52,J56)</f>
        <v>2153983</v>
      </c>
      <c r="K51" s="1368">
        <f>SUM(K52,K56)</f>
        <v>6873658</v>
      </c>
      <c r="L51" s="1306">
        <f t="shared" ref="L51:M51" si="14">SUM(L52,L56)</f>
        <v>0</v>
      </c>
      <c r="M51" s="820">
        <f t="shared" si="14"/>
        <v>6873658</v>
      </c>
    </row>
    <row r="52" spans="1:13" s="118" customFormat="1" ht="24" customHeight="1" x14ac:dyDescent="0.35">
      <c r="A52" s="91">
        <v>46</v>
      </c>
      <c r="B52" s="106"/>
      <c r="C52" s="195"/>
      <c r="D52" s="115">
        <v>1</v>
      </c>
      <c r="E52" s="115"/>
      <c r="F52" s="196" t="s">
        <v>296</v>
      </c>
      <c r="G52" s="44">
        <f t="shared" ref="G52:M52" si="15">SUM(G53:G55)</f>
        <v>1727416</v>
      </c>
      <c r="H52" s="44">
        <f t="shared" si="15"/>
        <v>311801</v>
      </c>
      <c r="I52" s="44">
        <f t="shared" si="15"/>
        <v>1445783</v>
      </c>
      <c r="J52" s="1203">
        <f t="shared" si="15"/>
        <v>816136</v>
      </c>
      <c r="K52" s="1374">
        <f t="shared" si="15"/>
        <v>1957723</v>
      </c>
      <c r="L52" s="1304">
        <f t="shared" si="15"/>
        <v>0</v>
      </c>
      <c r="M52" s="822">
        <f t="shared" si="15"/>
        <v>1957723</v>
      </c>
    </row>
    <row r="53" spans="1:13" ht="16.5" x14ac:dyDescent="0.3">
      <c r="A53" s="91">
        <v>47</v>
      </c>
      <c r="B53" s="386" t="s">
        <v>420</v>
      </c>
      <c r="C53" s="115"/>
      <c r="D53" s="115"/>
      <c r="E53" s="115"/>
      <c r="F53" s="43" t="s">
        <v>228</v>
      </c>
      <c r="G53" s="2">
        <v>302354</v>
      </c>
      <c r="H53" s="2"/>
      <c r="I53" s="1336">
        <v>375129</v>
      </c>
      <c r="J53" s="1204">
        <v>220402</v>
      </c>
      <c r="K53" s="812">
        <v>612577</v>
      </c>
      <c r="L53" s="812"/>
      <c r="M53" s="1213">
        <f>SUM(K53:L53)</f>
        <v>612577</v>
      </c>
    </row>
    <row r="54" spans="1:13" x14ac:dyDescent="0.35">
      <c r="A54" s="91">
        <v>48</v>
      </c>
      <c r="B54" s="106">
        <v>16</v>
      </c>
      <c r="C54" s="115"/>
      <c r="D54" s="115"/>
      <c r="E54" s="115"/>
      <c r="F54" s="43" t="s">
        <v>229</v>
      </c>
      <c r="G54" s="2">
        <v>178748</v>
      </c>
      <c r="H54" s="2">
        <v>32179</v>
      </c>
      <c r="I54" s="1336">
        <v>235809</v>
      </c>
      <c r="J54" s="1204"/>
      <c r="K54" s="812">
        <v>251672</v>
      </c>
      <c r="L54" s="1328"/>
      <c r="M54" s="1213">
        <f>SUM(K54:L54)</f>
        <v>251672</v>
      </c>
    </row>
    <row r="55" spans="1:13" x14ac:dyDescent="0.35">
      <c r="A55" s="91">
        <v>49</v>
      </c>
      <c r="B55" s="106">
        <v>17</v>
      </c>
      <c r="C55" s="115"/>
      <c r="D55" s="115"/>
      <c r="E55" s="115"/>
      <c r="F55" s="43" t="s">
        <v>146</v>
      </c>
      <c r="G55" s="2">
        <v>1246314</v>
      </c>
      <c r="H55" s="2">
        <v>279622</v>
      </c>
      <c r="I55" s="1336">
        <v>834845</v>
      </c>
      <c r="J55" s="1204">
        <v>595734</v>
      </c>
      <c r="K55" s="812">
        <v>1093474</v>
      </c>
      <c r="L55" s="1328"/>
      <c r="M55" s="1334">
        <f>SUM(K55:L55)</f>
        <v>1093474</v>
      </c>
    </row>
    <row r="56" spans="1:13" s="118" customFormat="1" ht="24" customHeight="1" x14ac:dyDescent="0.35">
      <c r="A56" s="91">
        <v>50</v>
      </c>
      <c r="B56" s="106"/>
      <c r="C56" s="195"/>
      <c r="D56" s="115">
        <v>2</v>
      </c>
      <c r="E56" s="115"/>
      <c r="F56" s="196" t="s">
        <v>295</v>
      </c>
      <c r="G56" s="44">
        <f>SUM(G57:G59)</f>
        <v>465682</v>
      </c>
      <c r="H56" s="44">
        <f>H57+H59</f>
        <v>2378457</v>
      </c>
      <c r="I56" s="44">
        <f>SUM(I57:I59)</f>
        <v>2794238</v>
      </c>
      <c r="J56" s="1203">
        <f>SUM(J57:J59)</f>
        <v>1337847</v>
      </c>
      <c r="K56" s="1367">
        <f>SUM(K57:K59)</f>
        <v>4915935</v>
      </c>
      <c r="L56" s="1304">
        <f t="shared" ref="L56" si="16">SUM(L57:L59)</f>
        <v>0</v>
      </c>
      <c r="M56" s="822">
        <f>SUM(M57:M59)</f>
        <v>4915935</v>
      </c>
    </row>
    <row r="57" spans="1:13" s="231" customFormat="1" x14ac:dyDescent="0.35">
      <c r="A57" s="91">
        <v>51</v>
      </c>
      <c r="B57" s="387" t="s">
        <v>420</v>
      </c>
      <c r="C57" s="115"/>
      <c r="D57" s="115"/>
      <c r="E57" s="115"/>
      <c r="F57" s="251" t="s">
        <v>228</v>
      </c>
      <c r="G57" s="2">
        <v>64388</v>
      </c>
      <c r="H57" s="2"/>
      <c r="I57" s="1336">
        <v>36696</v>
      </c>
      <c r="J57" s="1204"/>
      <c r="K57" s="812">
        <v>48512</v>
      </c>
      <c r="L57" s="1328"/>
      <c r="M57" s="1334">
        <f>SUM(K57:L57)</f>
        <v>48512</v>
      </c>
    </row>
    <row r="58" spans="1:13" s="231" customFormat="1" x14ac:dyDescent="0.35">
      <c r="A58" s="91">
        <v>52</v>
      </c>
      <c r="B58" s="387" t="s">
        <v>421</v>
      </c>
      <c r="C58" s="115"/>
      <c r="D58" s="115"/>
      <c r="E58" s="115"/>
      <c r="F58" s="43" t="s">
        <v>229</v>
      </c>
      <c r="G58" s="2">
        <v>15743</v>
      </c>
      <c r="H58" s="2"/>
      <c r="I58" s="1336">
        <v>5940</v>
      </c>
      <c r="J58" s="1204"/>
      <c r="K58" s="812">
        <v>16696</v>
      </c>
      <c r="L58" s="1328"/>
      <c r="M58" s="1334">
        <f>SUM(K58:L58)</f>
        <v>16696</v>
      </c>
    </row>
    <row r="59" spans="1:13" s="231" customFormat="1" x14ac:dyDescent="0.35">
      <c r="A59" s="91">
        <v>53</v>
      </c>
      <c r="B59" s="106">
        <v>17</v>
      </c>
      <c r="C59" s="115"/>
      <c r="D59" s="115"/>
      <c r="E59" s="115"/>
      <c r="F59" s="251" t="s">
        <v>416</v>
      </c>
      <c r="G59" s="2">
        <v>385551</v>
      </c>
      <c r="H59" s="2">
        <v>2378457</v>
      </c>
      <c r="I59" s="1336">
        <v>2751602</v>
      </c>
      <c r="J59" s="1204">
        <v>1337847</v>
      </c>
      <c r="K59" s="812">
        <v>4850727</v>
      </c>
      <c r="L59" s="1328"/>
      <c r="M59" s="1334">
        <f>SUM(K59:L59)</f>
        <v>4850727</v>
      </c>
    </row>
    <row r="60" spans="1:13" s="23" customFormat="1" ht="30" customHeight="1" x14ac:dyDescent="0.3">
      <c r="A60" s="91">
        <v>54</v>
      </c>
      <c r="B60" s="392"/>
      <c r="C60" s="241"/>
      <c r="D60" s="242"/>
      <c r="E60" s="242"/>
      <c r="F60" s="250" t="s">
        <v>343</v>
      </c>
      <c r="G60" s="45">
        <f>SUM(G61:G63)</f>
        <v>28350</v>
      </c>
      <c r="H60" s="45">
        <f>SUM(H61:H63)</f>
        <v>99000</v>
      </c>
      <c r="I60" s="45">
        <f>SUM(I61:I63)</f>
        <v>0</v>
      </c>
      <c r="J60" s="1207">
        <f>SUM(J61:J63)</f>
        <v>99000</v>
      </c>
      <c r="K60" s="1368">
        <f>SUM(K61:K63)</f>
        <v>99000</v>
      </c>
      <c r="L60" s="1306">
        <f t="shared" ref="L60" si="17">SUM(L61:L63)</f>
        <v>0</v>
      </c>
      <c r="M60" s="820">
        <f>SUM(M61:M63)</f>
        <v>99000</v>
      </c>
    </row>
    <row r="61" spans="1:13" s="118" customFormat="1" ht="24" customHeight="1" x14ac:dyDescent="0.35">
      <c r="A61" s="91">
        <v>55</v>
      </c>
      <c r="B61" s="106">
        <v>17</v>
      </c>
      <c r="C61" s="195"/>
      <c r="D61" s="115">
        <v>2</v>
      </c>
      <c r="E61" s="115"/>
      <c r="F61" s="196" t="s">
        <v>230</v>
      </c>
      <c r="G61" s="44"/>
      <c r="H61" s="44"/>
      <c r="I61" s="44"/>
      <c r="J61" s="1203"/>
      <c r="K61" s="1367"/>
      <c r="L61" s="1329"/>
      <c r="M61" s="827"/>
    </row>
    <row r="62" spans="1:13" x14ac:dyDescent="0.35">
      <c r="A62" s="91">
        <v>56</v>
      </c>
      <c r="B62" s="106"/>
      <c r="C62" s="115"/>
      <c r="D62" s="115"/>
      <c r="E62" s="115"/>
      <c r="F62" s="43" t="s">
        <v>230</v>
      </c>
      <c r="G62" s="2"/>
      <c r="H62" s="2">
        <v>99000</v>
      </c>
      <c r="I62" s="2"/>
      <c r="J62" s="1204"/>
      <c r="K62" s="812"/>
      <c r="L62" s="1328"/>
      <c r="M62" s="827"/>
    </row>
    <row r="63" spans="1:13" x14ac:dyDescent="0.35">
      <c r="A63" s="91">
        <v>57</v>
      </c>
      <c r="B63" s="106"/>
      <c r="C63" s="115"/>
      <c r="D63" s="115"/>
      <c r="E63" s="115"/>
      <c r="F63" s="252" t="s">
        <v>231</v>
      </c>
      <c r="G63" s="47">
        <v>28350</v>
      </c>
      <c r="H63" s="47"/>
      <c r="I63" s="47"/>
      <c r="J63" s="1204">
        <f>51512+47488</f>
        <v>99000</v>
      </c>
      <c r="K63" s="812">
        <v>99000</v>
      </c>
      <c r="L63" s="1328"/>
      <c r="M63" s="827">
        <f>SUM(K63:L63)</f>
        <v>99000</v>
      </c>
    </row>
    <row r="64" spans="1:13" s="23" customFormat="1" ht="36" customHeight="1" thickBot="1" x14ac:dyDescent="0.35">
      <c r="A64" s="91">
        <v>58</v>
      </c>
      <c r="B64" s="393"/>
      <c r="C64" s="253"/>
      <c r="D64" s="254"/>
      <c r="E64" s="254"/>
      <c r="F64" s="255" t="s">
        <v>232</v>
      </c>
      <c r="G64" s="411">
        <f>SUM(G47,G49)</f>
        <v>17897253</v>
      </c>
      <c r="H64" s="411">
        <f>SUM(H47,H49)</f>
        <v>15961896</v>
      </c>
      <c r="I64" s="411">
        <f>SUM(I47,I49)</f>
        <v>20663402</v>
      </c>
      <c r="J64" s="1212">
        <f>SUM(J47,J49)</f>
        <v>22071122</v>
      </c>
      <c r="K64" s="1373">
        <f>SUM(K47,K49)</f>
        <v>29382899</v>
      </c>
      <c r="L64" s="1310">
        <f t="shared" ref="L64" si="18">SUM(L47,L49)</f>
        <v>572673</v>
      </c>
      <c r="M64" s="828">
        <f>SUM(M47,M49)</f>
        <v>29955572</v>
      </c>
    </row>
  </sheetData>
  <mergeCells count="3">
    <mergeCell ref="B1:F1"/>
    <mergeCell ref="B2:M2"/>
    <mergeCell ref="B3:M3"/>
  </mergeCells>
  <printOptions horizontalCentered="1"/>
  <pageMargins left="0.19685039370078741" right="0.19685039370078741" top="0.59055118110236227" bottom="0.59055118110236227" header="0.51181102362204722" footer="0.51181102362204722"/>
  <pageSetup paperSize="9" scale="53" fitToHeight="0" orientation="portrait" r:id="rId1"/>
  <headerFooter alignWithMargins="0">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5"/>
  <sheetViews>
    <sheetView view="pageBreakPreview" zoomScale="90" zoomScaleNormal="100" zoomScaleSheetLayoutView="90" workbookViewId="0">
      <selection activeCell="B1" sqref="B1:F1"/>
    </sheetView>
  </sheetViews>
  <sheetFormatPr defaultColWidth="9.140625" defaultRowHeight="17.25" x14ac:dyDescent="0.35"/>
  <cols>
    <col min="1" max="1" width="3.7109375" style="91" customWidth="1"/>
    <col min="2" max="2" width="6.7109375" style="89" customWidth="1"/>
    <col min="3" max="5" width="5.7109375" style="91" customWidth="1"/>
    <col min="6" max="6" width="59.7109375" style="49" customWidth="1"/>
    <col min="7" max="9" width="13.7109375" style="49" customWidth="1"/>
    <col min="10" max="11" width="15.7109375" style="49" customWidth="1"/>
    <col min="12" max="12" width="13.5703125" style="71" customWidth="1"/>
    <col min="13" max="13" width="13.5703125" style="49" customWidth="1"/>
    <col min="14" max="16384" width="9.140625" style="49"/>
  </cols>
  <sheetData>
    <row r="1" spans="1:13" x14ac:dyDescent="0.35">
      <c r="B1" s="1745" t="s">
        <v>1421</v>
      </c>
      <c r="C1" s="1745"/>
      <c r="D1" s="1745"/>
      <c r="E1" s="1745"/>
      <c r="F1" s="1745"/>
      <c r="H1" s="50"/>
      <c r="I1" s="51"/>
      <c r="J1" s="51"/>
      <c r="K1" s="51"/>
    </row>
    <row r="2" spans="1:13" s="52" customFormat="1" ht="24.95" customHeight="1" x14ac:dyDescent="0.2">
      <c r="A2" s="53"/>
      <c r="B2" s="1746" t="s">
        <v>198</v>
      </c>
      <c r="C2" s="1746"/>
      <c r="D2" s="1746"/>
      <c r="E2" s="1746"/>
      <c r="F2" s="1746"/>
      <c r="G2" s="1746"/>
      <c r="H2" s="1746"/>
      <c r="I2" s="1746"/>
      <c r="J2" s="1746"/>
      <c r="K2" s="1746"/>
      <c r="L2" s="1746"/>
      <c r="M2" s="1746"/>
    </row>
    <row r="3" spans="1:13" s="52" customFormat="1" ht="24.95" customHeight="1" x14ac:dyDescent="0.2">
      <c r="A3" s="53"/>
      <c r="B3" s="1746" t="s">
        <v>1206</v>
      </c>
      <c r="C3" s="1746"/>
      <c r="D3" s="1746"/>
      <c r="E3" s="1746"/>
      <c r="F3" s="1746"/>
      <c r="G3" s="1746"/>
      <c r="H3" s="1746"/>
      <c r="I3" s="1746"/>
      <c r="J3" s="1746"/>
      <c r="K3" s="1746"/>
      <c r="L3" s="1746"/>
      <c r="M3" s="1746"/>
    </row>
    <row r="4" spans="1:13" x14ac:dyDescent="0.35">
      <c r="C4" s="90"/>
      <c r="E4" s="90"/>
      <c r="F4" s="90"/>
      <c r="G4" s="90"/>
      <c r="H4" s="50"/>
      <c r="M4" s="412" t="s">
        <v>0</v>
      </c>
    </row>
    <row r="5" spans="1:13" s="91" customFormat="1" thickBot="1" x14ac:dyDescent="0.35">
      <c r="B5" s="89" t="s">
        <v>1</v>
      </c>
      <c r="C5" s="91" t="s">
        <v>3</v>
      </c>
      <c r="D5" s="91" t="s">
        <v>2</v>
      </c>
      <c r="E5" s="91" t="s">
        <v>4</v>
      </c>
      <c r="F5" s="91" t="s">
        <v>5</v>
      </c>
      <c r="G5" s="91" t="s">
        <v>16</v>
      </c>
      <c r="H5" s="91" t="s">
        <v>17</v>
      </c>
      <c r="I5" s="413" t="s">
        <v>18</v>
      </c>
      <c r="J5" s="413" t="s">
        <v>44</v>
      </c>
      <c r="K5" s="60" t="s">
        <v>32</v>
      </c>
      <c r="L5" s="752" t="s">
        <v>24</v>
      </c>
      <c r="M5" s="256" t="s">
        <v>45</v>
      </c>
    </row>
    <row r="6" spans="1:13" s="53" customFormat="1" ht="80.099999999999994" customHeight="1" thickBot="1" x14ac:dyDescent="0.25">
      <c r="B6" s="414" t="s">
        <v>233</v>
      </c>
      <c r="C6" s="415" t="s">
        <v>20</v>
      </c>
      <c r="D6" s="398" t="s">
        <v>199</v>
      </c>
      <c r="E6" s="398" t="s">
        <v>200</v>
      </c>
      <c r="F6" s="416" t="s">
        <v>6</v>
      </c>
      <c r="G6" s="284" t="s">
        <v>491</v>
      </c>
      <c r="H6" s="284" t="s">
        <v>492</v>
      </c>
      <c r="I6" s="417" t="s">
        <v>672</v>
      </c>
      <c r="J6" s="1375" t="s">
        <v>673</v>
      </c>
      <c r="K6" s="403" t="s">
        <v>1163</v>
      </c>
      <c r="L6" s="1376" t="s">
        <v>143</v>
      </c>
      <c r="M6" s="819" t="s">
        <v>1204</v>
      </c>
    </row>
    <row r="7" spans="1:13" s="58" customFormat="1" ht="30" customHeight="1" x14ac:dyDescent="0.35">
      <c r="A7" s="91">
        <v>1</v>
      </c>
      <c r="B7" s="394" t="s">
        <v>420</v>
      </c>
      <c r="C7" s="54"/>
      <c r="D7" s="55"/>
      <c r="E7" s="54"/>
      <c r="F7" s="56" t="s">
        <v>234</v>
      </c>
      <c r="G7" s="57">
        <f t="shared" ref="G7:L7" si="0">SUM(G8:G9)</f>
        <v>6476599</v>
      </c>
      <c r="H7" s="57">
        <f t="shared" si="0"/>
        <v>6638793</v>
      </c>
      <c r="I7" s="57">
        <f t="shared" si="0"/>
        <v>6705548</v>
      </c>
      <c r="J7" s="1214">
        <f t="shared" si="0"/>
        <v>7096344</v>
      </c>
      <c r="K7" s="57">
        <f t="shared" si="0"/>
        <v>8131781</v>
      </c>
      <c r="L7" s="1311">
        <f t="shared" si="0"/>
        <v>94789</v>
      </c>
      <c r="M7" s="830">
        <f>SUM(M8:M9)</f>
        <v>8226570</v>
      </c>
    </row>
    <row r="8" spans="1:13" ht="26.1" customHeight="1" x14ac:dyDescent="0.35">
      <c r="A8" s="91">
        <v>2</v>
      </c>
      <c r="B8" s="59"/>
      <c r="C8" s="60"/>
      <c r="D8" s="60">
        <v>1</v>
      </c>
      <c r="E8" s="60"/>
      <c r="F8" s="61" t="s">
        <v>47</v>
      </c>
      <c r="G8" s="61">
        <v>6320155</v>
      </c>
      <c r="H8" s="61">
        <v>6575052</v>
      </c>
      <c r="I8" s="833">
        <v>6573836</v>
      </c>
      <c r="J8" s="1215">
        <v>7023169</v>
      </c>
      <c r="K8" s="61">
        <v>7914826</v>
      </c>
      <c r="L8" s="70">
        <v>76111</v>
      </c>
      <c r="M8" s="1335">
        <f>SUM(K8:L8)</f>
        <v>7990937</v>
      </c>
    </row>
    <row r="9" spans="1:13" ht="25.5" customHeight="1" x14ac:dyDescent="0.35">
      <c r="A9" s="91">
        <v>3</v>
      </c>
      <c r="B9" s="59"/>
      <c r="C9" s="60"/>
      <c r="D9" s="60">
        <v>2</v>
      </c>
      <c r="E9" s="60"/>
      <c r="F9" s="61" t="s">
        <v>184</v>
      </c>
      <c r="G9" s="61">
        <f>SUM(G10:G11)</f>
        <v>156444</v>
      </c>
      <c r="H9" s="61">
        <f>SUM(H10:H11)</f>
        <v>63741</v>
      </c>
      <c r="I9" s="833">
        <f>SUM(I10:I11)</f>
        <v>131712</v>
      </c>
      <c r="J9" s="1215">
        <f>SUM(J10:J11)</f>
        <v>73175</v>
      </c>
      <c r="K9" s="61">
        <f>SUM(K10:K11)</f>
        <v>216955</v>
      </c>
      <c r="L9" s="70">
        <f t="shared" ref="L9:M9" si="1">SUM(L10:L11)</f>
        <v>18678</v>
      </c>
      <c r="M9" s="1335">
        <f t="shared" si="1"/>
        <v>235633</v>
      </c>
    </row>
    <row r="10" spans="1:13" x14ac:dyDescent="0.35">
      <c r="A10" s="91">
        <v>4</v>
      </c>
      <c r="B10" s="59"/>
      <c r="C10" s="60"/>
      <c r="D10" s="60"/>
      <c r="E10" s="60">
        <v>1</v>
      </c>
      <c r="F10" s="62" t="s">
        <v>185</v>
      </c>
      <c r="G10" s="61">
        <v>154766</v>
      </c>
      <c r="H10" s="61">
        <v>63741</v>
      </c>
      <c r="I10" s="831">
        <v>131598</v>
      </c>
      <c r="J10" s="1215">
        <v>73175</v>
      </c>
      <c r="K10" s="61">
        <v>216500</v>
      </c>
      <c r="L10" s="70">
        <v>18678</v>
      </c>
      <c r="M10" s="834">
        <f>SUM(K10:L10)</f>
        <v>235178</v>
      </c>
    </row>
    <row r="11" spans="1:13" x14ac:dyDescent="0.35">
      <c r="A11" s="91">
        <v>5</v>
      </c>
      <c r="B11" s="59"/>
      <c r="C11" s="60"/>
      <c r="D11" s="60"/>
      <c r="E11" s="60">
        <v>2</v>
      </c>
      <c r="F11" s="62" t="s">
        <v>186</v>
      </c>
      <c r="G11" s="61">
        <v>1678</v>
      </c>
      <c r="H11" s="61"/>
      <c r="I11" s="831">
        <v>114</v>
      </c>
      <c r="J11" s="1215"/>
      <c r="K11" s="61">
        <v>455</v>
      </c>
      <c r="L11" s="70"/>
      <c r="M11" s="834">
        <f>SUM(K11:L11)</f>
        <v>455</v>
      </c>
    </row>
    <row r="12" spans="1:13" s="58" customFormat="1" ht="30" customHeight="1" x14ac:dyDescent="0.35">
      <c r="A12" s="91">
        <v>6</v>
      </c>
      <c r="B12" s="395" t="s">
        <v>380</v>
      </c>
      <c r="C12" s="63"/>
      <c r="D12" s="64"/>
      <c r="E12" s="64"/>
      <c r="F12" s="65" t="s">
        <v>146</v>
      </c>
      <c r="G12" s="65">
        <f t="shared" ref="G12:L12" si="2">SUM(G13:G14,G24,G25)</f>
        <v>6988632</v>
      </c>
      <c r="H12" s="65">
        <f t="shared" si="2"/>
        <v>9129467</v>
      </c>
      <c r="I12" s="65">
        <f t="shared" si="2"/>
        <v>6862305</v>
      </c>
      <c r="J12" s="1216">
        <f>SUM(J13:J14,J24,J25)</f>
        <v>14771449</v>
      </c>
      <c r="K12" s="65">
        <f>SUM(K13:K14,K24,K25)</f>
        <v>21047789</v>
      </c>
      <c r="L12" s="1584">
        <f t="shared" si="2"/>
        <v>477884</v>
      </c>
      <c r="M12" s="832">
        <f>SUM(M13:M14,M24,M25)</f>
        <v>21525673</v>
      </c>
    </row>
    <row r="13" spans="1:13" s="58" customFormat="1" ht="25.5" customHeight="1" x14ac:dyDescent="0.35">
      <c r="A13" s="91">
        <v>7</v>
      </c>
      <c r="B13" s="59"/>
      <c r="C13" s="66"/>
      <c r="D13" s="60">
        <v>1</v>
      </c>
      <c r="E13" s="66"/>
      <c r="F13" s="67" t="s">
        <v>47</v>
      </c>
      <c r="G13" s="67">
        <v>4574139</v>
      </c>
      <c r="H13" s="67">
        <v>4337827</v>
      </c>
      <c r="I13" s="833">
        <v>4573500</v>
      </c>
      <c r="J13" s="1217">
        <v>4616792</v>
      </c>
      <c r="K13" s="67">
        <v>5352023</v>
      </c>
      <c r="L13" s="70">
        <v>47899</v>
      </c>
      <c r="M13" s="833">
        <f>SUM(K13:L13)</f>
        <v>5399922</v>
      </c>
    </row>
    <row r="14" spans="1:13" ht="25.5" customHeight="1" x14ac:dyDescent="0.35">
      <c r="A14" s="91">
        <v>8</v>
      </c>
      <c r="B14" s="59"/>
      <c r="C14" s="66"/>
      <c r="D14" s="66"/>
      <c r="E14" s="66"/>
      <c r="F14" s="67" t="s">
        <v>235</v>
      </c>
      <c r="G14" s="67">
        <f t="shared" ref="G14:I14" si="3">SUM(G15,G20)</f>
        <v>0</v>
      </c>
      <c r="H14" s="67">
        <f t="shared" si="3"/>
        <v>118500</v>
      </c>
      <c r="I14" s="67">
        <f t="shared" si="3"/>
        <v>0</v>
      </c>
      <c r="J14" s="1217">
        <f>SUM(J15,J20)</f>
        <v>400033</v>
      </c>
      <c r="K14" s="67">
        <f>SUM(K15,K20)</f>
        <v>547042</v>
      </c>
      <c r="L14" s="70">
        <f>SUM(L15,L20)</f>
        <v>-62884</v>
      </c>
      <c r="M14" s="833">
        <f>SUM(M15,M20)</f>
        <v>484158</v>
      </c>
    </row>
    <row r="15" spans="1:13" s="71" customFormat="1" ht="25.5" customHeight="1" x14ac:dyDescent="0.35">
      <c r="A15" s="91">
        <v>9</v>
      </c>
      <c r="B15" s="396"/>
      <c r="C15" s="68"/>
      <c r="D15" s="60">
        <v>1</v>
      </c>
      <c r="E15" s="68"/>
      <c r="F15" s="69" t="s">
        <v>236</v>
      </c>
      <c r="G15" s="70">
        <f>SUM(G16:G17)</f>
        <v>0</v>
      </c>
      <c r="H15" s="70">
        <f>SUM(H16:H17)</f>
        <v>118500</v>
      </c>
      <c r="I15" s="70">
        <f>SUM(I16:I17)</f>
        <v>0</v>
      </c>
      <c r="J15" s="1218">
        <f>SUM(J16:J19)</f>
        <v>152545</v>
      </c>
      <c r="K15" s="70">
        <f>SUM(K16:K19)</f>
        <v>213131</v>
      </c>
      <c r="L15" s="70">
        <f>SUM(L16:L19)</f>
        <v>-62884</v>
      </c>
      <c r="M15" s="834">
        <f>SUM(K15:L15)</f>
        <v>150247</v>
      </c>
    </row>
    <row r="16" spans="1:13" x14ac:dyDescent="0.35">
      <c r="A16" s="91">
        <v>10</v>
      </c>
      <c r="B16" s="59"/>
      <c r="C16" s="60"/>
      <c r="D16" s="60"/>
      <c r="E16" s="60"/>
      <c r="F16" s="72" t="s">
        <v>237</v>
      </c>
      <c r="G16" s="61"/>
      <c r="H16" s="61">
        <v>94500</v>
      </c>
      <c r="I16" s="61"/>
      <c r="J16" s="1215">
        <f>110965</f>
        <v>110965</v>
      </c>
      <c r="K16" s="61">
        <v>74085</v>
      </c>
      <c r="L16" s="70">
        <v>-61454</v>
      </c>
      <c r="M16" s="834">
        <f>SUM(K16:L16)</f>
        <v>12631</v>
      </c>
    </row>
    <row r="17" spans="1:13" x14ac:dyDescent="0.35">
      <c r="A17" s="91">
        <v>11</v>
      </c>
      <c r="B17" s="59"/>
      <c r="C17" s="60"/>
      <c r="D17" s="60"/>
      <c r="E17" s="60"/>
      <c r="F17" s="72" t="s">
        <v>238</v>
      </c>
      <c r="G17" s="61"/>
      <c r="H17" s="61">
        <v>24000</v>
      </c>
      <c r="I17" s="61"/>
      <c r="J17" s="1215">
        <v>24000</v>
      </c>
      <c r="K17" s="61">
        <v>12396</v>
      </c>
      <c r="L17" s="70">
        <v>-1430</v>
      </c>
      <c r="M17" s="834">
        <f>SUM(K17:L17)</f>
        <v>10966</v>
      </c>
    </row>
    <row r="18" spans="1:13" x14ac:dyDescent="0.35">
      <c r="A18" s="91">
        <v>12</v>
      </c>
      <c r="B18" s="59"/>
      <c r="C18" s="60"/>
      <c r="D18" s="60"/>
      <c r="E18" s="60"/>
      <c r="F18" s="72" t="s">
        <v>623</v>
      </c>
      <c r="G18" s="61"/>
      <c r="H18" s="61"/>
      <c r="I18" s="61"/>
      <c r="J18" s="1215">
        <v>17580</v>
      </c>
      <c r="K18" s="61">
        <v>0</v>
      </c>
      <c r="L18" s="70"/>
      <c r="M18" s="834">
        <f>SUM(K18:L18)</f>
        <v>0</v>
      </c>
    </row>
    <row r="19" spans="1:13" ht="33" x14ac:dyDescent="0.3">
      <c r="A19" s="91">
        <v>13</v>
      </c>
      <c r="B19" s="59"/>
      <c r="C19" s="60"/>
      <c r="D19" s="60"/>
      <c r="E19" s="60"/>
      <c r="F19" s="1583" t="s">
        <v>1410</v>
      </c>
      <c r="G19" s="61"/>
      <c r="H19" s="61"/>
      <c r="I19" s="61"/>
      <c r="J19" s="1215"/>
      <c r="K19" s="1599">
        <v>126650</v>
      </c>
      <c r="L19" s="1312"/>
      <c r="M19" s="1592">
        <f>SUM(K19:L19)</f>
        <v>126650</v>
      </c>
    </row>
    <row r="20" spans="1:13" s="71" customFormat="1" ht="25.5" customHeight="1" x14ac:dyDescent="0.35">
      <c r="A20" s="91">
        <v>14</v>
      </c>
      <c r="B20" s="396"/>
      <c r="C20" s="68"/>
      <c r="D20" s="60">
        <v>2</v>
      </c>
      <c r="E20" s="68"/>
      <c r="F20" s="69" t="s">
        <v>239</v>
      </c>
      <c r="G20" s="70">
        <f>SUM(G21:G22)</f>
        <v>0</v>
      </c>
      <c r="H20" s="70">
        <f t="shared" ref="H20:I20" si="4">SUM(H21:H22)</f>
        <v>0</v>
      </c>
      <c r="I20" s="70">
        <f t="shared" si="4"/>
        <v>0</v>
      </c>
      <c r="J20" s="1218">
        <f>SUM(J21:J23)</f>
        <v>247488</v>
      </c>
      <c r="K20" s="70">
        <f>SUM(K21:K23)</f>
        <v>333911</v>
      </c>
      <c r="L20" s="70">
        <f>SUM(L21:L23)</f>
        <v>0</v>
      </c>
      <c r="M20" s="834">
        <f>SUM(M21:M23)</f>
        <v>333911</v>
      </c>
    </row>
    <row r="21" spans="1:13" x14ac:dyDescent="0.35">
      <c r="A21" s="91">
        <v>15</v>
      </c>
      <c r="B21" s="59"/>
      <c r="C21" s="60"/>
      <c r="D21" s="68"/>
      <c r="E21" s="60"/>
      <c r="F21" s="72" t="s">
        <v>240</v>
      </c>
      <c r="G21" s="61"/>
      <c r="H21" s="61"/>
      <c r="I21" s="61"/>
      <c r="J21" s="1215">
        <v>47488</v>
      </c>
      <c r="K21" s="61">
        <v>0</v>
      </c>
      <c r="L21" s="70"/>
      <c r="M21" s="831">
        <f>SUM(K21:L21)</f>
        <v>0</v>
      </c>
    </row>
    <row r="22" spans="1:13" x14ac:dyDescent="0.35">
      <c r="A22" s="91">
        <v>16</v>
      </c>
      <c r="B22" s="59"/>
      <c r="C22" s="60"/>
      <c r="D22" s="68"/>
      <c r="E22" s="60"/>
      <c r="F22" s="72" t="s">
        <v>624</v>
      </c>
      <c r="G22" s="61"/>
      <c r="H22" s="61"/>
      <c r="I22" s="61"/>
      <c r="J22" s="1215">
        <v>200000</v>
      </c>
      <c r="K22" s="61">
        <v>0</v>
      </c>
      <c r="L22" s="70"/>
      <c r="M22" s="831">
        <f>SUM(K22:L22)</f>
        <v>0</v>
      </c>
    </row>
    <row r="23" spans="1:13" x14ac:dyDescent="0.35">
      <c r="A23" s="91">
        <v>17</v>
      </c>
      <c r="B23" s="59"/>
      <c r="C23" s="60"/>
      <c r="D23" s="68"/>
      <c r="E23" s="60"/>
      <c r="F23" s="72" t="s">
        <v>915</v>
      </c>
      <c r="G23" s="61"/>
      <c r="H23" s="61"/>
      <c r="I23" s="61"/>
      <c r="J23" s="1215"/>
      <c r="K23" s="61">
        <v>333911</v>
      </c>
      <c r="L23" s="70"/>
      <c r="M23" s="831">
        <f>SUM(K23:L23)</f>
        <v>333911</v>
      </c>
    </row>
    <row r="24" spans="1:13" s="52" customFormat="1" ht="25.5" customHeight="1" x14ac:dyDescent="0.3">
      <c r="A24" s="91">
        <v>18</v>
      </c>
      <c r="B24" s="397"/>
      <c r="C24" s="73"/>
      <c r="D24" s="73"/>
      <c r="E24" s="73"/>
      <c r="F24" s="74" t="s">
        <v>241</v>
      </c>
      <c r="G24" s="74"/>
      <c r="H24" s="74">
        <v>100000</v>
      </c>
      <c r="I24" s="74"/>
      <c r="J24" s="1219">
        <v>50000</v>
      </c>
      <c r="K24" s="74">
        <v>30000</v>
      </c>
      <c r="L24" s="1312">
        <v>-16000</v>
      </c>
      <c r="M24" s="1332">
        <f>SUM(K24:L24)</f>
        <v>14000</v>
      </c>
    </row>
    <row r="25" spans="1:13" s="58" customFormat="1" ht="25.5" customHeight="1" x14ac:dyDescent="0.35">
      <c r="A25" s="91">
        <v>19</v>
      </c>
      <c r="B25" s="59"/>
      <c r="C25" s="66"/>
      <c r="D25" s="60">
        <v>2</v>
      </c>
      <c r="E25" s="66"/>
      <c r="F25" s="67" t="s">
        <v>184</v>
      </c>
      <c r="G25" s="67">
        <f t="shared" ref="G25:M25" si="5">SUM(G26:G28)</f>
        <v>2414493</v>
      </c>
      <c r="H25" s="67">
        <f t="shared" si="5"/>
        <v>4573140</v>
      </c>
      <c r="I25" s="67">
        <f t="shared" si="5"/>
        <v>2288805</v>
      </c>
      <c r="J25" s="1217">
        <f t="shared" si="5"/>
        <v>9704624</v>
      </c>
      <c r="K25" s="67">
        <f t="shared" si="5"/>
        <v>15118724</v>
      </c>
      <c r="L25" s="1314">
        <f t="shared" si="5"/>
        <v>508869</v>
      </c>
      <c r="M25" s="833">
        <f t="shared" si="5"/>
        <v>15627593</v>
      </c>
    </row>
    <row r="26" spans="1:13" x14ac:dyDescent="0.35">
      <c r="A26" s="91">
        <v>20</v>
      </c>
      <c r="B26" s="59"/>
      <c r="C26" s="66"/>
      <c r="D26" s="60"/>
      <c r="E26" s="60">
        <v>1</v>
      </c>
      <c r="F26" s="62" t="s">
        <v>185</v>
      </c>
      <c r="G26" s="61">
        <v>2125537</v>
      </c>
      <c r="H26" s="61">
        <v>4353140</v>
      </c>
      <c r="I26" s="831">
        <v>1959718</v>
      </c>
      <c r="J26" s="1215">
        <v>9249545</v>
      </c>
      <c r="K26" s="61">
        <v>14015926</v>
      </c>
      <c r="L26" s="70">
        <v>507719</v>
      </c>
      <c r="M26" s="831">
        <f>SUM(K26:L26)</f>
        <v>14523645</v>
      </c>
    </row>
    <row r="27" spans="1:13" x14ac:dyDescent="0.35">
      <c r="A27" s="91">
        <v>21</v>
      </c>
      <c r="B27" s="59"/>
      <c r="C27" s="66"/>
      <c r="D27" s="60"/>
      <c r="E27" s="60">
        <v>2</v>
      </c>
      <c r="F27" s="62" t="s">
        <v>187</v>
      </c>
      <c r="G27" s="61">
        <v>258236</v>
      </c>
      <c r="H27" s="61">
        <v>2850</v>
      </c>
      <c r="I27" s="831">
        <v>141526</v>
      </c>
      <c r="J27" s="1215">
        <v>5630</v>
      </c>
      <c r="K27" s="61">
        <v>518030</v>
      </c>
      <c r="L27" s="70">
        <v>200</v>
      </c>
      <c r="M27" s="831">
        <f>SUM(K27:L27)</f>
        <v>518230</v>
      </c>
    </row>
    <row r="28" spans="1:13" x14ac:dyDescent="0.35">
      <c r="A28" s="91">
        <v>22</v>
      </c>
      <c r="B28" s="59"/>
      <c r="C28" s="66"/>
      <c r="D28" s="60"/>
      <c r="E28" s="60">
        <v>3</v>
      </c>
      <c r="F28" s="62" t="s">
        <v>186</v>
      </c>
      <c r="G28" s="61">
        <v>30720</v>
      </c>
      <c r="H28" s="61">
        <v>217150</v>
      </c>
      <c r="I28" s="831">
        <v>187561</v>
      </c>
      <c r="J28" s="1215">
        <v>449449</v>
      </c>
      <c r="K28" s="61">
        <v>584768</v>
      </c>
      <c r="L28" s="70">
        <v>950</v>
      </c>
      <c r="M28" s="831">
        <f>SUM(K28:L28)</f>
        <v>585718</v>
      </c>
    </row>
    <row r="29" spans="1:13" s="58" customFormat="1" ht="30" customHeight="1" x14ac:dyDescent="0.35">
      <c r="A29" s="91">
        <v>23</v>
      </c>
      <c r="B29" s="395" t="s">
        <v>380</v>
      </c>
      <c r="C29" s="63"/>
      <c r="D29" s="64"/>
      <c r="E29" s="63"/>
      <c r="F29" s="65" t="s">
        <v>242</v>
      </c>
      <c r="G29" s="65">
        <f>SUM(G30:G31)</f>
        <v>43</v>
      </c>
      <c r="H29" s="65">
        <f>SUM(H30:H31)</f>
        <v>0</v>
      </c>
      <c r="I29" s="65">
        <f>SUM(I30:I31)</f>
        <v>39</v>
      </c>
      <c r="J29" s="1216">
        <f>SUM(J30:J31)</f>
        <v>0</v>
      </c>
      <c r="K29" s="65">
        <v>0</v>
      </c>
      <c r="L29" s="1584">
        <f t="shared" ref="L29:M29" si="6">SUM(L30:L31)</f>
        <v>0</v>
      </c>
      <c r="M29" s="832">
        <f t="shared" si="6"/>
        <v>0</v>
      </c>
    </row>
    <row r="30" spans="1:13" x14ac:dyDescent="0.35">
      <c r="A30" s="91">
        <v>24</v>
      </c>
      <c r="B30" s="59"/>
      <c r="C30" s="60"/>
      <c r="D30" s="60">
        <v>1</v>
      </c>
      <c r="E30" s="60"/>
      <c r="F30" s="75" t="s">
        <v>47</v>
      </c>
      <c r="G30" s="61">
        <v>43</v>
      </c>
      <c r="H30" s="61"/>
      <c r="I30" s="61">
        <v>39</v>
      </c>
      <c r="J30" s="1215"/>
      <c r="K30" s="61"/>
      <c r="L30" s="70"/>
      <c r="M30" s="831"/>
    </row>
    <row r="31" spans="1:13" s="80" customFormat="1" ht="24" customHeight="1" thickBot="1" x14ac:dyDescent="0.35">
      <c r="A31" s="91">
        <v>25</v>
      </c>
      <c r="B31" s="76"/>
      <c r="C31" s="77"/>
      <c r="D31" s="77">
        <v>2</v>
      </c>
      <c r="E31" s="77"/>
      <c r="F31" s="78" t="s">
        <v>184</v>
      </c>
      <c r="G31" s="79"/>
      <c r="H31" s="79"/>
      <c r="I31" s="79"/>
      <c r="J31" s="1220"/>
      <c r="K31" s="79"/>
      <c r="L31" s="1313"/>
      <c r="M31" s="835"/>
    </row>
    <row r="32" spans="1:13" s="74" customFormat="1" ht="39.950000000000003" customHeight="1" thickBot="1" x14ac:dyDescent="0.35">
      <c r="A32" s="91">
        <v>26</v>
      </c>
      <c r="B32" s="81"/>
      <c r="C32" s="82"/>
      <c r="D32" s="83"/>
      <c r="E32" s="82"/>
      <c r="F32" s="84" t="s">
        <v>243</v>
      </c>
      <c r="G32" s="84">
        <f t="shared" ref="G32:M32" si="7">SUM(G7,G12,G29)</f>
        <v>13465274</v>
      </c>
      <c r="H32" s="84">
        <f t="shared" si="7"/>
        <v>15768260</v>
      </c>
      <c r="I32" s="84">
        <f t="shared" si="7"/>
        <v>13567892</v>
      </c>
      <c r="J32" s="1221">
        <f t="shared" si="7"/>
        <v>21867793</v>
      </c>
      <c r="K32" s="84">
        <f t="shared" si="7"/>
        <v>29179570</v>
      </c>
      <c r="L32" s="1585">
        <f t="shared" si="7"/>
        <v>572673</v>
      </c>
      <c r="M32" s="829">
        <f t="shared" si="7"/>
        <v>29752243</v>
      </c>
    </row>
    <row r="33" spans="1:13" s="51" customFormat="1" ht="30" customHeight="1" x14ac:dyDescent="0.35">
      <c r="A33" s="91">
        <v>27</v>
      </c>
      <c r="B33" s="59" t="s">
        <v>380</v>
      </c>
      <c r="C33" s="60"/>
      <c r="D33" s="60"/>
      <c r="E33" s="60"/>
      <c r="F33" s="67" t="s">
        <v>244</v>
      </c>
      <c r="G33" s="67">
        <f t="shared" ref="G33:M33" si="8">SUM(G37:G38,G34:G35)</f>
        <v>189806</v>
      </c>
      <c r="H33" s="67">
        <f t="shared" si="8"/>
        <v>193636</v>
      </c>
      <c r="I33" s="67">
        <f t="shared" si="8"/>
        <v>221852</v>
      </c>
      <c r="J33" s="1217">
        <f t="shared" si="8"/>
        <v>203329</v>
      </c>
      <c r="K33" s="1598">
        <f t="shared" si="8"/>
        <v>203329</v>
      </c>
      <c r="L33" s="1314">
        <f t="shared" si="8"/>
        <v>0</v>
      </c>
      <c r="M33" s="1103">
        <f t="shared" si="8"/>
        <v>203329</v>
      </c>
    </row>
    <row r="34" spans="1:13" s="51" customFormat="1" x14ac:dyDescent="0.35">
      <c r="A34" s="91">
        <v>28</v>
      </c>
      <c r="B34" s="59"/>
      <c r="C34" s="60"/>
      <c r="D34" s="60">
        <v>1</v>
      </c>
      <c r="E34" s="60"/>
      <c r="F34" s="85" t="s">
        <v>245</v>
      </c>
      <c r="G34" s="85"/>
      <c r="H34" s="85"/>
      <c r="I34" s="85"/>
      <c r="J34" s="1222"/>
      <c r="K34" s="85"/>
      <c r="L34" s="1314"/>
      <c r="M34" s="836"/>
    </row>
    <row r="35" spans="1:13" s="51" customFormat="1" x14ac:dyDescent="0.35">
      <c r="A35" s="91">
        <v>29</v>
      </c>
      <c r="B35" s="59"/>
      <c r="C35" s="60"/>
      <c r="D35" s="60">
        <v>1</v>
      </c>
      <c r="E35" s="60"/>
      <c r="F35" s="85" t="s">
        <v>299</v>
      </c>
      <c r="G35" s="85">
        <v>102705</v>
      </c>
      <c r="H35" s="85">
        <v>86248</v>
      </c>
      <c r="I35" s="836">
        <v>116478</v>
      </c>
      <c r="J35" s="1222">
        <v>95734</v>
      </c>
      <c r="K35" s="85">
        <v>95734</v>
      </c>
      <c r="L35" s="1314"/>
      <c r="M35" s="836">
        <f>SUM(K35:L35)</f>
        <v>95734</v>
      </c>
    </row>
    <row r="36" spans="1:13" x14ac:dyDescent="0.35">
      <c r="A36" s="91">
        <v>30</v>
      </c>
      <c r="B36" s="59"/>
      <c r="C36" s="60"/>
      <c r="D36" s="60">
        <v>2</v>
      </c>
      <c r="E36" s="60"/>
      <c r="F36" s="85" t="s">
        <v>246</v>
      </c>
      <c r="G36" s="61"/>
      <c r="H36" s="61"/>
      <c r="I36" s="831"/>
      <c r="J36" s="1222"/>
      <c r="K36" s="85"/>
      <c r="L36" s="70"/>
      <c r="M36" s="836"/>
    </row>
    <row r="37" spans="1:13" x14ac:dyDescent="0.35">
      <c r="A37" s="91">
        <v>31</v>
      </c>
      <c r="B37" s="59"/>
      <c r="C37" s="60"/>
      <c r="D37" s="60"/>
      <c r="E37" s="60"/>
      <c r="F37" s="86" t="s">
        <v>247</v>
      </c>
      <c r="G37" s="61">
        <v>87101</v>
      </c>
      <c r="H37" s="61">
        <v>107388</v>
      </c>
      <c r="I37" s="831">
        <v>105374</v>
      </c>
      <c r="J37" s="1222">
        <v>107595</v>
      </c>
      <c r="K37" s="85">
        <v>107595</v>
      </c>
      <c r="L37" s="70"/>
      <c r="M37" s="836">
        <f t="shared" ref="M37" si="9">SUM(K37:L37)</f>
        <v>107595</v>
      </c>
    </row>
    <row r="38" spans="1:13" s="80" customFormat="1" ht="18" customHeight="1" thickBot="1" x14ac:dyDescent="0.35">
      <c r="A38" s="91">
        <v>32</v>
      </c>
      <c r="B38" s="76"/>
      <c r="C38" s="77"/>
      <c r="D38" s="77"/>
      <c r="E38" s="77"/>
      <c r="F38" s="87" t="s">
        <v>248</v>
      </c>
      <c r="G38" s="79"/>
      <c r="H38" s="79"/>
      <c r="I38" s="79"/>
      <c r="J38" s="1220"/>
      <c r="K38" s="79"/>
      <c r="L38" s="1313"/>
      <c r="M38" s="835"/>
    </row>
    <row r="39" spans="1:13" s="74" customFormat="1" ht="39.950000000000003" customHeight="1" thickBot="1" x14ac:dyDescent="0.35">
      <c r="A39" s="91">
        <v>33</v>
      </c>
      <c r="B39" s="81"/>
      <c r="C39" s="82"/>
      <c r="D39" s="83"/>
      <c r="E39" s="82"/>
      <c r="F39" s="84" t="s">
        <v>249</v>
      </c>
      <c r="G39" s="84">
        <f t="shared" ref="G39:M39" si="10">SUM(G32:G33)</f>
        <v>13655080</v>
      </c>
      <c r="H39" s="84">
        <f t="shared" si="10"/>
        <v>15961896</v>
      </c>
      <c r="I39" s="84">
        <f t="shared" si="10"/>
        <v>13789744</v>
      </c>
      <c r="J39" s="1221">
        <f t="shared" si="10"/>
        <v>22071122</v>
      </c>
      <c r="K39" s="84">
        <f t="shared" si="10"/>
        <v>29382899</v>
      </c>
      <c r="L39" s="1585">
        <f t="shared" si="10"/>
        <v>572673</v>
      </c>
      <c r="M39" s="829">
        <f t="shared" si="10"/>
        <v>29955572</v>
      </c>
    </row>
    <row r="40" spans="1:13" x14ac:dyDescent="0.35">
      <c r="B40" s="88"/>
      <c r="C40" s="60"/>
      <c r="D40" s="60"/>
      <c r="E40" s="60"/>
      <c r="F40" s="61"/>
      <c r="G40" s="61"/>
      <c r="H40" s="61"/>
      <c r="I40" s="61"/>
      <c r="J40" s="61"/>
      <c r="K40" s="61"/>
    </row>
    <row r="41" spans="1:13" x14ac:dyDescent="0.35">
      <c r="B41" s="88"/>
      <c r="C41" s="60"/>
      <c r="D41" s="60"/>
      <c r="E41" s="60"/>
      <c r="F41" s="61"/>
      <c r="G41" s="61"/>
      <c r="H41" s="61"/>
      <c r="I41" s="61"/>
    </row>
    <row r="42" spans="1:13" x14ac:dyDescent="0.35">
      <c r="B42" s="88"/>
      <c r="C42" s="60"/>
      <c r="D42" s="60"/>
      <c r="E42" s="60"/>
      <c r="F42" s="61"/>
      <c r="G42" s="61"/>
      <c r="H42" s="61"/>
      <c r="I42" s="61"/>
    </row>
    <row r="43" spans="1:13" x14ac:dyDescent="0.35">
      <c r="B43" s="88"/>
      <c r="C43" s="60"/>
      <c r="D43" s="60"/>
      <c r="E43" s="60"/>
      <c r="F43" s="61"/>
      <c r="G43" s="61"/>
      <c r="H43" s="61"/>
      <c r="I43" s="61"/>
    </row>
    <row r="44" spans="1:13" x14ac:dyDescent="0.35">
      <c r="B44" s="88"/>
      <c r="C44" s="66"/>
      <c r="D44" s="60"/>
      <c r="E44" s="66"/>
      <c r="F44" s="67"/>
      <c r="G44" s="67"/>
      <c r="H44" s="67"/>
      <c r="I44" s="67"/>
    </row>
    <row r="45" spans="1:13" x14ac:dyDescent="0.35">
      <c r="B45" s="88"/>
      <c r="C45" s="60"/>
      <c r="D45" s="60"/>
      <c r="E45" s="60"/>
      <c r="F45" s="61"/>
      <c r="G45" s="61"/>
      <c r="H45" s="61"/>
      <c r="I45" s="61"/>
    </row>
    <row r="46" spans="1:13" x14ac:dyDescent="0.35">
      <c r="B46" s="88"/>
      <c r="C46" s="60"/>
      <c r="D46" s="60"/>
      <c r="E46" s="60"/>
      <c r="F46" s="61"/>
      <c r="G46" s="61"/>
      <c r="H46" s="61"/>
      <c r="I46" s="61"/>
    </row>
    <row r="55" spans="1:12" s="58" customFormat="1" x14ac:dyDescent="0.35">
      <c r="A55" s="90"/>
      <c r="B55" s="89"/>
      <c r="C55" s="90"/>
      <c r="D55" s="91"/>
      <c r="E55" s="90"/>
      <c r="L55" s="1315"/>
    </row>
    <row r="60" spans="1:12" s="58" customFormat="1" x14ac:dyDescent="0.35">
      <c r="A60" s="90"/>
      <c r="B60" s="89"/>
      <c r="C60" s="90"/>
      <c r="D60" s="91"/>
      <c r="E60" s="90"/>
      <c r="L60" s="1315"/>
    </row>
    <row r="62" spans="1:12" s="58" customFormat="1" x14ac:dyDescent="0.35">
      <c r="A62" s="90"/>
      <c r="B62" s="89"/>
      <c r="C62" s="90"/>
      <c r="D62" s="91"/>
      <c r="E62" s="90"/>
      <c r="L62" s="1315"/>
    </row>
    <row r="69" spans="6:6" x14ac:dyDescent="0.35">
      <c r="F69" s="61"/>
    </row>
    <row r="70" spans="6:6" x14ac:dyDescent="0.35">
      <c r="F70" s="61"/>
    </row>
    <row r="71" spans="6:6" x14ac:dyDescent="0.35">
      <c r="F71" s="61"/>
    </row>
    <row r="72" spans="6:6" x14ac:dyDescent="0.35">
      <c r="F72" s="61"/>
    </row>
    <row r="73" spans="6:6" x14ac:dyDescent="0.35">
      <c r="F73" s="61"/>
    </row>
    <row r="74" spans="6:6" x14ac:dyDescent="0.35">
      <c r="F74" s="61"/>
    </row>
    <row r="75" spans="6:6" x14ac:dyDescent="0.35">
      <c r="F75" s="61"/>
    </row>
  </sheetData>
  <mergeCells count="3">
    <mergeCell ref="B1:F1"/>
    <mergeCell ref="B2:M2"/>
    <mergeCell ref="B3:M3"/>
  </mergeCells>
  <printOptions horizontalCentered="1"/>
  <pageMargins left="0.19685039370078741" right="0.19685039370078741" top="0.59055118110236227" bottom="0.59055118110236227" header="0.51181102362204722" footer="0.51181102362204722"/>
  <pageSetup paperSize="9" scale="54" fitToHeight="0" orientation="portrait" r:id="rId1"/>
  <headerFooter alignWithMargins="0">
    <oddFooter>&amp;C-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view="pageBreakPreview" zoomScaleNormal="100" zoomScaleSheetLayoutView="100" workbookViewId="0">
      <selection activeCell="B1" sqref="B1:D1"/>
    </sheetView>
  </sheetViews>
  <sheetFormatPr defaultColWidth="9.140625" defaultRowHeight="12.75" x14ac:dyDescent="0.2"/>
  <cols>
    <col min="1" max="1" width="3.7109375" style="262" customWidth="1"/>
    <col min="2" max="2" width="4.140625" style="258" customWidth="1"/>
    <col min="3" max="3" width="5.85546875" style="258" bestFit="1" customWidth="1"/>
    <col min="4" max="4" width="51.7109375" style="258" customWidth="1"/>
    <col min="5" max="5" width="10" style="258" customWidth="1"/>
    <col min="6" max="6" width="14" style="258" bestFit="1" customWidth="1"/>
    <col min="7" max="7" width="11.7109375" style="258" customWidth="1"/>
    <col min="8" max="8" width="12.42578125" style="258" bestFit="1" customWidth="1"/>
    <col min="9" max="9" width="14" style="258" customWidth="1"/>
    <col min="10" max="11" width="12.7109375" style="258" customWidth="1"/>
    <col min="12" max="12" width="10.7109375" style="258" customWidth="1"/>
    <col min="13" max="13" width="12.7109375" style="259" customWidth="1"/>
    <col min="14" max="14" width="12.7109375" style="260" customWidth="1"/>
    <col min="15" max="16384" width="9.140625" style="258"/>
  </cols>
  <sheetData>
    <row r="1" spans="1:15" ht="18" customHeight="1" x14ac:dyDescent="0.2">
      <c r="A1" s="40"/>
      <c r="B1" s="1752" t="s">
        <v>1422</v>
      </c>
      <c r="C1" s="1752"/>
      <c r="D1" s="1752"/>
      <c r="E1" s="24"/>
      <c r="F1" s="24"/>
      <c r="G1" s="24"/>
      <c r="H1" s="24"/>
      <c r="I1" s="24"/>
      <c r="J1" s="24"/>
      <c r="K1" s="24"/>
      <c r="L1" s="24"/>
      <c r="M1" s="25"/>
      <c r="N1" s="33"/>
      <c r="O1" s="24"/>
    </row>
    <row r="2" spans="1:15" ht="18" customHeight="1" x14ac:dyDescent="0.2">
      <c r="A2" s="40"/>
      <c r="B2" s="1753" t="s">
        <v>159</v>
      </c>
      <c r="C2" s="1753"/>
      <c r="D2" s="1753"/>
      <c r="E2" s="1753"/>
      <c r="F2" s="1753"/>
      <c r="G2" s="1753"/>
      <c r="H2" s="1753"/>
      <c r="I2" s="1753"/>
      <c r="J2" s="1753"/>
      <c r="K2" s="1753"/>
      <c r="L2" s="1753"/>
      <c r="M2" s="1753"/>
      <c r="N2" s="1753"/>
      <c r="O2" s="24"/>
    </row>
    <row r="3" spans="1:15" ht="18" customHeight="1" x14ac:dyDescent="0.2">
      <c r="A3" s="40"/>
      <c r="B3" s="1753" t="s">
        <v>1205</v>
      </c>
      <c r="C3" s="1753"/>
      <c r="D3" s="1753"/>
      <c r="E3" s="1753"/>
      <c r="F3" s="1753"/>
      <c r="G3" s="1753"/>
      <c r="H3" s="1753"/>
      <c r="I3" s="1753"/>
      <c r="J3" s="1753"/>
      <c r="K3" s="1753"/>
      <c r="L3" s="1753"/>
      <c r="M3" s="1753"/>
      <c r="N3" s="1753"/>
      <c r="O3" s="24"/>
    </row>
    <row r="4" spans="1:15" ht="18" customHeight="1" x14ac:dyDescent="0.2">
      <c r="A4" s="40"/>
      <c r="B4" s="26"/>
      <c r="C4" s="24"/>
      <c r="D4" s="24"/>
      <c r="E4" s="27"/>
      <c r="F4" s="27"/>
      <c r="G4" s="27"/>
      <c r="H4" s="27"/>
      <c r="I4" s="27"/>
      <c r="J4" s="27"/>
      <c r="K4" s="24"/>
      <c r="L4" s="24"/>
      <c r="M4" s="1754" t="s">
        <v>0</v>
      </c>
      <c r="N4" s="1754"/>
      <c r="O4" s="24"/>
    </row>
    <row r="5" spans="1:15" s="37" customFormat="1" ht="18" customHeight="1" thickBot="1" x14ac:dyDescent="0.25">
      <c r="A5" s="40"/>
      <c r="B5" s="37" t="s">
        <v>1</v>
      </c>
      <c r="C5" s="37" t="s">
        <v>3</v>
      </c>
      <c r="D5" s="37" t="s">
        <v>2</v>
      </c>
      <c r="E5" s="110" t="s">
        <v>4</v>
      </c>
      <c r="F5" s="110" t="s">
        <v>5</v>
      </c>
      <c r="G5" s="110" t="s">
        <v>16</v>
      </c>
      <c r="H5" s="110" t="s">
        <v>17</v>
      </c>
      <c r="I5" s="110" t="s">
        <v>18</v>
      </c>
      <c r="J5" s="110" t="s">
        <v>44</v>
      </c>
      <c r="K5" s="37" t="s">
        <v>32</v>
      </c>
      <c r="L5" s="37" t="s">
        <v>24</v>
      </c>
      <c r="M5" s="37" t="s">
        <v>45</v>
      </c>
      <c r="N5" s="37" t="s">
        <v>46</v>
      </c>
    </row>
    <row r="6" spans="1:15" s="26" customFormat="1" ht="30" customHeight="1" x14ac:dyDescent="0.2">
      <c r="A6" s="40"/>
      <c r="B6" s="1755" t="s">
        <v>19</v>
      </c>
      <c r="C6" s="1757" t="s">
        <v>20</v>
      </c>
      <c r="D6" s="1759" t="s">
        <v>6</v>
      </c>
      <c r="E6" s="1761" t="s">
        <v>160</v>
      </c>
      <c r="F6" s="1761"/>
      <c r="G6" s="1761"/>
      <c r="H6" s="1762" t="s">
        <v>161</v>
      </c>
      <c r="I6" s="1762"/>
      <c r="J6" s="1762"/>
      <c r="K6" s="1762" t="s">
        <v>297</v>
      </c>
      <c r="L6" s="1762" t="s">
        <v>162</v>
      </c>
      <c r="M6" s="1762"/>
      <c r="N6" s="1749" t="s">
        <v>163</v>
      </c>
    </row>
    <row r="7" spans="1:15" ht="60.75" thickBot="1" x14ac:dyDescent="0.25">
      <c r="A7" s="40"/>
      <c r="B7" s="1756"/>
      <c r="C7" s="1758"/>
      <c r="D7" s="1760"/>
      <c r="E7" s="1715" t="s">
        <v>164</v>
      </c>
      <c r="F7" s="1715" t="s">
        <v>165</v>
      </c>
      <c r="G7" s="1715" t="s">
        <v>166</v>
      </c>
      <c r="H7" s="1715" t="s">
        <v>167</v>
      </c>
      <c r="I7" s="1715" t="s">
        <v>168</v>
      </c>
      <c r="J7" s="1715" t="s">
        <v>169</v>
      </c>
      <c r="K7" s="1763"/>
      <c r="L7" s="1715" t="s">
        <v>147</v>
      </c>
      <c r="M7" s="28" t="s">
        <v>418</v>
      </c>
      <c r="N7" s="1750"/>
      <c r="O7" s="24"/>
    </row>
    <row r="8" spans="1:15" s="29" customFormat="1" ht="22.5" customHeight="1" x14ac:dyDescent="0.3">
      <c r="A8" s="124">
        <v>1</v>
      </c>
      <c r="B8" s="286">
        <v>1</v>
      </c>
      <c r="C8" s="287"/>
      <c r="D8" s="335" t="s">
        <v>363</v>
      </c>
      <c r="E8" s="288"/>
      <c r="F8" s="288"/>
      <c r="G8" s="288"/>
      <c r="H8" s="288"/>
      <c r="I8" s="288"/>
      <c r="J8" s="288"/>
      <c r="K8" s="288"/>
      <c r="L8" s="288"/>
      <c r="M8" s="289"/>
      <c r="N8" s="318"/>
    </row>
    <row r="9" spans="1:15" s="29" customFormat="1" ht="18" customHeight="1" x14ac:dyDescent="0.3">
      <c r="A9" s="124">
        <v>2</v>
      </c>
      <c r="B9" s="291"/>
      <c r="C9" s="292"/>
      <c r="D9" s="293" t="s">
        <v>384</v>
      </c>
      <c r="E9" s="105"/>
      <c r="F9" s="105"/>
      <c r="G9" s="105"/>
      <c r="H9" s="105"/>
      <c r="I9" s="105"/>
      <c r="J9" s="105"/>
      <c r="K9" s="105"/>
      <c r="L9" s="105"/>
      <c r="M9" s="130"/>
      <c r="N9" s="316"/>
    </row>
    <row r="10" spans="1:15" ht="18" customHeight="1" x14ac:dyDescent="0.3">
      <c r="A10" s="124">
        <v>3</v>
      </c>
      <c r="B10" s="294"/>
      <c r="C10" s="295"/>
      <c r="D10" s="843" t="s">
        <v>360</v>
      </c>
      <c r="E10" s="844">
        <v>4211</v>
      </c>
      <c r="F10" s="844"/>
      <c r="G10" s="844"/>
      <c r="H10" s="844"/>
      <c r="I10" s="844"/>
      <c r="J10" s="844"/>
      <c r="K10" s="844"/>
      <c r="L10" s="844">
        <v>197350</v>
      </c>
      <c r="M10" s="845">
        <v>133140</v>
      </c>
      <c r="N10" s="841">
        <f t="shared" ref="N10" si="0">SUM(E10:L10)</f>
        <v>201561</v>
      </c>
      <c r="O10" s="24"/>
    </row>
    <row r="11" spans="1:15" ht="18" customHeight="1" x14ac:dyDescent="0.3">
      <c r="A11" s="124">
        <v>4</v>
      </c>
      <c r="B11" s="294"/>
      <c r="C11" s="295"/>
      <c r="D11" s="837" t="s">
        <v>1165</v>
      </c>
      <c r="E11" s="838">
        <v>4211</v>
      </c>
      <c r="F11" s="838"/>
      <c r="G11" s="838"/>
      <c r="H11" s="838"/>
      <c r="I11" s="838"/>
      <c r="J11" s="838"/>
      <c r="K11" s="838">
        <v>1095</v>
      </c>
      <c r="L11" s="838">
        <v>199989</v>
      </c>
      <c r="M11" s="842">
        <v>133358</v>
      </c>
      <c r="N11" s="316">
        <f>SUM(E11:L11)</f>
        <v>205295</v>
      </c>
      <c r="O11" s="24"/>
    </row>
    <row r="12" spans="1:15" ht="18" customHeight="1" x14ac:dyDescent="0.3">
      <c r="A12" s="124">
        <v>5</v>
      </c>
      <c r="B12" s="294"/>
      <c r="C12" s="295"/>
      <c r="D12" s="969" t="s">
        <v>1229</v>
      </c>
      <c r="E12" s="130"/>
      <c r="F12" s="130"/>
      <c r="G12" s="130"/>
      <c r="H12" s="130"/>
      <c r="I12" s="130"/>
      <c r="J12" s="130"/>
      <c r="K12" s="130"/>
      <c r="L12" s="130">
        <v>19</v>
      </c>
      <c r="M12" s="130">
        <v>19</v>
      </c>
      <c r="N12" s="1153">
        <f>SUM(E12:L12)</f>
        <v>19</v>
      </c>
      <c r="O12" s="24"/>
    </row>
    <row r="13" spans="1:15" ht="18" customHeight="1" x14ac:dyDescent="0.3">
      <c r="A13" s="124">
        <v>6</v>
      </c>
      <c r="B13" s="294"/>
      <c r="C13" s="295"/>
      <c r="D13" s="969" t="s">
        <v>1304</v>
      </c>
      <c r="E13" s="130"/>
      <c r="F13" s="130"/>
      <c r="G13" s="130"/>
      <c r="H13" s="130"/>
      <c r="I13" s="130"/>
      <c r="J13" s="130"/>
      <c r="K13" s="130"/>
      <c r="L13" s="130">
        <v>6082</v>
      </c>
      <c r="M13" s="130"/>
      <c r="N13" s="1153">
        <f>SUM(E13:L13)</f>
        <v>6082</v>
      </c>
      <c r="O13" s="24"/>
    </row>
    <row r="14" spans="1:15" ht="18" customHeight="1" x14ac:dyDescent="0.3">
      <c r="A14" s="124">
        <v>7</v>
      </c>
      <c r="B14" s="294"/>
      <c r="C14" s="295"/>
      <c r="D14" s="837" t="s">
        <v>1210</v>
      </c>
      <c r="E14" s="838">
        <f>SUM(E11:E13)</f>
        <v>4211</v>
      </c>
      <c r="F14" s="838">
        <f t="shared" ref="F14:M14" si="1">SUM(F11:F13)</f>
        <v>0</v>
      </c>
      <c r="G14" s="838">
        <f t="shared" si="1"/>
        <v>0</v>
      </c>
      <c r="H14" s="838">
        <f t="shared" si="1"/>
        <v>0</v>
      </c>
      <c r="I14" s="838">
        <f t="shared" si="1"/>
        <v>0</v>
      </c>
      <c r="J14" s="838">
        <f t="shared" si="1"/>
        <v>0</v>
      </c>
      <c r="K14" s="838">
        <f t="shared" si="1"/>
        <v>1095</v>
      </c>
      <c r="L14" s="838">
        <f t="shared" si="1"/>
        <v>206090</v>
      </c>
      <c r="M14" s="838">
        <f t="shared" si="1"/>
        <v>133377</v>
      </c>
      <c r="N14" s="316">
        <f>SUM(N11:N13)</f>
        <v>211396</v>
      </c>
      <c r="O14" s="24"/>
    </row>
    <row r="15" spans="1:15" s="122" customFormat="1" ht="22.5" customHeight="1" x14ac:dyDescent="0.3">
      <c r="A15" s="124">
        <v>8</v>
      </c>
      <c r="B15" s="291">
        <v>2</v>
      </c>
      <c r="C15" s="292"/>
      <c r="D15" s="336" t="s">
        <v>417</v>
      </c>
      <c r="E15" s="303"/>
      <c r="F15" s="303"/>
      <c r="G15" s="303"/>
      <c r="H15" s="303"/>
      <c r="I15" s="303"/>
      <c r="J15" s="303"/>
      <c r="K15" s="303"/>
      <c r="L15" s="303"/>
      <c r="M15" s="304"/>
      <c r="N15" s="305"/>
    </row>
    <row r="16" spans="1:15" s="122" customFormat="1" ht="18" customHeight="1" x14ac:dyDescent="0.3">
      <c r="A16" s="124">
        <v>9</v>
      </c>
      <c r="B16" s="291"/>
      <c r="C16" s="292"/>
      <c r="D16" s="293" t="s">
        <v>361</v>
      </c>
      <c r="E16" s="303"/>
      <c r="F16" s="303"/>
      <c r="G16" s="303"/>
      <c r="H16" s="303"/>
      <c r="I16" s="303"/>
      <c r="J16" s="303"/>
      <c r="K16" s="303"/>
      <c r="L16" s="303"/>
      <c r="M16" s="304"/>
      <c r="N16" s="305"/>
    </row>
    <row r="17" spans="1:15" s="32" customFormat="1" ht="18" customHeight="1" x14ac:dyDescent="0.3">
      <c r="A17" s="124">
        <v>10</v>
      </c>
      <c r="B17" s="294"/>
      <c r="C17" s="295"/>
      <c r="D17" s="843" t="s">
        <v>360</v>
      </c>
      <c r="E17" s="844">
        <v>9172</v>
      </c>
      <c r="F17" s="844"/>
      <c r="G17" s="844"/>
      <c r="H17" s="844"/>
      <c r="I17" s="844"/>
      <c r="J17" s="844"/>
      <c r="K17" s="844"/>
      <c r="L17" s="844">
        <v>345240</v>
      </c>
      <c r="M17" s="845">
        <v>249283</v>
      </c>
      <c r="N17" s="841">
        <f>SUM(E17:L17)</f>
        <v>354412</v>
      </c>
    </row>
    <row r="18" spans="1:15" s="32" customFormat="1" ht="18" customHeight="1" x14ac:dyDescent="0.3">
      <c r="A18" s="124">
        <v>11</v>
      </c>
      <c r="B18" s="294"/>
      <c r="C18" s="295"/>
      <c r="D18" s="837" t="s">
        <v>1165</v>
      </c>
      <c r="E18" s="838">
        <v>9172</v>
      </c>
      <c r="F18" s="838"/>
      <c r="G18" s="838"/>
      <c r="H18" s="838"/>
      <c r="I18" s="838"/>
      <c r="J18" s="838"/>
      <c r="K18" s="838">
        <v>8579</v>
      </c>
      <c r="L18" s="838">
        <v>349609</v>
      </c>
      <c r="M18" s="842">
        <v>254624</v>
      </c>
      <c r="N18" s="316">
        <f>SUM(E18:L18)</f>
        <v>367360</v>
      </c>
    </row>
    <row r="19" spans="1:15" s="32" customFormat="1" ht="18" customHeight="1" x14ac:dyDescent="0.3">
      <c r="A19" s="124">
        <v>12</v>
      </c>
      <c r="B19" s="294"/>
      <c r="C19" s="295"/>
      <c r="D19" s="969" t="s">
        <v>1229</v>
      </c>
      <c r="E19" s="130"/>
      <c r="F19" s="130"/>
      <c r="G19" s="130"/>
      <c r="H19" s="130"/>
      <c r="I19" s="130"/>
      <c r="J19" s="130"/>
      <c r="K19" s="130"/>
      <c r="L19" s="130">
        <v>25</v>
      </c>
      <c r="M19" s="130">
        <v>25</v>
      </c>
      <c r="N19" s="1153">
        <f t="shared" ref="N19:N20" si="2">SUM(E19:L19)</f>
        <v>25</v>
      </c>
    </row>
    <row r="20" spans="1:15" s="32" customFormat="1" ht="18" customHeight="1" x14ac:dyDescent="0.3">
      <c r="A20" s="124">
        <v>13</v>
      </c>
      <c r="B20" s="294"/>
      <c r="C20" s="295"/>
      <c r="D20" s="969" t="s">
        <v>1304</v>
      </c>
      <c r="E20" s="130"/>
      <c r="F20" s="130"/>
      <c r="G20" s="130"/>
      <c r="H20" s="130"/>
      <c r="I20" s="130"/>
      <c r="J20" s="130"/>
      <c r="K20" s="130"/>
      <c r="L20" s="130">
        <v>7904</v>
      </c>
      <c r="M20" s="130"/>
      <c r="N20" s="1153">
        <f t="shared" si="2"/>
        <v>7904</v>
      </c>
    </row>
    <row r="21" spans="1:15" s="32" customFormat="1" ht="18" customHeight="1" x14ac:dyDescent="0.3">
      <c r="A21" s="124">
        <v>14</v>
      </c>
      <c r="B21" s="294"/>
      <c r="C21" s="295"/>
      <c r="D21" s="837" t="s">
        <v>1210</v>
      </c>
      <c r="E21" s="838">
        <f>SUM(E18:E20)</f>
        <v>9172</v>
      </c>
      <c r="F21" s="838">
        <f t="shared" ref="F21:N21" si="3">SUM(F18:F20)</f>
        <v>0</v>
      </c>
      <c r="G21" s="838">
        <f t="shared" si="3"/>
        <v>0</v>
      </c>
      <c r="H21" s="838">
        <f t="shared" si="3"/>
        <v>0</v>
      </c>
      <c r="I21" s="838">
        <f t="shared" si="3"/>
        <v>0</v>
      </c>
      <c r="J21" s="838">
        <f t="shared" si="3"/>
        <v>0</v>
      </c>
      <c r="K21" s="838">
        <f t="shared" si="3"/>
        <v>8579</v>
      </c>
      <c r="L21" s="838">
        <f t="shared" si="3"/>
        <v>357538</v>
      </c>
      <c r="M21" s="838">
        <f t="shared" si="3"/>
        <v>254649</v>
      </c>
      <c r="N21" s="316">
        <f t="shared" si="3"/>
        <v>375289</v>
      </c>
    </row>
    <row r="22" spans="1:15" s="121" customFormat="1" ht="22.5" customHeight="1" x14ac:dyDescent="0.3">
      <c r="A22" s="124">
        <v>15</v>
      </c>
      <c r="B22" s="291">
        <v>3</v>
      </c>
      <c r="C22" s="292"/>
      <c r="D22" s="336" t="s">
        <v>300</v>
      </c>
      <c r="E22" s="303"/>
      <c r="F22" s="303"/>
      <c r="G22" s="303"/>
      <c r="H22" s="303"/>
      <c r="I22" s="303"/>
      <c r="J22" s="303"/>
      <c r="K22" s="303"/>
      <c r="L22" s="303"/>
      <c r="M22" s="304"/>
      <c r="N22" s="305"/>
    </row>
    <row r="23" spans="1:15" s="29" customFormat="1" ht="18" customHeight="1" x14ac:dyDescent="0.3">
      <c r="A23" s="124">
        <v>16</v>
      </c>
      <c r="B23" s="294"/>
      <c r="C23" s="295"/>
      <c r="D23" s="296" t="s">
        <v>171</v>
      </c>
      <c r="E23" s="306"/>
      <c r="F23" s="306"/>
      <c r="G23" s="306"/>
      <c r="H23" s="306"/>
      <c r="I23" s="306"/>
      <c r="J23" s="306"/>
      <c r="K23" s="306"/>
      <c r="L23" s="306"/>
      <c r="M23" s="307"/>
      <c r="N23" s="319"/>
    </row>
    <row r="24" spans="1:15" ht="18" customHeight="1" x14ac:dyDescent="0.3">
      <c r="A24" s="124">
        <v>17</v>
      </c>
      <c r="B24" s="294"/>
      <c r="C24" s="295"/>
      <c r="D24" s="843" t="s">
        <v>360</v>
      </c>
      <c r="E24" s="844">
        <v>18529</v>
      </c>
      <c r="F24" s="844"/>
      <c r="G24" s="844"/>
      <c r="H24" s="844"/>
      <c r="I24" s="844"/>
      <c r="J24" s="844"/>
      <c r="K24" s="844"/>
      <c r="L24" s="844">
        <v>388169</v>
      </c>
      <c r="M24" s="845">
        <v>327593</v>
      </c>
      <c r="N24" s="841">
        <f>SUM(E24:L24)</f>
        <v>406698</v>
      </c>
      <c r="O24" s="24"/>
    </row>
    <row r="25" spans="1:15" ht="18" customHeight="1" x14ac:dyDescent="0.3">
      <c r="A25" s="124">
        <v>18</v>
      </c>
      <c r="B25" s="294"/>
      <c r="C25" s="295"/>
      <c r="D25" s="837" t="s">
        <v>1165</v>
      </c>
      <c r="E25" s="838">
        <f t="shared" ref="E25" si="4">SUM(E22:E24)</f>
        <v>18529</v>
      </c>
      <c r="F25" s="838"/>
      <c r="G25" s="838"/>
      <c r="H25" s="838"/>
      <c r="I25" s="838"/>
      <c r="J25" s="838"/>
      <c r="K25" s="838">
        <v>21960</v>
      </c>
      <c r="L25" s="838">
        <v>391089</v>
      </c>
      <c r="M25" s="838">
        <v>336381</v>
      </c>
      <c r="N25" s="316">
        <f>SUM(E25:L25)</f>
        <v>431578</v>
      </c>
      <c r="O25" s="24"/>
    </row>
    <row r="26" spans="1:15" ht="18" customHeight="1" x14ac:dyDescent="0.3">
      <c r="A26" s="124">
        <v>19</v>
      </c>
      <c r="B26" s="294"/>
      <c r="C26" s="295"/>
      <c r="D26" s="969" t="s">
        <v>1229</v>
      </c>
      <c r="E26" s="130"/>
      <c r="F26" s="130"/>
      <c r="G26" s="130"/>
      <c r="H26" s="130"/>
      <c r="I26" s="130"/>
      <c r="J26" s="130"/>
      <c r="K26" s="130"/>
      <c r="L26" s="130">
        <v>7</v>
      </c>
      <c r="M26" s="130">
        <v>7</v>
      </c>
      <c r="N26" s="1153">
        <f t="shared" ref="N26:N27" si="5">SUM(E26:L26)</f>
        <v>7</v>
      </c>
      <c r="O26" s="24"/>
    </row>
    <row r="27" spans="1:15" ht="18" customHeight="1" x14ac:dyDescent="0.3">
      <c r="A27" s="124">
        <v>20</v>
      </c>
      <c r="B27" s="294"/>
      <c r="C27" s="295"/>
      <c r="D27" s="969" t="s">
        <v>1304</v>
      </c>
      <c r="E27" s="130"/>
      <c r="F27" s="130"/>
      <c r="G27" s="130"/>
      <c r="H27" s="130"/>
      <c r="I27" s="130"/>
      <c r="J27" s="130"/>
      <c r="K27" s="130"/>
      <c r="L27" s="130">
        <v>12452</v>
      </c>
      <c r="M27" s="130"/>
      <c r="N27" s="1153">
        <f t="shared" si="5"/>
        <v>12452</v>
      </c>
      <c r="O27" s="24"/>
    </row>
    <row r="28" spans="1:15" ht="18" customHeight="1" x14ac:dyDescent="0.3">
      <c r="A28" s="124">
        <v>21</v>
      </c>
      <c r="B28" s="294"/>
      <c r="C28" s="295"/>
      <c r="D28" s="837" t="s">
        <v>1210</v>
      </c>
      <c r="E28" s="838">
        <f>SUM(E25:E27)</f>
        <v>18529</v>
      </c>
      <c r="F28" s="838">
        <f t="shared" ref="F28:N28" si="6">SUM(F25:F27)</f>
        <v>0</v>
      </c>
      <c r="G28" s="838">
        <f t="shared" si="6"/>
        <v>0</v>
      </c>
      <c r="H28" s="838">
        <f t="shared" si="6"/>
        <v>0</v>
      </c>
      <c r="I28" s="838">
        <f t="shared" si="6"/>
        <v>0</v>
      </c>
      <c r="J28" s="838">
        <f t="shared" si="6"/>
        <v>0</v>
      </c>
      <c r="K28" s="838">
        <f t="shared" si="6"/>
        <v>21960</v>
      </c>
      <c r="L28" s="838">
        <f t="shared" si="6"/>
        <v>403548</v>
      </c>
      <c r="M28" s="838">
        <f t="shared" si="6"/>
        <v>336388</v>
      </c>
      <c r="N28" s="316">
        <f t="shared" si="6"/>
        <v>444037</v>
      </c>
      <c r="O28" s="24"/>
    </row>
    <row r="29" spans="1:15" s="122" customFormat="1" ht="20.25" customHeight="1" x14ac:dyDescent="0.3">
      <c r="A29" s="124">
        <v>22</v>
      </c>
      <c r="B29" s="291">
        <v>4</v>
      </c>
      <c r="C29" s="292"/>
      <c r="D29" s="337" t="s">
        <v>301</v>
      </c>
      <c r="E29" s="303"/>
      <c r="F29" s="303"/>
      <c r="G29" s="303"/>
      <c r="H29" s="303"/>
      <c r="I29" s="303"/>
      <c r="J29" s="303"/>
      <c r="K29" s="303"/>
      <c r="L29" s="303"/>
      <c r="M29" s="304"/>
      <c r="N29" s="305"/>
    </row>
    <row r="30" spans="1:15" s="121" customFormat="1" ht="18" customHeight="1" x14ac:dyDescent="0.3">
      <c r="A30" s="124">
        <v>23</v>
      </c>
      <c r="B30" s="294"/>
      <c r="C30" s="295"/>
      <c r="D30" s="296" t="s">
        <v>172</v>
      </c>
      <c r="E30" s="306"/>
      <c r="F30" s="306"/>
      <c r="G30" s="306"/>
      <c r="H30" s="306"/>
      <c r="I30" s="306"/>
      <c r="J30" s="306"/>
      <c r="K30" s="306"/>
      <c r="L30" s="306"/>
      <c r="M30" s="307"/>
      <c r="N30" s="319"/>
    </row>
    <row r="31" spans="1:15" s="29" customFormat="1" ht="18" customHeight="1" x14ac:dyDescent="0.3">
      <c r="A31" s="124">
        <v>24</v>
      </c>
      <c r="B31" s="294"/>
      <c r="C31" s="295"/>
      <c r="D31" s="843" t="s">
        <v>360</v>
      </c>
      <c r="E31" s="844">
        <v>9159</v>
      </c>
      <c r="F31" s="844"/>
      <c r="G31" s="844"/>
      <c r="H31" s="844"/>
      <c r="I31" s="844"/>
      <c r="J31" s="844"/>
      <c r="K31" s="844"/>
      <c r="L31" s="844">
        <v>288549</v>
      </c>
      <c r="M31" s="845">
        <v>227585</v>
      </c>
      <c r="N31" s="841">
        <f>SUM(E31:L31)</f>
        <v>297708</v>
      </c>
    </row>
    <row r="32" spans="1:15" s="29" customFormat="1" ht="18" customHeight="1" x14ac:dyDescent="0.3">
      <c r="A32" s="124">
        <v>25</v>
      </c>
      <c r="B32" s="294"/>
      <c r="C32" s="295"/>
      <c r="D32" s="837" t="s">
        <v>1165</v>
      </c>
      <c r="E32" s="838">
        <v>12112</v>
      </c>
      <c r="F32" s="838">
        <v>150</v>
      </c>
      <c r="G32" s="838"/>
      <c r="H32" s="838"/>
      <c r="I32" s="838"/>
      <c r="J32" s="838"/>
      <c r="K32" s="838">
        <v>21739</v>
      </c>
      <c r="L32" s="838">
        <v>290412</v>
      </c>
      <c r="M32" s="838">
        <v>233321</v>
      </c>
      <c r="N32" s="316">
        <f>SUM(E32:L32)</f>
        <v>324413</v>
      </c>
    </row>
    <row r="33" spans="1:14" s="29" customFormat="1" ht="18" customHeight="1" x14ac:dyDescent="0.3">
      <c r="A33" s="124">
        <v>26</v>
      </c>
      <c r="B33" s="294"/>
      <c r="C33" s="295"/>
      <c r="D33" s="969" t="s">
        <v>1229</v>
      </c>
      <c r="E33" s="130"/>
      <c r="F33" s="130"/>
      <c r="G33" s="130"/>
      <c r="H33" s="130"/>
      <c r="I33" s="130"/>
      <c r="J33" s="130"/>
      <c r="K33" s="130"/>
      <c r="L33" s="130">
        <v>17</v>
      </c>
      <c r="M33" s="130">
        <v>17</v>
      </c>
      <c r="N33" s="1153">
        <f t="shared" ref="N33:N35" si="7">SUM(E33:L33)</f>
        <v>17</v>
      </c>
    </row>
    <row r="34" spans="1:14" s="29" customFormat="1" ht="18" customHeight="1" x14ac:dyDescent="0.3">
      <c r="A34" s="124">
        <v>27</v>
      </c>
      <c r="B34" s="294"/>
      <c r="C34" s="295"/>
      <c r="D34" s="969" t="s">
        <v>1304</v>
      </c>
      <c r="E34" s="130"/>
      <c r="F34" s="130"/>
      <c r="G34" s="130"/>
      <c r="H34" s="130"/>
      <c r="I34" s="130"/>
      <c r="J34" s="130"/>
      <c r="K34" s="130"/>
      <c r="L34" s="130">
        <v>3954</v>
      </c>
      <c r="M34" s="130"/>
      <c r="N34" s="1153">
        <f t="shared" si="7"/>
        <v>3954</v>
      </c>
    </row>
    <row r="35" spans="1:14" s="29" customFormat="1" ht="18" customHeight="1" x14ac:dyDescent="0.3">
      <c r="A35" s="124">
        <v>28</v>
      </c>
      <c r="B35" s="294"/>
      <c r="C35" s="295"/>
      <c r="D35" s="969" t="s">
        <v>1389</v>
      </c>
      <c r="E35" s="130"/>
      <c r="F35" s="130"/>
      <c r="G35" s="130"/>
      <c r="H35" s="130"/>
      <c r="I35" s="130"/>
      <c r="J35" s="130"/>
      <c r="K35" s="130"/>
      <c r="L35" s="130">
        <v>100</v>
      </c>
      <c r="M35" s="130"/>
      <c r="N35" s="1153">
        <f t="shared" si="7"/>
        <v>100</v>
      </c>
    </row>
    <row r="36" spans="1:14" s="29" customFormat="1" ht="18" customHeight="1" x14ac:dyDescent="0.3">
      <c r="A36" s="124">
        <v>29</v>
      </c>
      <c r="B36" s="294"/>
      <c r="C36" s="295"/>
      <c r="D36" s="837" t="s">
        <v>1210</v>
      </c>
      <c r="E36" s="838">
        <f>SUM(E32:E35)</f>
        <v>12112</v>
      </c>
      <c r="F36" s="838">
        <f t="shared" ref="F36:K36" si="8">SUM(F32:F35)</f>
        <v>150</v>
      </c>
      <c r="G36" s="838">
        <f t="shared" si="8"/>
        <v>0</v>
      </c>
      <c r="H36" s="838">
        <f t="shared" si="8"/>
        <v>0</v>
      </c>
      <c r="I36" s="838">
        <f t="shared" si="8"/>
        <v>0</v>
      </c>
      <c r="J36" s="838">
        <f t="shared" si="8"/>
        <v>0</v>
      </c>
      <c r="K36" s="838">
        <f t="shared" si="8"/>
        <v>21739</v>
      </c>
      <c r="L36" s="838">
        <f>SUM(L32:L35)</f>
        <v>294483</v>
      </c>
      <c r="M36" s="838">
        <f>SUM(M32:M35)</f>
        <v>233338</v>
      </c>
      <c r="N36" s="316">
        <f>SUM(N32:N35)</f>
        <v>328484</v>
      </c>
    </row>
    <row r="37" spans="1:14" s="32" customFormat="1" ht="22.5" customHeight="1" x14ac:dyDescent="0.3">
      <c r="A37" s="124">
        <v>30</v>
      </c>
      <c r="B37" s="291">
        <v>5</v>
      </c>
      <c r="C37" s="292"/>
      <c r="D37" s="337" t="s">
        <v>302</v>
      </c>
      <c r="E37" s="303"/>
      <c r="F37" s="303"/>
      <c r="G37" s="303"/>
      <c r="H37" s="303"/>
      <c r="I37" s="303"/>
      <c r="J37" s="303"/>
      <c r="K37" s="303"/>
      <c r="L37" s="303"/>
      <c r="M37" s="304"/>
      <c r="N37" s="305"/>
    </row>
    <row r="38" spans="1:14" s="122" customFormat="1" ht="18" customHeight="1" x14ac:dyDescent="0.3">
      <c r="A38" s="124">
        <v>31</v>
      </c>
      <c r="B38" s="294"/>
      <c r="C38" s="295"/>
      <c r="D38" s="296" t="s">
        <v>173</v>
      </c>
      <c r="E38" s="306"/>
      <c r="F38" s="306"/>
      <c r="G38" s="306"/>
      <c r="H38" s="306"/>
      <c r="I38" s="306"/>
      <c r="J38" s="306"/>
      <c r="K38" s="306"/>
      <c r="L38" s="306"/>
      <c r="M38" s="307"/>
      <c r="N38" s="319"/>
    </row>
    <row r="39" spans="1:14" s="121" customFormat="1" ht="18" customHeight="1" x14ac:dyDescent="0.3">
      <c r="A39" s="124">
        <v>32</v>
      </c>
      <c r="B39" s="294"/>
      <c r="C39" s="295"/>
      <c r="D39" s="843" t="s">
        <v>360</v>
      </c>
      <c r="E39" s="844">
        <v>13403</v>
      </c>
      <c r="F39" s="844"/>
      <c r="G39" s="844"/>
      <c r="H39" s="844"/>
      <c r="I39" s="844"/>
      <c r="J39" s="844"/>
      <c r="K39" s="844"/>
      <c r="L39" s="844">
        <v>314166</v>
      </c>
      <c r="M39" s="845">
        <v>236047</v>
      </c>
      <c r="N39" s="841">
        <f>SUM(E39:L39)</f>
        <v>327569</v>
      </c>
    </row>
    <row r="40" spans="1:14" s="121" customFormat="1" ht="18" customHeight="1" x14ac:dyDescent="0.3">
      <c r="A40" s="124">
        <v>33</v>
      </c>
      <c r="B40" s="294"/>
      <c r="C40" s="295"/>
      <c r="D40" s="837" t="s">
        <v>1165</v>
      </c>
      <c r="E40" s="838">
        <f t="shared" ref="E40" si="9">SUM(E37:E39)</f>
        <v>13403</v>
      </c>
      <c r="F40" s="838"/>
      <c r="G40" s="838"/>
      <c r="H40" s="838"/>
      <c r="I40" s="838"/>
      <c r="J40" s="838"/>
      <c r="K40" s="838">
        <v>6648</v>
      </c>
      <c r="L40" s="838">
        <v>324492</v>
      </c>
      <c r="M40" s="838">
        <v>236247</v>
      </c>
      <c r="N40" s="316">
        <f>SUM(E40:L40)</f>
        <v>344543</v>
      </c>
    </row>
    <row r="41" spans="1:14" s="121" customFormat="1" ht="18" customHeight="1" x14ac:dyDescent="0.3">
      <c r="A41" s="124">
        <v>34</v>
      </c>
      <c r="B41" s="294"/>
      <c r="C41" s="295"/>
      <c r="D41" s="969" t="s">
        <v>1229</v>
      </c>
      <c r="E41" s="130"/>
      <c r="F41" s="130"/>
      <c r="G41" s="130"/>
      <c r="H41" s="130"/>
      <c r="I41" s="130"/>
      <c r="J41" s="130"/>
      <c r="K41" s="130"/>
      <c r="L41" s="130">
        <v>14</v>
      </c>
      <c r="M41" s="130">
        <v>14</v>
      </c>
      <c r="N41" s="1153">
        <f t="shared" ref="N41:N42" si="10">SUM(E41:L41)</f>
        <v>14</v>
      </c>
    </row>
    <row r="42" spans="1:14" s="121" customFormat="1" ht="18" customHeight="1" x14ac:dyDescent="0.3">
      <c r="A42" s="124">
        <v>35</v>
      </c>
      <c r="B42" s="294"/>
      <c r="C42" s="295"/>
      <c r="D42" s="969" t="s">
        <v>1304</v>
      </c>
      <c r="E42" s="130"/>
      <c r="F42" s="130"/>
      <c r="G42" s="130"/>
      <c r="H42" s="130"/>
      <c r="I42" s="130"/>
      <c r="J42" s="130"/>
      <c r="K42" s="130"/>
      <c r="L42" s="130">
        <v>5732</v>
      </c>
      <c r="M42" s="130"/>
      <c r="N42" s="1153">
        <f t="shared" si="10"/>
        <v>5732</v>
      </c>
    </row>
    <row r="43" spans="1:14" s="121" customFormat="1" ht="18" customHeight="1" x14ac:dyDescent="0.3">
      <c r="A43" s="124">
        <v>36</v>
      </c>
      <c r="B43" s="294"/>
      <c r="C43" s="295"/>
      <c r="D43" s="837" t="s">
        <v>1210</v>
      </c>
      <c r="E43" s="838">
        <f>SUM(E40:E42)</f>
        <v>13403</v>
      </c>
      <c r="F43" s="838">
        <f t="shared" ref="F43:N43" si="11">SUM(F40:F42)</f>
        <v>0</v>
      </c>
      <c r="G43" s="838">
        <f t="shared" si="11"/>
        <v>0</v>
      </c>
      <c r="H43" s="838">
        <f t="shared" si="11"/>
        <v>0</v>
      </c>
      <c r="I43" s="838">
        <f t="shared" si="11"/>
        <v>0</v>
      </c>
      <c r="J43" s="838">
        <f t="shared" si="11"/>
        <v>0</v>
      </c>
      <c r="K43" s="838">
        <f t="shared" si="11"/>
        <v>6648</v>
      </c>
      <c r="L43" s="838">
        <f t="shared" si="11"/>
        <v>330238</v>
      </c>
      <c r="M43" s="838">
        <f t="shared" si="11"/>
        <v>236261</v>
      </c>
      <c r="N43" s="316">
        <f t="shared" si="11"/>
        <v>350289</v>
      </c>
    </row>
    <row r="44" spans="1:14" s="32" customFormat="1" ht="22.5" customHeight="1" x14ac:dyDescent="0.3">
      <c r="A44" s="124">
        <v>37</v>
      </c>
      <c r="B44" s="291">
        <v>6</v>
      </c>
      <c r="C44" s="292"/>
      <c r="D44" s="337" t="s">
        <v>303</v>
      </c>
      <c r="E44" s="303"/>
      <c r="F44" s="303"/>
      <c r="G44" s="303"/>
      <c r="H44" s="303"/>
      <c r="I44" s="303"/>
      <c r="J44" s="303"/>
      <c r="K44" s="303"/>
      <c r="L44" s="303"/>
      <c r="M44" s="304"/>
      <c r="N44" s="305"/>
    </row>
    <row r="45" spans="1:14" s="32" customFormat="1" ht="18" customHeight="1" x14ac:dyDescent="0.3">
      <c r="A45" s="124">
        <v>38</v>
      </c>
      <c r="B45" s="294"/>
      <c r="C45" s="295"/>
      <c r="D45" s="296" t="s">
        <v>174</v>
      </c>
      <c r="E45" s="306"/>
      <c r="F45" s="306"/>
      <c r="G45" s="306"/>
      <c r="H45" s="306"/>
      <c r="I45" s="306"/>
      <c r="J45" s="306"/>
      <c r="K45" s="306"/>
      <c r="L45" s="306"/>
      <c r="M45" s="307"/>
      <c r="N45" s="319"/>
    </row>
    <row r="46" spans="1:14" s="122" customFormat="1" ht="18" customHeight="1" x14ac:dyDescent="0.3">
      <c r="A46" s="124">
        <v>39</v>
      </c>
      <c r="B46" s="294"/>
      <c r="C46" s="295"/>
      <c r="D46" s="843" t="s">
        <v>360</v>
      </c>
      <c r="E46" s="844">
        <v>3735</v>
      </c>
      <c r="F46" s="844"/>
      <c r="G46" s="844"/>
      <c r="H46" s="844"/>
      <c r="I46" s="844"/>
      <c r="J46" s="844"/>
      <c r="K46" s="844"/>
      <c r="L46" s="844">
        <v>153902</v>
      </c>
      <c r="M46" s="845">
        <v>113229</v>
      </c>
      <c r="N46" s="841">
        <f>SUM(E46:L46)</f>
        <v>157637</v>
      </c>
    </row>
    <row r="47" spans="1:14" s="122" customFormat="1" ht="18" customHeight="1" x14ac:dyDescent="0.3">
      <c r="A47" s="124">
        <v>40</v>
      </c>
      <c r="B47" s="294"/>
      <c r="C47" s="295"/>
      <c r="D47" s="837" t="s">
        <v>1165</v>
      </c>
      <c r="E47" s="838">
        <f>SUM(E44:E46)</f>
        <v>3735</v>
      </c>
      <c r="F47" s="838"/>
      <c r="G47" s="838"/>
      <c r="H47" s="838"/>
      <c r="I47" s="838"/>
      <c r="J47" s="838"/>
      <c r="K47" s="838">
        <v>6307</v>
      </c>
      <c r="L47" s="838">
        <v>155812</v>
      </c>
      <c r="M47" s="838">
        <v>116022</v>
      </c>
      <c r="N47" s="316">
        <f>SUM(E47:L47)</f>
        <v>165854</v>
      </c>
    </row>
    <row r="48" spans="1:14" s="122" customFormat="1" ht="18" customHeight="1" x14ac:dyDescent="0.3">
      <c r="A48" s="124">
        <v>41</v>
      </c>
      <c r="B48" s="294"/>
      <c r="C48" s="295"/>
      <c r="D48" s="969" t="s">
        <v>1338</v>
      </c>
      <c r="E48" s="845"/>
      <c r="F48" s="845"/>
      <c r="G48" s="845"/>
      <c r="H48" s="845"/>
      <c r="I48" s="845"/>
      <c r="J48" s="845"/>
      <c r="K48" s="130"/>
      <c r="L48" s="130">
        <v>2183</v>
      </c>
      <c r="M48" s="130"/>
      <c r="N48" s="1153">
        <f t="shared" ref="N48" si="12">SUM(E48:L48)</f>
        <v>2183</v>
      </c>
    </row>
    <row r="49" spans="1:15" s="122" customFormat="1" ht="18" customHeight="1" x14ac:dyDescent="0.3">
      <c r="A49" s="124">
        <v>42</v>
      </c>
      <c r="B49" s="294"/>
      <c r="C49" s="295"/>
      <c r="D49" s="837" t="s">
        <v>1210</v>
      </c>
      <c r="E49" s="838">
        <f t="shared" ref="E49:N49" si="13">SUM(E47:E48)</f>
        <v>3735</v>
      </c>
      <c r="F49" s="838">
        <f t="shared" si="13"/>
        <v>0</v>
      </c>
      <c r="G49" s="838">
        <f t="shared" si="13"/>
        <v>0</v>
      </c>
      <c r="H49" s="838">
        <f t="shared" si="13"/>
        <v>0</v>
      </c>
      <c r="I49" s="838">
        <f t="shared" si="13"/>
        <v>0</v>
      </c>
      <c r="J49" s="838">
        <f t="shared" si="13"/>
        <v>0</v>
      </c>
      <c r="K49" s="838">
        <f t="shared" si="13"/>
        <v>6307</v>
      </c>
      <c r="L49" s="838">
        <f t="shared" si="13"/>
        <v>157995</v>
      </c>
      <c r="M49" s="838">
        <f t="shared" si="13"/>
        <v>116022</v>
      </c>
      <c r="N49" s="316">
        <f t="shared" si="13"/>
        <v>168037</v>
      </c>
    </row>
    <row r="50" spans="1:15" ht="18" customHeight="1" x14ac:dyDescent="0.3">
      <c r="A50" s="124">
        <v>43</v>
      </c>
      <c r="B50" s="297"/>
      <c r="C50" s="298">
        <v>1</v>
      </c>
      <c r="D50" s="299" t="s">
        <v>170</v>
      </c>
      <c r="E50" s="300"/>
      <c r="F50" s="300"/>
      <c r="G50" s="300"/>
      <c r="H50" s="300"/>
      <c r="I50" s="300"/>
      <c r="J50" s="300"/>
      <c r="K50" s="300"/>
      <c r="L50" s="300"/>
      <c r="M50" s="301"/>
      <c r="N50" s="302"/>
      <c r="O50" s="24"/>
    </row>
    <row r="51" spans="1:15" ht="18" customHeight="1" x14ac:dyDescent="0.3">
      <c r="A51" s="124">
        <v>44</v>
      </c>
      <c r="B51" s="297"/>
      <c r="C51" s="308"/>
      <c r="D51" s="849" t="s">
        <v>782</v>
      </c>
      <c r="E51" s="847"/>
      <c r="F51" s="847">
        <v>2240</v>
      </c>
      <c r="G51" s="847"/>
      <c r="H51" s="847"/>
      <c r="I51" s="847"/>
      <c r="J51" s="847"/>
      <c r="K51" s="847"/>
      <c r="L51" s="847"/>
      <c r="M51" s="848"/>
      <c r="N51" s="846">
        <f>SUM(E51:L51)</f>
        <v>2240</v>
      </c>
      <c r="O51" s="24"/>
    </row>
    <row r="52" spans="1:15" ht="18" customHeight="1" x14ac:dyDescent="0.3">
      <c r="A52" s="124">
        <v>45</v>
      </c>
      <c r="B52" s="297"/>
      <c r="C52" s="308"/>
      <c r="D52" s="857" t="s">
        <v>1166</v>
      </c>
      <c r="E52" s="1379"/>
      <c r="F52" s="1379">
        <f>SUM(F50:F51)</f>
        <v>2240</v>
      </c>
      <c r="G52" s="1379"/>
      <c r="H52" s="1379"/>
      <c r="I52" s="1379"/>
      <c r="J52" s="1379"/>
      <c r="K52" s="1379"/>
      <c r="L52" s="1379"/>
      <c r="M52" s="1379"/>
      <c r="N52" s="1505">
        <f>SUM(F52:L52)</f>
        <v>2240</v>
      </c>
      <c r="O52" s="24"/>
    </row>
    <row r="53" spans="1:15" ht="18" customHeight="1" x14ac:dyDescent="0.3">
      <c r="A53" s="124">
        <v>46</v>
      </c>
      <c r="B53" s="297"/>
      <c r="C53" s="308"/>
      <c r="D53" s="969" t="s">
        <v>783</v>
      </c>
      <c r="E53" s="329"/>
      <c r="F53" s="329"/>
      <c r="G53" s="329"/>
      <c r="H53" s="329"/>
      <c r="I53" s="329"/>
      <c r="J53" s="329"/>
      <c r="K53" s="329"/>
      <c r="L53" s="329"/>
      <c r="M53" s="329"/>
      <c r="N53" s="1152">
        <f>SUM(E53:L53)</f>
        <v>0</v>
      </c>
      <c r="O53" s="24"/>
    </row>
    <row r="54" spans="1:15" s="260" customFormat="1" ht="18" customHeight="1" thickBot="1" x14ac:dyDescent="0.35">
      <c r="A54" s="124">
        <v>47</v>
      </c>
      <c r="B54" s="1377"/>
      <c r="C54" s="1378"/>
      <c r="D54" s="857" t="s">
        <v>1211</v>
      </c>
      <c r="E54" s="1379"/>
      <c r="F54" s="1379">
        <f>SUM(F52:F53)</f>
        <v>2240</v>
      </c>
      <c r="G54" s="1379"/>
      <c r="H54" s="1379"/>
      <c r="I54" s="1379"/>
      <c r="J54" s="1379"/>
      <c r="K54" s="1379"/>
      <c r="L54" s="1379"/>
      <c r="M54" s="1379"/>
      <c r="N54" s="1505">
        <f>SUM(N52:N53)</f>
        <v>2240</v>
      </c>
      <c r="O54" s="33"/>
    </row>
    <row r="55" spans="1:15" ht="18" customHeight="1" thickTop="1" x14ac:dyDescent="0.3">
      <c r="A55" s="124">
        <v>48</v>
      </c>
      <c r="B55" s="858"/>
      <c r="C55" s="859"/>
      <c r="D55" s="861" t="s">
        <v>175</v>
      </c>
      <c r="E55" s="860"/>
      <c r="F55" s="860"/>
      <c r="G55" s="860"/>
      <c r="H55" s="860"/>
      <c r="I55" s="860"/>
      <c r="J55" s="860"/>
      <c r="K55" s="860"/>
      <c r="L55" s="860"/>
      <c r="M55" s="860"/>
      <c r="N55" s="1299"/>
      <c r="O55" s="24"/>
    </row>
    <row r="56" spans="1:15" s="32" customFormat="1" ht="18" customHeight="1" x14ac:dyDescent="0.3">
      <c r="A56" s="124">
        <v>49</v>
      </c>
      <c r="B56" s="294"/>
      <c r="C56" s="334"/>
      <c r="D56" s="880" t="s">
        <v>360</v>
      </c>
      <c r="E56" s="880">
        <f t="shared" ref="E56:M56" si="14">SUM(E54,E46,E39,E31,E24,E17,E10)</f>
        <v>58209</v>
      </c>
      <c r="F56" s="880">
        <f t="shared" si="14"/>
        <v>2240</v>
      </c>
      <c r="G56" s="880">
        <f t="shared" si="14"/>
        <v>0</v>
      </c>
      <c r="H56" s="880">
        <f t="shared" si="14"/>
        <v>0</v>
      </c>
      <c r="I56" s="880">
        <f t="shared" si="14"/>
        <v>0</v>
      </c>
      <c r="J56" s="880">
        <f t="shared" si="14"/>
        <v>0</v>
      </c>
      <c r="K56" s="880">
        <f t="shared" si="14"/>
        <v>0</v>
      </c>
      <c r="L56" s="880">
        <f t="shared" si="14"/>
        <v>1687376</v>
      </c>
      <c r="M56" s="880">
        <f t="shared" si="14"/>
        <v>1286877</v>
      </c>
      <c r="N56" s="881">
        <f>SUM(E56:L56)</f>
        <v>1747825</v>
      </c>
    </row>
    <row r="57" spans="1:15" s="32" customFormat="1" ht="18" customHeight="1" x14ac:dyDescent="0.3">
      <c r="A57" s="124">
        <v>50</v>
      </c>
      <c r="B57" s="851"/>
      <c r="C57" s="295"/>
      <c r="D57" s="875" t="s">
        <v>1165</v>
      </c>
      <c r="E57" s="1380">
        <f t="shared" ref="E57:N57" si="15">SUM(E52,E47,E40,E32,E25,E18,E11)</f>
        <v>61162</v>
      </c>
      <c r="F57" s="1380">
        <f t="shared" si="15"/>
        <v>2390</v>
      </c>
      <c r="G57" s="1380">
        <f t="shared" si="15"/>
        <v>0</v>
      </c>
      <c r="H57" s="1380">
        <f t="shared" si="15"/>
        <v>0</v>
      </c>
      <c r="I57" s="1380">
        <f t="shared" si="15"/>
        <v>0</v>
      </c>
      <c r="J57" s="1380">
        <f t="shared" si="15"/>
        <v>0</v>
      </c>
      <c r="K57" s="1380">
        <f t="shared" si="15"/>
        <v>66328</v>
      </c>
      <c r="L57" s="1380">
        <f t="shared" si="15"/>
        <v>1711403</v>
      </c>
      <c r="M57" s="1380">
        <f t="shared" si="15"/>
        <v>1309953</v>
      </c>
      <c r="N57" s="313">
        <f t="shared" si="15"/>
        <v>1841283</v>
      </c>
    </row>
    <row r="58" spans="1:15" s="32" customFormat="1" ht="18" customHeight="1" x14ac:dyDescent="0.3">
      <c r="A58" s="124">
        <v>51</v>
      </c>
      <c r="B58" s="851"/>
      <c r="C58" s="332"/>
      <c r="D58" s="312" t="s">
        <v>674</v>
      </c>
      <c r="E58" s="870">
        <f>E12+E19+E26+E33+E34+E41+E48+E53+E42+E27+E20+E13+E35</f>
        <v>0</v>
      </c>
      <c r="F58" s="870">
        <f t="shared" ref="F58:N58" si="16">F12+F19+F26+F33+F34+F41+F48+F53+F42+F27+F20+F13+F35</f>
        <v>0</v>
      </c>
      <c r="G58" s="870">
        <f t="shared" si="16"/>
        <v>0</v>
      </c>
      <c r="H58" s="870">
        <f t="shared" si="16"/>
        <v>0</v>
      </c>
      <c r="I58" s="870">
        <f t="shared" si="16"/>
        <v>0</v>
      </c>
      <c r="J58" s="870">
        <f t="shared" si="16"/>
        <v>0</v>
      </c>
      <c r="K58" s="870">
        <f t="shared" si="16"/>
        <v>0</v>
      </c>
      <c r="L58" s="870">
        <f t="shared" si="16"/>
        <v>38489</v>
      </c>
      <c r="M58" s="870">
        <f t="shared" si="16"/>
        <v>82</v>
      </c>
      <c r="N58" s="1724">
        <f t="shared" si="16"/>
        <v>38489</v>
      </c>
    </row>
    <row r="59" spans="1:15" s="32" customFormat="1" ht="18" customHeight="1" thickBot="1" x14ac:dyDescent="0.35">
      <c r="A59" s="124">
        <v>52</v>
      </c>
      <c r="B59" s="865"/>
      <c r="C59" s="867"/>
      <c r="D59" s="862" t="s">
        <v>1210</v>
      </c>
      <c r="E59" s="862">
        <f>SUM(E57:E58)</f>
        <v>61162</v>
      </c>
      <c r="F59" s="862">
        <f>SUM(F57:F58)</f>
        <v>2390</v>
      </c>
      <c r="G59" s="862">
        <f t="shared" ref="G59:N59" si="17">SUM(G57:G58)</f>
        <v>0</v>
      </c>
      <c r="H59" s="862">
        <f t="shared" si="17"/>
        <v>0</v>
      </c>
      <c r="I59" s="862">
        <f t="shared" si="17"/>
        <v>0</v>
      </c>
      <c r="J59" s="862">
        <f t="shared" si="17"/>
        <v>0</v>
      </c>
      <c r="K59" s="862">
        <f t="shared" si="17"/>
        <v>66328</v>
      </c>
      <c r="L59" s="862">
        <f t="shared" si="17"/>
        <v>1749892</v>
      </c>
      <c r="M59" s="862">
        <f t="shared" si="17"/>
        <v>1310035</v>
      </c>
      <c r="N59" s="1506">
        <f t="shared" si="17"/>
        <v>1879772</v>
      </c>
    </row>
    <row r="60" spans="1:15" s="29" customFormat="1" ht="22.5" customHeight="1" thickTop="1" x14ac:dyDescent="0.3">
      <c r="A60" s="124">
        <v>53</v>
      </c>
      <c r="B60" s="309">
        <v>7</v>
      </c>
      <c r="C60" s="310"/>
      <c r="D60" s="340" t="s">
        <v>388</v>
      </c>
      <c r="E60" s="311"/>
      <c r="F60" s="311"/>
      <c r="G60" s="311"/>
      <c r="H60" s="311"/>
      <c r="I60" s="311"/>
      <c r="J60" s="311"/>
      <c r="K60" s="311"/>
      <c r="L60" s="311"/>
      <c r="M60" s="312"/>
      <c r="N60" s="313"/>
    </row>
    <row r="61" spans="1:15" s="33" customFormat="1" ht="18" customHeight="1" x14ac:dyDescent="0.3">
      <c r="A61" s="124">
        <v>54</v>
      </c>
      <c r="B61" s="294"/>
      <c r="C61" s="295"/>
      <c r="D61" s="843" t="s">
        <v>360</v>
      </c>
      <c r="E61" s="873">
        <v>38296</v>
      </c>
      <c r="F61" s="873">
        <v>950</v>
      </c>
      <c r="G61" s="873"/>
      <c r="H61" s="873"/>
      <c r="I61" s="873"/>
      <c r="J61" s="873"/>
      <c r="K61" s="873"/>
      <c r="L61" s="873">
        <v>824426</v>
      </c>
      <c r="M61" s="874">
        <v>387898</v>
      </c>
      <c r="N61" s="872">
        <f>SUM(E61:L61)</f>
        <v>863672</v>
      </c>
      <c r="O61" s="24"/>
    </row>
    <row r="62" spans="1:15" s="33" customFormat="1" ht="18" customHeight="1" x14ac:dyDescent="0.3">
      <c r="A62" s="124">
        <v>55</v>
      </c>
      <c r="B62" s="294"/>
      <c r="C62" s="295"/>
      <c r="D62" s="837" t="s">
        <v>1165</v>
      </c>
      <c r="E62" s="875">
        <v>38296</v>
      </c>
      <c r="F62" s="875">
        <v>23269</v>
      </c>
      <c r="G62" s="875">
        <v>0</v>
      </c>
      <c r="H62" s="875">
        <v>0</v>
      </c>
      <c r="I62" s="875">
        <v>0</v>
      </c>
      <c r="J62" s="875">
        <v>0</v>
      </c>
      <c r="K62" s="875">
        <v>13158</v>
      </c>
      <c r="L62" s="875">
        <v>868035</v>
      </c>
      <c r="M62" s="868">
        <v>412014</v>
      </c>
      <c r="N62" s="302">
        <f>SUM(E62:L62)</f>
        <v>942758</v>
      </c>
      <c r="O62" s="24"/>
    </row>
    <row r="63" spans="1:15" s="33" customFormat="1" ht="18" customHeight="1" x14ac:dyDescent="0.3">
      <c r="A63" s="124">
        <v>56</v>
      </c>
      <c r="B63" s="294"/>
      <c r="C63" s="295"/>
      <c r="D63" s="312" t="s">
        <v>1229</v>
      </c>
      <c r="E63" s="301"/>
      <c r="F63" s="301"/>
      <c r="G63" s="301"/>
      <c r="H63" s="301"/>
      <c r="I63" s="301"/>
      <c r="J63" s="301"/>
      <c r="K63" s="301"/>
      <c r="L63" s="301">
        <v>630</v>
      </c>
      <c r="M63" s="301">
        <v>630</v>
      </c>
      <c r="N63" s="1152">
        <f t="shared" ref="N63:N68" si="18">SUM(E63:L63)</f>
        <v>630</v>
      </c>
      <c r="O63" s="24"/>
    </row>
    <row r="64" spans="1:15" s="33" customFormat="1" ht="18" customHeight="1" x14ac:dyDescent="0.3">
      <c r="A64" s="124">
        <v>57</v>
      </c>
      <c r="B64" s="294"/>
      <c r="C64" s="295"/>
      <c r="D64" s="969" t="s">
        <v>1233</v>
      </c>
      <c r="E64" s="301"/>
      <c r="F64" s="301"/>
      <c r="G64" s="301"/>
      <c r="H64" s="301"/>
      <c r="I64" s="301"/>
      <c r="J64" s="301"/>
      <c r="K64" s="301"/>
      <c r="L64" s="301">
        <v>908</v>
      </c>
      <c r="M64" s="301">
        <v>908</v>
      </c>
      <c r="N64" s="1152">
        <f t="shared" si="18"/>
        <v>908</v>
      </c>
      <c r="O64" s="24"/>
    </row>
    <row r="65" spans="1:15" s="33" customFormat="1" ht="18" customHeight="1" x14ac:dyDescent="0.3">
      <c r="A65" s="124">
        <v>58</v>
      </c>
      <c r="B65" s="294"/>
      <c r="C65" s="295"/>
      <c r="D65" s="969" t="s">
        <v>1303</v>
      </c>
      <c r="E65" s="301"/>
      <c r="F65" s="301">
        <v>1640</v>
      </c>
      <c r="G65" s="301"/>
      <c r="H65" s="301"/>
      <c r="I65" s="301"/>
      <c r="J65" s="301"/>
      <c r="K65" s="301"/>
      <c r="L65" s="301"/>
      <c r="M65" s="301"/>
      <c r="N65" s="1152">
        <f t="shared" si="18"/>
        <v>1640</v>
      </c>
      <c r="O65" s="24"/>
    </row>
    <row r="66" spans="1:15" s="33" customFormat="1" ht="18" customHeight="1" x14ac:dyDescent="0.3">
      <c r="A66" s="124">
        <v>59</v>
      </c>
      <c r="B66" s="294"/>
      <c r="C66" s="295"/>
      <c r="D66" s="301" t="s">
        <v>1304</v>
      </c>
      <c r="E66" s="301"/>
      <c r="F66" s="301"/>
      <c r="G66" s="301"/>
      <c r="H66" s="301"/>
      <c r="I66" s="301"/>
      <c r="J66" s="301"/>
      <c r="K66" s="301"/>
      <c r="L66" s="301"/>
      <c r="M66" s="301"/>
      <c r="N66" s="1152">
        <f t="shared" si="18"/>
        <v>0</v>
      </c>
      <c r="O66" s="24"/>
    </row>
    <row r="67" spans="1:15" s="33" customFormat="1" ht="18" customHeight="1" x14ac:dyDescent="0.3">
      <c r="A67" s="124">
        <v>60</v>
      </c>
      <c r="B67" s="294"/>
      <c r="C67" s="295"/>
      <c r="D67" s="301" t="s">
        <v>1304</v>
      </c>
      <c r="E67" s="301"/>
      <c r="F67" s="301"/>
      <c r="G67" s="301"/>
      <c r="H67" s="301"/>
      <c r="I67" s="301"/>
      <c r="J67" s="301"/>
      <c r="K67" s="301"/>
      <c r="L67" s="301">
        <v>11449</v>
      </c>
      <c r="M67" s="301"/>
      <c r="N67" s="1152">
        <f t="shared" si="18"/>
        <v>11449</v>
      </c>
      <c r="O67" s="24"/>
    </row>
    <row r="68" spans="1:15" s="33" customFormat="1" ht="18" customHeight="1" x14ac:dyDescent="0.3">
      <c r="A68" s="124">
        <v>61</v>
      </c>
      <c r="B68" s="294"/>
      <c r="C68" s="295"/>
      <c r="D68" s="301" t="s">
        <v>1388</v>
      </c>
      <c r="E68" s="301"/>
      <c r="F68" s="301"/>
      <c r="G68" s="301"/>
      <c r="H68" s="301"/>
      <c r="I68" s="301"/>
      <c r="J68" s="301"/>
      <c r="K68" s="301"/>
      <c r="L68" s="301">
        <v>80</v>
      </c>
      <c r="M68" s="301"/>
      <c r="N68" s="1152">
        <f t="shared" si="18"/>
        <v>80</v>
      </c>
      <c r="O68" s="24"/>
    </row>
    <row r="69" spans="1:15" s="33" customFormat="1" ht="18" customHeight="1" x14ac:dyDescent="0.3">
      <c r="A69" s="124">
        <v>62</v>
      </c>
      <c r="B69" s="294"/>
      <c r="C69" s="295"/>
      <c r="D69" s="837" t="s">
        <v>1210</v>
      </c>
      <c r="E69" s="875">
        <f>SUM(E62:E67)</f>
        <v>38296</v>
      </c>
      <c r="F69" s="875">
        <f t="shared" ref="F69:K69" si="19">SUM(F62:F68)</f>
        <v>24909</v>
      </c>
      <c r="G69" s="875">
        <f t="shared" si="19"/>
        <v>0</v>
      </c>
      <c r="H69" s="875">
        <f t="shared" si="19"/>
        <v>0</v>
      </c>
      <c r="I69" s="875">
        <f t="shared" si="19"/>
        <v>0</v>
      </c>
      <c r="J69" s="875">
        <f t="shared" si="19"/>
        <v>0</v>
      </c>
      <c r="K69" s="875">
        <f t="shared" si="19"/>
        <v>13158</v>
      </c>
      <c r="L69" s="875">
        <f>SUM(L62:L68)</f>
        <v>881102</v>
      </c>
      <c r="M69" s="875">
        <f t="shared" ref="M69:N69" si="20">SUM(M62:M68)</f>
        <v>413552</v>
      </c>
      <c r="N69" s="302">
        <f t="shared" si="20"/>
        <v>957465</v>
      </c>
      <c r="O69" s="24"/>
    </row>
    <row r="70" spans="1:15" s="261" customFormat="1" ht="22.5" customHeight="1" x14ac:dyDescent="0.3">
      <c r="A70" s="124">
        <v>63</v>
      </c>
      <c r="B70" s="291">
        <v>8</v>
      </c>
      <c r="C70" s="292"/>
      <c r="D70" s="337" t="s">
        <v>144</v>
      </c>
      <c r="E70" s="300"/>
      <c r="F70" s="300"/>
      <c r="G70" s="300"/>
      <c r="H70" s="300"/>
      <c r="I70" s="300"/>
      <c r="J70" s="300"/>
      <c r="K70" s="300"/>
      <c r="L70" s="300"/>
      <c r="M70" s="301"/>
      <c r="N70" s="302"/>
      <c r="O70" s="29"/>
    </row>
    <row r="71" spans="1:15" s="32" customFormat="1" ht="18" customHeight="1" x14ac:dyDescent="0.3">
      <c r="A71" s="124">
        <v>64</v>
      </c>
      <c r="B71" s="294"/>
      <c r="C71" s="295"/>
      <c r="D71" s="843" t="s">
        <v>360</v>
      </c>
      <c r="E71" s="873">
        <v>12400</v>
      </c>
      <c r="F71" s="873"/>
      <c r="G71" s="873"/>
      <c r="H71" s="873"/>
      <c r="I71" s="873"/>
      <c r="J71" s="873"/>
      <c r="K71" s="873"/>
      <c r="L71" s="873">
        <v>52502</v>
      </c>
      <c r="M71" s="874">
        <v>21100</v>
      </c>
      <c r="N71" s="872">
        <f>SUM(E71:L71)</f>
        <v>64902</v>
      </c>
    </row>
    <row r="72" spans="1:15" s="32" customFormat="1" ht="18" customHeight="1" x14ac:dyDescent="0.3">
      <c r="A72" s="124">
        <v>65</v>
      </c>
      <c r="B72" s="294"/>
      <c r="C72" s="295"/>
      <c r="D72" s="837" t="s">
        <v>1165</v>
      </c>
      <c r="E72" s="875">
        <v>12400</v>
      </c>
      <c r="F72" s="875">
        <v>0</v>
      </c>
      <c r="G72" s="875">
        <v>0</v>
      </c>
      <c r="H72" s="875">
        <v>0</v>
      </c>
      <c r="I72" s="875">
        <v>0</v>
      </c>
      <c r="J72" s="875">
        <v>0</v>
      </c>
      <c r="K72" s="875">
        <v>17903</v>
      </c>
      <c r="L72" s="875">
        <v>65038</v>
      </c>
      <c r="M72" s="868">
        <v>33529</v>
      </c>
      <c r="N72" s="302">
        <f>SUM(E72:L72)</f>
        <v>95341</v>
      </c>
    </row>
    <row r="73" spans="1:15" s="32" customFormat="1" ht="18" customHeight="1" x14ac:dyDescent="0.3">
      <c r="A73" s="124">
        <v>66</v>
      </c>
      <c r="B73" s="294"/>
      <c r="C73" s="295"/>
      <c r="D73" s="969" t="s">
        <v>1230</v>
      </c>
      <c r="E73" s="301"/>
      <c r="F73" s="301"/>
      <c r="G73" s="301"/>
      <c r="H73" s="301"/>
      <c r="I73" s="301"/>
      <c r="J73" s="301"/>
      <c r="K73" s="301"/>
      <c r="L73" s="301">
        <v>46</v>
      </c>
      <c r="M73" s="301">
        <v>46</v>
      </c>
      <c r="N73" s="1152">
        <f t="shared" ref="N73:N74" si="21">SUM(E73:L73)</f>
        <v>46</v>
      </c>
    </row>
    <row r="74" spans="1:15" s="32" customFormat="1" ht="18" customHeight="1" x14ac:dyDescent="0.3">
      <c r="A74" s="124">
        <v>67</v>
      </c>
      <c r="B74" s="294"/>
      <c r="C74" s="295"/>
      <c r="D74" s="969" t="s">
        <v>1233</v>
      </c>
      <c r="E74" s="301"/>
      <c r="F74" s="301"/>
      <c r="G74" s="301"/>
      <c r="H74" s="301"/>
      <c r="I74" s="301"/>
      <c r="J74" s="301"/>
      <c r="K74" s="301"/>
      <c r="L74" s="301">
        <v>670</v>
      </c>
      <c r="M74" s="301">
        <v>670</v>
      </c>
      <c r="N74" s="1152">
        <f t="shared" si="21"/>
        <v>670</v>
      </c>
    </row>
    <row r="75" spans="1:15" s="32" customFormat="1" ht="18" customHeight="1" x14ac:dyDescent="0.3">
      <c r="A75" s="124">
        <v>68</v>
      </c>
      <c r="B75" s="294"/>
      <c r="C75" s="295"/>
      <c r="D75" s="837" t="s">
        <v>1210</v>
      </c>
      <c r="E75" s="875">
        <f t="shared" ref="E75:N75" si="22">SUM(E72:E74)</f>
        <v>12400</v>
      </c>
      <c r="F75" s="875">
        <f t="shared" si="22"/>
        <v>0</v>
      </c>
      <c r="G75" s="875">
        <f t="shared" si="22"/>
        <v>0</v>
      </c>
      <c r="H75" s="875">
        <f t="shared" si="22"/>
        <v>0</v>
      </c>
      <c r="I75" s="875">
        <f t="shared" si="22"/>
        <v>0</v>
      </c>
      <c r="J75" s="875">
        <f t="shared" si="22"/>
        <v>0</v>
      </c>
      <c r="K75" s="875">
        <f t="shared" si="22"/>
        <v>17903</v>
      </c>
      <c r="L75" s="875">
        <f t="shared" si="22"/>
        <v>65754</v>
      </c>
      <c r="M75" s="875">
        <f t="shared" si="22"/>
        <v>34245</v>
      </c>
      <c r="N75" s="302">
        <f t="shared" si="22"/>
        <v>96057</v>
      </c>
    </row>
    <row r="76" spans="1:15" s="33" customFormat="1" ht="18" customHeight="1" x14ac:dyDescent="0.3">
      <c r="A76" s="124">
        <v>69</v>
      </c>
      <c r="B76" s="291"/>
      <c r="C76" s="292">
        <v>1</v>
      </c>
      <c r="D76" s="315" t="s">
        <v>170</v>
      </c>
      <c r="E76" s="105"/>
      <c r="F76" s="105"/>
      <c r="G76" s="105"/>
      <c r="H76" s="105"/>
      <c r="I76" s="105"/>
      <c r="J76" s="105"/>
      <c r="K76" s="105"/>
      <c r="L76" s="105"/>
      <c r="M76" s="130"/>
      <c r="N76" s="316"/>
      <c r="O76" s="24"/>
    </row>
    <row r="77" spans="1:15" s="33" customFormat="1" ht="18" customHeight="1" x14ac:dyDescent="0.3">
      <c r="A77" s="124">
        <v>70</v>
      </c>
      <c r="B77" s="297"/>
      <c r="C77" s="298"/>
      <c r="D77" s="843" t="s">
        <v>782</v>
      </c>
      <c r="E77" s="873"/>
      <c r="F77" s="873">
        <v>1076</v>
      </c>
      <c r="G77" s="873"/>
      <c r="H77" s="873"/>
      <c r="I77" s="873"/>
      <c r="J77" s="873"/>
      <c r="K77" s="873"/>
      <c r="L77" s="873"/>
      <c r="M77" s="874"/>
      <c r="N77" s="872">
        <f>SUM(E77:L77)</f>
        <v>1076</v>
      </c>
      <c r="O77" s="24"/>
    </row>
    <row r="78" spans="1:15" s="33" customFormat="1" ht="18" customHeight="1" x14ac:dyDescent="0.3">
      <c r="A78" s="124">
        <v>71</v>
      </c>
      <c r="B78" s="297"/>
      <c r="C78" s="298"/>
      <c r="D78" s="877" t="s">
        <v>1166</v>
      </c>
      <c r="E78" s="875"/>
      <c r="F78" s="875">
        <v>0</v>
      </c>
      <c r="G78" s="875">
        <v>0</v>
      </c>
      <c r="H78" s="875">
        <v>0</v>
      </c>
      <c r="I78" s="875">
        <v>0</v>
      </c>
      <c r="J78" s="875">
        <v>0</v>
      </c>
      <c r="K78" s="875">
        <v>90</v>
      </c>
      <c r="L78" s="875">
        <v>0</v>
      </c>
      <c r="M78" s="868">
        <v>0</v>
      </c>
      <c r="N78" s="302">
        <f>SUM(F78:L78)</f>
        <v>90</v>
      </c>
      <c r="O78" s="24"/>
    </row>
    <row r="79" spans="1:15" s="33" customFormat="1" ht="18" customHeight="1" x14ac:dyDescent="0.3">
      <c r="A79" s="124">
        <v>72</v>
      </c>
      <c r="B79" s="297"/>
      <c r="C79" s="298"/>
      <c r="D79" s="969" t="s">
        <v>783</v>
      </c>
      <c r="E79" s="301"/>
      <c r="F79" s="301"/>
      <c r="G79" s="301"/>
      <c r="H79" s="301"/>
      <c r="I79" s="301"/>
      <c r="J79" s="301"/>
      <c r="K79" s="301"/>
      <c r="L79" s="301"/>
      <c r="M79" s="301"/>
      <c r="N79" s="1117">
        <f t="shared" ref="N79" si="23">SUM(E79:L79)</f>
        <v>0</v>
      </c>
      <c r="O79" s="24"/>
    </row>
    <row r="80" spans="1:15" s="33" customFormat="1" ht="18" customHeight="1" thickBot="1" x14ac:dyDescent="0.35">
      <c r="A80" s="124">
        <v>73</v>
      </c>
      <c r="B80" s="297"/>
      <c r="C80" s="850"/>
      <c r="D80" s="877" t="s">
        <v>1211</v>
      </c>
      <c r="E80" s="878"/>
      <c r="F80" s="878">
        <f>SUM(F78:F79)</f>
        <v>0</v>
      </c>
      <c r="G80" s="878">
        <f t="shared" ref="G80:N80" si="24">SUM(G78:G79)</f>
        <v>0</v>
      </c>
      <c r="H80" s="878">
        <f t="shared" si="24"/>
        <v>0</v>
      </c>
      <c r="I80" s="878">
        <f t="shared" si="24"/>
        <v>0</v>
      </c>
      <c r="J80" s="878">
        <f t="shared" si="24"/>
        <v>0</v>
      </c>
      <c r="K80" s="878">
        <f t="shared" si="24"/>
        <v>90</v>
      </c>
      <c r="L80" s="878">
        <f t="shared" si="24"/>
        <v>0</v>
      </c>
      <c r="M80" s="878">
        <f t="shared" si="24"/>
        <v>0</v>
      </c>
      <c r="N80" s="330">
        <f t="shared" si="24"/>
        <v>90</v>
      </c>
      <c r="O80" s="24"/>
    </row>
    <row r="81" spans="1:15" s="33" customFormat="1" ht="18" customHeight="1" thickTop="1" x14ac:dyDescent="0.3">
      <c r="A81" s="124">
        <v>74</v>
      </c>
      <c r="B81" s="297"/>
      <c r="C81" s="859"/>
      <c r="D81" s="853" t="s">
        <v>176</v>
      </c>
      <c r="E81" s="854"/>
      <c r="F81" s="854"/>
      <c r="G81" s="854"/>
      <c r="H81" s="854"/>
      <c r="I81" s="854"/>
      <c r="J81" s="854"/>
      <c r="K81" s="854"/>
      <c r="L81" s="854"/>
      <c r="M81" s="853"/>
      <c r="N81" s="855"/>
      <c r="O81" s="24"/>
    </row>
    <row r="82" spans="1:15" s="32" customFormat="1" ht="18" customHeight="1" x14ac:dyDescent="0.3">
      <c r="A82" s="124">
        <v>75</v>
      </c>
      <c r="B82" s="294"/>
      <c r="C82" s="334"/>
      <c r="D82" s="880" t="s">
        <v>676</v>
      </c>
      <c r="E82" s="880">
        <f t="shared" ref="E82:N82" si="25">SUM(E77,E71,E61)</f>
        <v>50696</v>
      </c>
      <c r="F82" s="880">
        <f t="shared" si="25"/>
        <v>2026</v>
      </c>
      <c r="G82" s="880">
        <f t="shared" si="25"/>
        <v>0</v>
      </c>
      <c r="H82" s="880">
        <f t="shared" si="25"/>
        <v>0</v>
      </c>
      <c r="I82" s="880">
        <f t="shared" si="25"/>
        <v>0</v>
      </c>
      <c r="J82" s="880">
        <f t="shared" si="25"/>
        <v>0</v>
      </c>
      <c r="K82" s="880">
        <f t="shared" si="25"/>
        <v>0</v>
      </c>
      <c r="L82" s="880">
        <f t="shared" si="25"/>
        <v>876928</v>
      </c>
      <c r="M82" s="880">
        <f t="shared" si="25"/>
        <v>408998</v>
      </c>
      <c r="N82" s="881">
        <f t="shared" si="25"/>
        <v>929650</v>
      </c>
    </row>
    <row r="83" spans="1:15" s="32" customFormat="1" ht="18" customHeight="1" x14ac:dyDescent="0.3">
      <c r="A83" s="124">
        <v>76</v>
      </c>
      <c r="B83" s="851"/>
      <c r="C83" s="334"/>
      <c r="D83" s="875" t="s">
        <v>1165</v>
      </c>
      <c r="E83" s="1380">
        <f t="shared" ref="E83:M83" si="26">E78+E72+E62</f>
        <v>50696</v>
      </c>
      <c r="F83" s="1380">
        <f t="shared" si="26"/>
        <v>23269</v>
      </c>
      <c r="G83" s="1380">
        <f t="shared" si="26"/>
        <v>0</v>
      </c>
      <c r="H83" s="1380">
        <f t="shared" si="26"/>
        <v>0</v>
      </c>
      <c r="I83" s="1380">
        <f t="shared" si="26"/>
        <v>0</v>
      </c>
      <c r="J83" s="1380">
        <f t="shared" si="26"/>
        <v>0</v>
      </c>
      <c r="K83" s="1380">
        <f t="shared" si="26"/>
        <v>31151</v>
      </c>
      <c r="L83" s="1380">
        <f t="shared" si="26"/>
        <v>933073</v>
      </c>
      <c r="M83" s="1380">
        <f t="shared" si="26"/>
        <v>445543</v>
      </c>
      <c r="N83" s="313">
        <f>SUM(E83:L83)</f>
        <v>1038189</v>
      </c>
    </row>
    <row r="84" spans="1:15" s="32" customFormat="1" ht="18" customHeight="1" x14ac:dyDescent="0.3">
      <c r="A84" s="124">
        <v>77</v>
      </c>
      <c r="B84" s="851"/>
      <c r="C84" s="295"/>
      <c r="D84" s="312" t="s">
        <v>674</v>
      </c>
      <c r="E84" s="301">
        <f>SUM(E79,E73:E74,E63:E66)+E67+E68</f>
        <v>0</v>
      </c>
      <c r="F84" s="301">
        <f>SUM(F79,F73:F74,F63:F66)+F67+F68</f>
        <v>1640</v>
      </c>
      <c r="G84" s="301">
        <f t="shared" ref="G84:N84" si="27">SUM(G79,G73:G74,G63:G66)+G67+G68</f>
        <v>0</v>
      </c>
      <c r="H84" s="301">
        <f t="shared" si="27"/>
        <v>0</v>
      </c>
      <c r="I84" s="301">
        <f t="shared" si="27"/>
        <v>0</v>
      </c>
      <c r="J84" s="301">
        <f t="shared" si="27"/>
        <v>0</v>
      </c>
      <c r="K84" s="301">
        <f t="shared" si="27"/>
        <v>0</v>
      </c>
      <c r="L84" s="301">
        <f t="shared" si="27"/>
        <v>13783</v>
      </c>
      <c r="M84" s="301">
        <f t="shared" si="27"/>
        <v>2254</v>
      </c>
      <c r="N84" s="1117">
        <f t="shared" si="27"/>
        <v>15423</v>
      </c>
    </row>
    <row r="85" spans="1:15" s="32" customFormat="1" ht="18" customHeight="1" thickBot="1" x14ac:dyDescent="0.35">
      <c r="A85" s="124">
        <v>78</v>
      </c>
      <c r="B85" s="851"/>
      <c r="C85" s="866"/>
      <c r="D85" s="862" t="s">
        <v>1210</v>
      </c>
      <c r="E85" s="862">
        <f>SUM(E83:E84)</f>
        <v>50696</v>
      </c>
      <c r="F85" s="862">
        <f>SUM(F83:F84)</f>
        <v>24909</v>
      </c>
      <c r="G85" s="862">
        <f>SUM(G83:G84)</f>
        <v>0</v>
      </c>
      <c r="H85" s="862">
        <f t="shared" ref="H85:M85" si="28">SUM(H83:H84)</f>
        <v>0</v>
      </c>
      <c r="I85" s="862">
        <f t="shared" si="28"/>
        <v>0</v>
      </c>
      <c r="J85" s="862">
        <f t="shared" si="28"/>
        <v>0</v>
      </c>
      <c r="K85" s="862">
        <f t="shared" si="28"/>
        <v>31151</v>
      </c>
      <c r="L85" s="862">
        <f>SUM(L83:L84)</f>
        <v>946856</v>
      </c>
      <c r="M85" s="862">
        <f t="shared" si="28"/>
        <v>447797</v>
      </c>
      <c r="N85" s="1506">
        <f>SUM(N83:N84)</f>
        <v>1053612</v>
      </c>
    </row>
    <row r="86" spans="1:15" s="25" customFormat="1" ht="22.5" customHeight="1" thickTop="1" x14ac:dyDescent="0.3">
      <c r="A86" s="124">
        <v>79</v>
      </c>
      <c r="B86" s="309">
        <v>9</v>
      </c>
      <c r="C86" s="310"/>
      <c r="D86" s="338" t="s">
        <v>364</v>
      </c>
      <c r="E86" s="321"/>
      <c r="F86" s="321"/>
      <c r="G86" s="321"/>
      <c r="H86" s="321"/>
      <c r="I86" s="321"/>
      <c r="J86" s="321"/>
      <c r="K86" s="321"/>
      <c r="L86" s="321"/>
      <c r="M86" s="322"/>
      <c r="N86" s="323"/>
      <c r="O86" s="24"/>
    </row>
    <row r="87" spans="1:15" s="33" customFormat="1" ht="18" customHeight="1" x14ac:dyDescent="0.3">
      <c r="A87" s="124">
        <v>80</v>
      </c>
      <c r="B87" s="294"/>
      <c r="C87" s="295"/>
      <c r="D87" s="843" t="s">
        <v>360</v>
      </c>
      <c r="E87" s="873">
        <v>30692</v>
      </c>
      <c r="F87" s="873"/>
      <c r="G87" s="873"/>
      <c r="H87" s="873"/>
      <c r="I87" s="873"/>
      <c r="J87" s="873"/>
      <c r="K87" s="873">
        <v>11000</v>
      </c>
      <c r="L87" s="873">
        <v>167307</v>
      </c>
      <c r="M87" s="874"/>
      <c r="N87" s="872">
        <f>SUM(E87:L87)</f>
        <v>208999</v>
      </c>
      <c r="O87" s="24"/>
    </row>
    <row r="88" spans="1:15" s="33" customFormat="1" ht="18" customHeight="1" x14ac:dyDescent="0.3">
      <c r="A88" s="124">
        <v>81</v>
      </c>
      <c r="B88" s="294"/>
      <c r="C88" s="295"/>
      <c r="D88" s="837" t="s">
        <v>1165</v>
      </c>
      <c r="E88" s="875">
        <v>30692</v>
      </c>
      <c r="F88" s="875">
        <v>2405</v>
      </c>
      <c r="G88" s="875">
        <v>0</v>
      </c>
      <c r="H88" s="875">
        <v>0</v>
      </c>
      <c r="I88" s="875">
        <v>0</v>
      </c>
      <c r="J88" s="875">
        <v>0</v>
      </c>
      <c r="K88" s="875">
        <v>53755</v>
      </c>
      <c r="L88" s="875">
        <v>184226</v>
      </c>
      <c r="M88" s="868">
        <v>7737</v>
      </c>
      <c r="N88" s="302">
        <f>SUM(E88:L88)</f>
        <v>271078</v>
      </c>
      <c r="O88" s="24"/>
    </row>
    <row r="89" spans="1:15" s="33" customFormat="1" ht="18" customHeight="1" x14ac:dyDescent="0.3">
      <c r="A89" s="124">
        <v>82</v>
      </c>
      <c r="B89" s="294"/>
      <c r="C89" s="295"/>
      <c r="D89" s="1144" t="s">
        <v>1229</v>
      </c>
      <c r="E89" s="301"/>
      <c r="F89" s="301"/>
      <c r="G89" s="301"/>
      <c r="H89" s="301"/>
      <c r="I89" s="301"/>
      <c r="J89" s="301"/>
      <c r="K89" s="301"/>
      <c r="L89" s="301">
        <v>12</v>
      </c>
      <c r="M89" s="301">
        <v>12</v>
      </c>
      <c r="N89" s="1152">
        <f t="shared" ref="N89:N93" si="29">SUM(E89:L89)</f>
        <v>12</v>
      </c>
      <c r="O89" s="24"/>
    </row>
    <row r="90" spans="1:15" s="33" customFormat="1" ht="18" customHeight="1" x14ac:dyDescent="0.3">
      <c r="A90" s="124">
        <v>83</v>
      </c>
      <c r="B90" s="294"/>
      <c r="C90" s="295"/>
      <c r="D90" s="969" t="s">
        <v>1231</v>
      </c>
      <c r="E90" s="301"/>
      <c r="F90" s="301"/>
      <c r="G90" s="301"/>
      <c r="H90" s="301"/>
      <c r="I90" s="301"/>
      <c r="J90" s="301"/>
      <c r="K90" s="301"/>
      <c r="L90" s="301">
        <v>526</v>
      </c>
      <c r="M90" s="301">
        <v>526</v>
      </c>
      <c r="N90" s="1152">
        <f t="shared" si="29"/>
        <v>526</v>
      </c>
      <c r="O90" s="24"/>
    </row>
    <row r="91" spans="1:15" s="33" customFormat="1" ht="18" customHeight="1" x14ac:dyDescent="0.3">
      <c r="A91" s="124">
        <v>84</v>
      </c>
      <c r="B91" s="294"/>
      <c r="C91" s="295"/>
      <c r="D91" s="969" t="s">
        <v>1284</v>
      </c>
      <c r="E91" s="301"/>
      <c r="F91" s="301">
        <v>400</v>
      </c>
      <c r="G91" s="301"/>
      <c r="H91" s="301"/>
      <c r="I91" s="301"/>
      <c r="J91" s="301"/>
      <c r="K91" s="301"/>
      <c r="L91" s="301"/>
      <c r="M91" s="301"/>
      <c r="N91" s="1152">
        <f t="shared" si="29"/>
        <v>400</v>
      </c>
      <c r="O91" s="24"/>
    </row>
    <row r="92" spans="1:15" s="33" customFormat="1" ht="18" customHeight="1" x14ac:dyDescent="0.3">
      <c r="A92" s="124">
        <v>85</v>
      </c>
      <c r="B92" s="294"/>
      <c r="C92" s="295"/>
      <c r="D92" s="969" t="s">
        <v>1304</v>
      </c>
      <c r="E92" s="301"/>
      <c r="F92" s="301"/>
      <c r="G92" s="301"/>
      <c r="H92" s="301"/>
      <c r="I92" s="301"/>
      <c r="J92" s="301"/>
      <c r="K92" s="301"/>
      <c r="L92" s="301">
        <v>2212</v>
      </c>
      <c r="M92" s="301"/>
      <c r="N92" s="1152">
        <f t="shared" si="29"/>
        <v>2212</v>
      </c>
      <c r="O92" s="24"/>
    </row>
    <row r="93" spans="1:15" s="33" customFormat="1" ht="18" customHeight="1" x14ac:dyDescent="0.3">
      <c r="A93" s="124">
        <v>86</v>
      </c>
      <c r="B93" s="294"/>
      <c r="C93" s="295"/>
      <c r="D93" s="969" t="s">
        <v>1382</v>
      </c>
      <c r="E93" s="301"/>
      <c r="F93" s="301"/>
      <c r="G93" s="301"/>
      <c r="H93" s="301"/>
      <c r="I93" s="301"/>
      <c r="J93" s="301"/>
      <c r="K93" s="301"/>
      <c r="L93" s="301">
        <v>50</v>
      </c>
      <c r="M93" s="301"/>
      <c r="N93" s="1152">
        <f t="shared" si="29"/>
        <v>50</v>
      </c>
      <c r="O93" s="24"/>
    </row>
    <row r="94" spans="1:15" s="33" customFormat="1" ht="18" customHeight="1" x14ac:dyDescent="0.3">
      <c r="A94" s="124">
        <v>87</v>
      </c>
      <c r="B94" s="294"/>
      <c r="C94" s="295"/>
      <c r="D94" s="837" t="s">
        <v>1210</v>
      </c>
      <c r="E94" s="875">
        <f>SUM(E88:E93)</f>
        <v>30692</v>
      </c>
      <c r="F94" s="875">
        <f t="shared" ref="F94:N94" si="30">SUM(F88:F93)</f>
        <v>2805</v>
      </c>
      <c r="G94" s="875">
        <f t="shared" si="30"/>
        <v>0</v>
      </c>
      <c r="H94" s="875">
        <f t="shared" si="30"/>
        <v>0</v>
      </c>
      <c r="I94" s="875">
        <f t="shared" si="30"/>
        <v>0</v>
      </c>
      <c r="J94" s="875">
        <f t="shared" si="30"/>
        <v>0</v>
      </c>
      <c r="K94" s="875">
        <f t="shared" si="30"/>
        <v>53755</v>
      </c>
      <c r="L94" s="875">
        <f t="shared" si="30"/>
        <v>187026</v>
      </c>
      <c r="M94" s="875">
        <f t="shared" si="30"/>
        <v>8275</v>
      </c>
      <c r="N94" s="302">
        <f t="shared" si="30"/>
        <v>274278</v>
      </c>
      <c r="O94" s="24"/>
    </row>
    <row r="95" spans="1:15" s="33" customFormat="1" ht="22.5" customHeight="1" x14ac:dyDescent="0.3">
      <c r="A95" s="124">
        <v>88</v>
      </c>
      <c r="B95" s="291">
        <v>10</v>
      </c>
      <c r="C95" s="292"/>
      <c r="D95" s="339" t="s">
        <v>519</v>
      </c>
      <c r="E95" s="300"/>
      <c r="F95" s="300"/>
      <c r="G95" s="300"/>
      <c r="H95" s="300"/>
      <c r="I95" s="300"/>
      <c r="J95" s="300"/>
      <c r="K95" s="300"/>
      <c r="L95" s="300"/>
      <c r="M95" s="301"/>
      <c r="N95" s="302"/>
      <c r="O95" s="24"/>
    </row>
    <row r="96" spans="1:15" s="33" customFormat="1" ht="18" customHeight="1" x14ac:dyDescent="0.3">
      <c r="A96" s="124">
        <v>89</v>
      </c>
      <c r="B96" s="294"/>
      <c r="C96" s="295"/>
      <c r="D96" s="843" t="s">
        <v>360</v>
      </c>
      <c r="E96" s="873">
        <v>4104</v>
      </c>
      <c r="F96" s="873">
        <v>2290</v>
      </c>
      <c r="G96" s="873"/>
      <c r="H96" s="873"/>
      <c r="I96" s="873"/>
      <c r="J96" s="873"/>
      <c r="K96" s="873"/>
      <c r="L96" s="873">
        <v>110279</v>
      </c>
      <c r="M96" s="874"/>
      <c r="N96" s="872">
        <f>SUM(E96:L96)</f>
        <v>116673</v>
      </c>
      <c r="O96" s="24"/>
    </row>
    <row r="97" spans="1:15" s="33" customFormat="1" ht="18" customHeight="1" x14ac:dyDescent="0.3">
      <c r="A97" s="124">
        <v>90</v>
      </c>
      <c r="B97" s="294"/>
      <c r="C97" s="295"/>
      <c r="D97" s="837" t="s">
        <v>1165</v>
      </c>
      <c r="E97" s="875">
        <v>4104</v>
      </c>
      <c r="F97" s="875">
        <v>3220</v>
      </c>
      <c r="G97" s="875">
        <v>30</v>
      </c>
      <c r="H97" s="875">
        <v>0</v>
      </c>
      <c r="I97" s="875">
        <v>0</v>
      </c>
      <c r="J97" s="875">
        <v>0</v>
      </c>
      <c r="K97" s="875">
        <v>17728</v>
      </c>
      <c r="L97" s="875">
        <v>119882</v>
      </c>
      <c r="M97" s="868">
        <v>4851</v>
      </c>
      <c r="N97" s="302">
        <f>SUM(E97:L97)</f>
        <v>144964</v>
      </c>
      <c r="O97" s="24"/>
    </row>
    <row r="98" spans="1:15" s="33" customFormat="1" ht="18" customHeight="1" x14ac:dyDescent="0.3">
      <c r="A98" s="124">
        <v>91</v>
      </c>
      <c r="B98" s="294"/>
      <c r="C98" s="295"/>
      <c r="D98" s="1144" t="s">
        <v>1229</v>
      </c>
      <c r="E98" s="301"/>
      <c r="F98" s="301"/>
      <c r="G98" s="301"/>
      <c r="H98" s="301"/>
      <c r="I98" s="301"/>
      <c r="J98" s="301"/>
      <c r="K98" s="301"/>
      <c r="L98" s="301">
        <v>17</v>
      </c>
      <c r="M98" s="301">
        <v>17</v>
      </c>
      <c r="N98" s="1152">
        <f t="shared" ref="N98:N100" si="31">SUM(E98:L98)</f>
        <v>17</v>
      </c>
      <c r="O98" s="24"/>
    </row>
    <row r="99" spans="1:15" s="33" customFormat="1" ht="18" customHeight="1" x14ac:dyDescent="0.3">
      <c r="A99" s="124">
        <v>92</v>
      </c>
      <c r="B99" s="294"/>
      <c r="C99" s="295"/>
      <c r="D99" s="969" t="s">
        <v>1231</v>
      </c>
      <c r="E99" s="301"/>
      <c r="F99" s="301"/>
      <c r="G99" s="301"/>
      <c r="H99" s="301"/>
      <c r="I99" s="301"/>
      <c r="J99" s="301"/>
      <c r="K99" s="301"/>
      <c r="L99" s="301">
        <v>499</v>
      </c>
      <c r="M99" s="301">
        <v>499</v>
      </c>
      <c r="N99" s="1152">
        <f t="shared" si="31"/>
        <v>499</v>
      </c>
      <c r="O99" s="24"/>
    </row>
    <row r="100" spans="1:15" s="33" customFormat="1" ht="18" customHeight="1" x14ac:dyDescent="0.3">
      <c r="A100" s="124">
        <v>93</v>
      </c>
      <c r="B100" s="294"/>
      <c r="C100" s="295"/>
      <c r="D100" s="969" t="s">
        <v>1283</v>
      </c>
      <c r="E100" s="301"/>
      <c r="F100" s="301">
        <v>2020</v>
      </c>
      <c r="G100" s="301"/>
      <c r="H100" s="301"/>
      <c r="I100" s="301"/>
      <c r="J100" s="301"/>
      <c r="K100" s="301"/>
      <c r="L100" s="301"/>
      <c r="M100" s="301"/>
      <c r="N100" s="1152">
        <f t="shared" si="31"/>
        <v>2020</v>
      </c>
      <c r="O100" s="24"/>
    </row>
    <row r="101" spans="1:15" s="33" customFormat="1" ht="18" customHeight="1" x14ac:dyDescent="0.3">
      <c r="A101" s="124">
        <v>94</v>
      </c>
      <c r="B101" s="294"/>
      <c r="C101" s="295"/>
      <c r="D101" s="837" t="s">
        <v>1210</v>
      </c>
      <c r="E101" s="875">
        <f>SUM(E97:E100)</f>
        <v>4104</v>
      </c>
      <c r="F101" s="875">
        <f t="shared" ref="F101:M101" si="32">SUM(F97:F100)</f>
        <v>5240</v>
      </c>
      <c r="G101" s="875">
        <f t="shared" si="32"/>
        <v>30</v>
      </c>
      <c r="H101" s="875">
        <f t="shared" si="32"/>
        <v>0</v>
      </c>
      <c r="I101" s="875">
        <f t="shared" si="32"/>
        <v>0</v>
      </c>
      <c r="J101" s="875">
        <f t="shared" si="32"/>
        <v>0</v>
      </c>
      <c r="K101" s="875">
        <f t="shared" si="32"/>
        <v>17728</v>
      </c>
      <c r="L101" s="875">
        <f t="shared" si="32"/>
        <v>120398</v>
      </c>
      <c r="M101" s="875">
        <f t="shared" si="32"/>
        <v>5367</v>
      </c>
      <c r="N101" s="302">
        <f>SUM(N97:N100)</f>
        <v>147500</v>
      </c>
      <c r="O101" s="24"/>
    </row>
    <row r="102" spans="1:15" s="121" customFormat="1" ht="22.5" customHeight="1" x14ac:dyDescent="0.3">
      <c r="A102" s="124">
        <v>95</v>
      </c>
      <c r="B102" s="291">
        <v>11</v>
      </c>
      <c r="C102" s="292"/>
      <c r="D102" s="339" t="s">
        <v>27</v>
      </c>
      <c r="E102" s="303"/>
      <c r="F102" s="303"/>
      <c r="G102" s="303"/>
      <c r="H102" s="303"/>
      <c r="I102" s="303"/>
      <c r="J102" s="303"/>
      <c r="K102" s="303"/>
      <c r="L102" s="303"/>
      <c r="M102" s="304"/>
      <c r="N102" s="305"/>
    </row>
    <row r="103" spans="1:15" s="29" customFormat="1" ht="18" customHeight="1" x14ac:dyDescent="0.3">
      <c r="A103" s="124">
        <v>96</v>
      </c>
      <c r="B103" s="294"/>
      <c r="C103" s="295"/>
      <c r="D103" s="843" t="s">
        <v>360</v>
      </c>
      <c r="E103" s="873">
        <v>21200</v>
      </c>
      <c r="F103" s="873"/>
      <c r="G103" s="873"/>
      <c r="H103" s="873"/>
      <c r="I103" s="873"/>
      <c r="J103" s="873"/>
      <c r="K103" s="873"/>
      <c r="L103" s="873">
        <v>373995</v>
      </c>
      <c r="M103" s="874">
        <v>288811</v>
      </c>
      <c r="N103" s="872">
        <f>SUM(E103:L103)</f>
        <v>395195</v>
      </c>
    </row>
    <row r="104" spans="1:15" s="29" customFormat="1" ht="18" customHeight="1" x14ac:dyDescent="0.3">
      <c r="A104" s="124">
        <v>97</v>
      </c>
      <c r="B104" s="294"/>
      <c r="C104" s="295"/>
      <c r="D104" s="837" t="s">
        <v>1165</v>
      </c>
      <c r="E104" s="875">
        <v>30415</v>
      </c>
      <c r="F104" s="875">
        <v>3329</v>
      </c>
      <c r="G104" s="875">
        <v>2790</v>
      </c>
      <c r="H104" s="875">
        <v>0</v>
      </c>
      <c r="I104" s="875">
        <v>0</v>
      </c>
      <c r="J104" s="875">
        <v>0</v>
      </c>
      <c r="K104" s="875">
        <v>15201</v>
      </c>
      <c r="L104" s="875">
        <v>391254</v>
      </c>
      <c r="M104" s="868">
        <v>302701</v>
      </c>
      <c r="N104" s="302">
        <f>SUM(E104:L104)</f>
        <v>442989</v>
      </c>
    </row>
    <row r="105" spans="1:15" s="29" customFormat="1" ht="18" customHeight="1" x14ac:dyDescent="0.3">
      <c r="A105" s="124">
        <v>98</v>
      </c>
      <c r="B105" s="294"/>
      <c r="C105" s="295"/>
      <c r="D105" s="1144" t="s">
        <v>1229</v>
      </c>
      <c r="E105" s="301"/>
      <c r="F105" s="301"/>
      <c r="G105" s="301"/>
      <c r="H105" s="301"/>
      <c r="I105" s="301"/>
      <c r="J105" s="301"/>
      <c r="K105" s="301"/>
      <c r="L105" s="301">
        <v>114</v>
      </c>
      <c r="M105" s="301">
        <v>114</v>
      </c>
      <c r="N105" s="1152">
        <f t="shared" ref="N105:N110" si="33">SUM(E105:L105)</f>
        <v>114</v>
      </c>
    </row>
    <row r="106" spans="1:15" s="29" customFormat="1" ht="18" customHeight="1" x14ac:dyDescent="0.3">
      <c r="A106" s="124">
        <v>99</v>
      </c>
      <c r="B106" s="294"/>
      <c r="C106" s="295"/>
      <c r="D106" s="969" t="s">
        <v>1231</v>
      </c>
      <c r="E106" s="301"/>
      <c r="F106" s="301"/>
      <c r="G106" s="301"/>
      <c r="H106" s="301"/>
      <c r="I106" s="301"/>
      <c r="J106" s="301"/>
      <c r="K106" s="301"/>
      <c r="L106" s="301">
        <v>1270</v>
      </c>
      <c r="M106" s="301">
        <v>1270</v>
      </c>
      <c r="N106" s="1611">
        <f t="shared" si="33"/>
        <v>1270</v>
      </c>
    </row>
    <row r="107" spans="1:15" s="29" customFormat="1" ht="18" customHeight="1" x14ac:dyDescent="0.3">
      <c r="A107" s="124">
        <v>100</v>
      </c>
      <c r="B107" s="294"/>
      <c r="C107" s="295"/>
      <c r="D107" s="1144" t="s">
        <v>1323</v>
      </c>
      <c r="E107" s="301">
        <v>6187</v>
      </c>
      <c r="F107" s="301"/>
      <c r="G107" s="301"/>
      <c r="H107" s="301"/>
      <c r="I107" s="301"/>
      <c r="J107" s="301"/>
      <c r="K107" s="301"/>
      <c r="L107" s="301"/>
      <c r="M107" s="301"/>
      <c r="N107" s="1152">
        <f t="shared" si="33"/>
        <v>6187</v>
      </c>
    </row>
    <row r="108" spans="1:15" s="29" customFormat="1" ht="18" customHeight="1" x14ac:dyDescent="0.3">
      <c r="A108" s="124">
        <v>101</v>
      </c>
      <c r="B108" s="294"/>
      <c r="C108" s="295"/>
      <c r="D108" s="1144" t="s">
        <v>1325</v>
      </c>
      <c r="E108" s="301"/>
      <c r="F108" s="301">
        <v>1324</v>
      </c>
      <c r="G108" s="301"/>
      <c r="H108" s="301"/>
      <c r="I108" s="301"/>
      <c r="J108" s="301"/>
      <c r="K108" s="301"/>
      <c r="L108" s="301"/>
      <c r="M108" s="301"/>
      <c r="N108" s="1152">
        <f t="shared" si="33"/>
        <v>1324</v>
      </c>
    </row>
    <row r="109" spans="1:15" s="29" customFormat="1" ht="18" customHeight="1" x14ac:dyDescent="0.3">
      <c r="A109" s="124">
        <v>102</v>
      </c>
      <c r="B109" s="294"/>
      <c r="C109" s="295"/>
      <c r="D109" s="1144" t="s">
        <v>1326</v>
      </c>
      <c r="E109" s="301"/>
      <c r="F109" s="301"/>
      <c r="G109" s="301">
        <v>2098</v>
      </c>
      <c r="H109" s="301"/>
      <c r="I109" s="301"/>
      <c r="J109" s="301"/>
      <c r="K109" s="301"/>
      <c r="L109" s="301"/>
      <c r="M109" s="301"/>
      <c r="N109" s="1152">
        <f t="shared" si="33"/>
        <v>2098</v>
      </c>
    </row>
    <row r="110" spans="1:15" s="29" customFormat="1" ht="18" customHeight="1" x14ac:dyDescent="0.3">
      <c r="A110" s="124">
        <v>103</v>
      </c>
      <c r="B110" s="294"/>
      <c r="C110" s="295"/>
      <c r="D110" s="1144" t="s">
        <v>1339</v>
      </c>
      <c r="E110" s="301"/>
      <c r="F110" s="301"/>
      <c r="G110" s="301"/>
      <c r="H110" s="301"/>
      <c r="I110" s="301"/>
      <c r="J110" s="301"/>
      <c r="K110" s="301"/>
      <c r="L110" s="301">
        <v>3922</v>
      </c>
      <c r="M110" s="301"/>
      <c r="N110" s="1152">
        <f t="shared" si="33"/>
        <v>3922</v>
      </c>
    </row>
    <row r="111" spans="1:15" s="29" customFormat="1" ht="18" customHeight="1" x14ac:dyDescent="0.3">
      <c r="A111" s="124">
        <v>104</v>
      </c>
      <c r="B111" s="294"/>
      <c r="C111" s="295"/>
      <c r="D111" s="837" t="s">
        <v>1210</v>
      </c>
      <c r="E111" s="875">
        <f>SUM(E104:E110)</f>
        <v>36602</v>
      </c>
      <c r="F111" s="875">
        <f t="shared" ref="F111:K111" si="34">SUM(F104:F110)</f>
        <v>4653</v>
      </c>
      <c r="G111" s="875">
        <f t="shared" si="34"/>
        <v>4888</v>
      </c>
      <c r="H111" s="875">
        <f t="shared" si="34"/>
        <v>0</v>
      </c>
      <c r="I111" s="875">
        <f t="shared" si="34"/>
        <v>0</v>
      </c>
      <c r="J111" s="875">
        <f t="shared" si="34"/>
        <v>0</v>
      </c>
      <c r="K111" s="875">
        <f t="shared" si="34"/>
        <v>15201</v>
      </c>
      <c r="L111" s="875">
        <f>SUM(L104:L110)</f>
        <v>396560</v>
      </c>
      <c r="M111" s="875">
        <f>SUM(M104:M110)</f>
        <v>304085</v>
      </c>
      <c r="N111" s="302">
        <f>SUM(N104:N110)</f>
        <v>457904</v>
      </c>
    </row>
    <row r="112" spans="1:15" s="29" customFormat="1" ht="18" customHeight="1" x14ac:dyDescent="0.3">
      <c r="A112" s="124">
        <v>105</v>
      </c>
      <c r="B112" s="294"/>
      <c r="C112" s="295">
        <v>2</v>
      </c>
      <c r="D112" s="315" t="s">
        <v>170</v>
      </c>
      <c r="E112" s="875"/>
      <c r="F112" s="875"/>
      <c r="G112" s="875"/>
      <c r="H112" s="875"/>
      <c r="I112" s="875"/>
      <c r="J112" s="875"/>
      <c r="K112" s="875"/>
      <c r="L112" s="875"/>
      <c r="M112" s="875"/>
      <c r="N112" s="302"/>
    </row>
    <row r="113" spans="1:14" s="29" customFormat="1" ht="18" customHeight="1" x14ac:dyDescent="0.3">
      <c r="A113" s="124">
        <v>106</v>
      </c>
      <c r="B113" s="294"/>
      <c r="C113" s="295"/>
      <c r="D113" s="837" t="s">
        <v>1166</v>
      </c>
      <c r="E113" s="875"/>
      <c r="F113" s="875">
        <v>416</v>
      </c>
      <c r="G113" s="875"/>
      <c r="H113" s="875"/>
      <c r="I113" s="875"/>
      <c r="J113" s="875"/>
      <c r="K113" s="875"/>
      <c r="L113" s="875"/>
      <c r="M113" s="875"/>
      <c r="N113" s="302">
        <v>416</v>
      </c>
    </row>
    <row r="114" spans="1:14" s="29" customFormat="1" ht="18" customHeight="1" x14ac:dyDescent="0.3">
      <c r="A114" s="124">
        <v>107</v>
      </c>
      <c r="B114" s="294"/>
      <c r="C114" s="295"/>
      <c r="D114" s="1542" t="s">
        <v>1110</v>
      </c>
      <c r="E114" s="875"/>
      <c r="F114" s="875"/>
      <c r="G114" s="875"/>
      <c r="H114" s="875"/>
      <c r="I114" s="875"/>
      <c r="J114" s="875"/>
      <c r="K114" s="875"/>
      <c r="L114" s="875"/>
      <c r="M114" s="875"/>
      <c r="N114" s="1152">
        <f>SUM(E114:L114)</f>
        <v>0</v>
      </c>
    </row>
    <row r="115" spans="1:14" s="29" customFormat="1" ht="18" customHeight="1" x14ac:dyDescent="0.3">
      <c r="A115" s="124">
        <v>108</v>
      </c>
      <c r="B115" s="294"/>
      <c r="C115" s="295"/>
      <c r="D115" s="837" t="s">
        <v>1211</v>
      </c>
      <c r="E115" s="875"/>
      <c r="F115" s="875">
        <f>SUM(F113)</f>
        <v>416</v>
      </c>
      <c r="G115" s="875"/>
      <c r="H115" s="875"/>
      <c r="I115" s="875"/>
      <c r="J115" s="875"/>
      <c r="K115" s="875"/>
      <c r="L115" s="875"/>
      <c r="M115" s="875"/>
      <c r="N115" s="302">
        <f>SUM(E115:L115)</f>
        <v>416</v>
      </c>
    </row>
    <row r="116" spans="1:14" s="121" customFormat="1" ht="22.5" customHeight="1" x14ac:dyDescent="0.3">
      <c r="A116" s="124">
        <v>109</v>
      </c>
      <c r="B116" s="291">
        <v>12</v>
      </c>
      <c r="C116" s="292"/>
      <c r="D116" s="339" t="s">
        <v>41</v>
      </c>
      <c r="E116" s="303"/>
      <c r="F116" s="303"/>
      <c r="G116" s="303"/>
      <c r="H116" s="303"/>
      <c r="I116" s="303"/>
      <c r="J116" s="303"/>
      <c r="K116" s="303"/>
      <c r="L116" s="303"/>
      <c r="M116" s="304"/>
      <c r="N116" s="305"/>
    </row>
    <row r="117" spans="1:14" s="29" customFormat="1" ht="18" customHeight="1" x14ac:dyDescent="0.3">
      <c r="A117" s="124">
        <v>110</v>
      </c>
      <c r="B117" s="294"/>
      <c r="C117" s="295"/>
      <c r="D117" s="843" t="s">
        <v>360</v>
      </c>
      <c r="E117" s="873">
        <v>75907</v>
      </c>
      <c r="F117" s="873"/>
      <c r="G117" s="873"/>
      <c r="H117" s="873"/>
      <c r="I117" s="873"/>
      <c r="J117" s="873"/>
      <c r="K117" s="873"/>
      <c r="L117" s="873">
        <v>191143</v>
      </c>
      <c r="M117" s="874">
        <v>119100</v>
      </c>
      <c r="N117" s="872">
        <f t="shared" ref="N117:N147" si="35">SUM(E117:L117)</f>
        <v>267050</v>
      </c>
    </row>
    <row r="118" spans="1:14" s="29" customFormat="1" ht="18" customHeight="1" x14ac:dyDescent="0.3">
      <c r="A118" s="124">
        <v>111</v>
      </c>
      <c r="B118" s="294"/>
      <c r="C118" s="295"/>
      <c r="D118" s="837" t="s">
        <v>1165</v>
      </c>
      <c r="E118" s="875">
        <v>119054</v>
      </c>
      <c r="F118" s="875">
        <v>8305</v>
      </c>
      <c r="G118" s="875"/>
      <c r="H118" s="875"/>
      <c r="I118" s="875">
        <v>9720</v>
      </c>
      <c r="J118" s="875"/>
      <c r="K118" s="875">
        <v>42913</v>
      </c>
      <c r="L118" s="875">
        <v>208109</v>
      </c>
      <c r="M118" s="868">
        <v>129926</v>
      </c>
      <c r="N118" s="302">
        <f>SUM(E118:L118)</f>
        <v>388101</v>
      </c>
    </row>
    <row r="119" spans="1:14" s="29" customFormat="1" ht="18" customHeight="1" x14ac:dyDescent="0.3">
      <c r="A119" s="124">
        <v>112</v>
      </c>
      <c r="B119" s="294"/>
      <c r="C119" s="295"/>
      <c r="D119" s="1570" t="s">
        <v>1229</v>
      </c>
      <c r="E119" s="301"/>
      <c r="F119" s="301"/>
      <c r="G119" s="301"/>
      <c r="H119" s="301"/>
      <c r="I119" s="301"/>
      <c r="J119" s="301"/>
      <c r="K119" s="301"/>
      <c r="L119" s="301">
        <v>24</v>
      </c>
      <c r="M119" s="301">
        <v>24</v>
      </c>
      <c r="N119" s="1152">
        <f t="shared" ref="N119:N120" si="36">SUM(E119:L119)</f>
        <v>24</v>
      </c>
    </row>
    <row r="120" spans="1:14" s="29" customFormat="1" ht="18" customHeight="1" x14ac:dyDescent="0.3">
      <c r="A120" s="124">
        <v>113</v>
      </c>
      <c r="B120" s="294"/>
      <c r="C120" s="295"/>
      <c r="D120" s="969" t="s">
        <v>1231</v>
      </c>
      <c r="E120" s="301"/>
      <c r="F120" s="301"/>
      <c r="G120" s="301"/>
      <c r="H120" s="301"/>
      <c r="I120" s="301"/>
      <c r="J120" s="301"/>
      <c r="K120" s="301"/>
      <c r="L120" s="301">
        <v>1142</v>
      </c>
      <c r="M120" s="301">
        <v>1142</v>
      </c>
      <c r="N120" s="1152">
        <f t="shared" si="36"/>
        <v>1142</v>
      </c>
    </row>
    <row r="121" spans="1:14" s="29" customFormat="1" ht="18" customHeight="1" x14ac:dyDescent="0.3">
      <c r="A121" s="124">
        <v>114</v>
      </c>
      <c r="B121" s="294"/>
      <c r="C121" s="295"/>
      <c r="D121" s="837" t="s">
        <v>1210</v>
      </c>
      <c r="E121" s="875">
        <f>SUM(E118:E120)</f>
        <v>119054</v>
      </c>
      <c r="F121" s="875">
        <f>SUM(F118:F120)</f>
        <v>8305</v>
      </c>
      <c r="G121" s="875"/>
      <c r="H121" s="875"/>
      <c r="I121" s="875">
        <f>SUM(I118:I120)</f>
        <v>9720</v>
      </c>
      <c r="J121" s="875"/>
      <c r="K121" s="875">
        <f>SUM(K118:K120)</f>
        <v>42913</v>
      </c>
      <c r="L121" s="875">
        <f>SUM(L118:L120)</f>
        <v>209275</v>
      </c>
      <c r="M121" s="875">
        <f>SUM(M118:M120)</f>
        <v>131092</v>
      </c>
      <c r="N121" s="302">
        <f>SUM(N118:N120)</f>
        <v>389267</v>
      </c>
    </row>
    <row r="122" spans="1:14" s="121" customFormat="1" ht="18" customHeight="1" x14ac:dyDescent="0.3">
      <c r="A122" s="124">
        <v>115</v>
      </c>
      <c r="B122" s="291"/>
      <c r="C122" s="292">
        <v>1</v>
      </c>
      <c r="D122" s="315" t="s">
        <v>170</v>
      </c>
      <c r="E122" s="317"/>
      <c r="F122" s="317"/>
      <c r="G122" s="317"/>
      <c r="H122" s="317"/>
      <c r="I122" s="317"/>
      <c r="J122" s="317"/>
      <c r="K122" s="105"/>
      <c r="L122" s="105"/>
      <c r="M122" s="130"/>
      <c r="N122" s="316"/>
    </row>
    <row r="123" spans="1:14" s="29" customFormat="1" ht="18" customHeight="1" x14ac:dyDescent="0.3">
      <c r="A123" s="124">
        <v>116</v>
      </c>
      <c r="B123" s="297"/>
      <c r="C123" s="298"/>
      <c r="D123" s="882" t="s">
        <v>360</v>
      </c>
      <c r="E123" s="1563"/>
      <c r="F123" s="1563">
        <v>20890</v>
      </c>
      <c r="G123" s="1563"/>
      <c r="H123" s="1563"/>
      <c r="I123" s="1563"/>
      <c r="J123" s="1563"/>
      <c r="K123" s="1563"/>
      <c r="L123" s="1563"/>
      <c r="M123" s="1564"/>
      <c r="N123" s="883">
        <f t="shared" si="35"/>
        <v>20890</v>
      </c>
    </row>
    <row r="124" spans="1:14" s="29" customFormat="1" ht="18" customHeight="1" x14ac:dyDescent="0.3">
      <c r="A124" s="124">
        <v>117</v>
      </c>
      <c r="B124" s="297"/>
      <c r="C124" s="298"/>
      <c r="D124" s="837" t="s">
        <v>1166</v>
      </c>
      <c r="E124" s="1565"/>
      <c r="F124" s="1565">
        <v>1313</v>
      </c>
      <c r="G124" s="1565"/>
      <c r="H124" s="1565"/>
      <c r="I124" s="1565"/>
      <c r="J124" s="1565"/>
      <c r="K124" s="1565">
        <v>3723</v>
      </c>
      <c r="L124" s="1565"/>
      <c r="M124" s="1566"/>
      <c r="N124" s="305">
        <f>SUM(E124:L124)</f>
        <v>5036</v>
      </c>
    </row>
    <row r="125" spans="1:14" s="29" customFormat="1" ht="18" customHeight="1" x14ac:dyDescent="0.3">
      <c r="A125" s="124">
        <v>118</v>
      </c>
      <c r="B125" s="297"/>
      <c r="C125" s="298"/>
      <c r="D125" s="301" t="s">
        <v>1167</v>
      </c>
      <c r="E125" s="304"/>
      <c r="F125" s="304"/>
      <c r="G125" s="304"/>
      <c r="H125" s="304"/>
      <c r="I125" s="304"/>
      <c r="J125" s="304"/>
      <c r="K125" s="304"/>
      <c r="L125" s="304"/>
      <c r="M125" s="304"/>
      <c r="N125" s="1117">
        <f t="shared" si="35"/>
        <v>0</v>
      </c>
    </row>
    <row r="126" spans="1:14" s="29" customFormat="1" ht="18" customHeight="1" x14ac:dyDescent="0.3">
      <c r="A126" s="124">
        <v>119</v>
      </c>
      <c r="B126" s="297"/>
      <c r="C126" s="298"/>
      <c r="D126" s="837" t="s">
        <v>1211</v>
      </c>
      <c r="E126" s="303"/>
      <c r="F126" s="1565">
        <f>SUM(F124:F125)</f>
        <v>1313</v>
      </c>
      <c r="G126" s="1565"/>
      <c r="H126" s="1565"/>
      <c r="I126" s="1565"/>
      <c r="J126" s="1565"/>
      <c r="K126" s="1565">
        <f t="shared" ref="K126:M126" si="37">SUM(K124:K125)</f>
        <v>3723</v>
      </c>
      <c r="L126" s="1565">
        <f t="shared" si="37"/>
        <v>0</v>
      </c>
      <c r="M126" s="1565">
        <f t="shared" si="37"/>
        <v>0</v>
      </c>
      <c r="N126" s="305">
        <f>SUM(N124:N125)</f>
        <v>5036</v>
      </c>
    </row>
    <row r="127" spans="1:14" s="29" customFormat="1" ht="62.25" customHeight="1" x14ac:dyDescent="0.3">
      <c r="A127" s="124">
        <v>120</v>
      </c>
      <c r="B127" s="297"/>
      <c r="C127" s="298">
        <v>2</v>
      </c>
      <c r="D127" s="1590" t="s">
        <v>1161</v>
      </c>
      <c r="E127" s="303"/>
      <c r="F127" s="1565"/>
      <c r="G127" s="1565"/>
      <c r="H127" s="1565"/>
      <c r="I127" s="1565"/>
      <c r="J127" s="1565"/>
      <c r="K127" s="1565"/>
      <c r="L127" s="1565"/>
      <c r="M127" s="1565"/>
      <c r="N127" s="305"/>
    </row>
    <row r="128" spans="1:14" s="29" customFormat="1" ht="18" customHeight="1" x14ac:dyDescent="0.3">
      <c r="A128" s="124">
        <v>121</v>
      </c>
      <c r="B128" s="297"/>
      <c r="C128" s="298"/>
      <c r="D128" s="837" t="s">
        <v>1166</v>
      </c>
      <c r="E128" s="303"/>
      <c r="F128" s="1565">
        <v>1482</v>
      </c>
      <c r="G128" s="1565"/>
      <c r="H128" s="1565"/>
      <c r="I128" s="1565">
        <v>28391</v>
      </c>
      <c r="J128" s="1565"/>
      <c r="K128" s="1565"/>
      <c r="L128" s="1565"/>
      <c r="M128" s="1565"/>
      <c r="N128" s="305">
        <f>SUM(E128:L128)</f>
        <v>29873</v>
      </c>
    </row>
    <row r="129" spans="1:15" s="29" customFormat="1" ht="18" customHeight="1" x14ac:dyDescent="0.3">
      <c r="A129" s="124">
        <v>122</v>
      </c>
      <c r="B129" s="297"/>
      <c r="C129" s="298"/>
      <c r="D129" s="301" t="s">
        <v>781</v>
      </c>
      <c r="E129" s="303"/>
      <c r="F129" s="304"/>
      <c r="G129" s="1565"/>
      <c r="H129" s="1565"/>
      <c r="I129" s="304"/>
      <c r="J129" s="1565"/>
      <c r="K129" s="1565"/>
      <c r="L129" s="1565"/>
      <c r="M129" s="1565"/>
      <c r="N129" s="1117">
        <f t="shared" si="35"/>
        <v>0</v>
      </c>
    </row>
    <row r="130" spans="1:15" s="29" customFormat="1" ht="18" customHeight="1" x14ac:dyDescent="0.3">
      <c r="A130" s="124">
        <v>123</v>
      </c>
      <c r="B130" s="297"/>
      <c r="C130" s="298"/>
      <c r="D130" s="837" t="s">
        <v>1211</v>
      </c>
      <c r="E130" s="303"/>
      <c r="F130" s="1565">
        <f>SUM(F128:F129)</f>
        <v>1482</v>
      </c>
      <c r="G130" s="1565">
        <f t="shared" ref="G130:N130" si="38">SUM(G128:G129)</f>
        <v>0</v>
      </c>
      <c r="H130" s="1565">
        <f t="shared" si="38"/>
        <v>0</v>
      </c>
      <c r="I130" s="1565">
        <f t="shared" si="38"/>
        <v>28391</v>
      </c>
      <c r="J130" s="1565">
        <f t="shared" si="38"/>
        <v>0</v>
      </c>
      <c r="K130" s="1565">
        <f t="shared" si="38"/>
        <v>0</v>
      </c>
      <c r="L130" s="1565">
        <f t="shared" si="38"/>
        <v>0</v>
      </c>
      <c r="M130" s="1565">
        <f t="shared" si="38"/>
        <v>0</v>
      </c>
      <c r="N130" s="305">
        <f t="shared" si="38"/>
        <v>29873</v>
      </c>
    </row>
    <row r="131" spans="1:15" s="121" customFormat="1" ht="22.5" customHeight="1" x14ac:dyDescent="0.3">
      <c r="A131" s="124">
        <v>124</v>
      </c>
      <c r="B131" s="291">
        <v>13</v>
      </c>
      <c r="C131" s="292"/>
      <c r="D131" s="337" t="s">
        <v>145</v>
      </c>
      <c r="E131" s="303"/>
      <c r="F131" s="303"/>
      <c r="G131" s="303"/>
      <c r="H131" s="303"/>
      <c r="I131" s="303"/>
      <c r="J131" s="303"/>
      <c r="K131" s="303"/>
      <c r="L131" s="303"/>
      <c r="M131" s="304"/>
      <c r="N131" s="305"/>
    </row>
    <row r="132" spans="1:15" s="29" customFormat="1" ht="18" customHeight="1" x14ac:dyDescent="0.3">
      <c r="A132" s="124">
        <v>125</v>
      </c>
      <c r="B132" s="294"/>
      <c r="C132" s="295"/>
      <c r="D132" s="843" t="s">
        <v>360</v>
      </c>
      <c r="E132" s="873">
        <v>28754</v>
      </c>
      <c r="F132" s="873">
        <v>8000</v>
      </c>
      <c r="G132" s="873"/>
      <c r="H132" s="873"/>
      <c r="I132" s="873"/>
      <c r="J132" s="873"/>
      <c r="K132" s="873"/>
      <c r="L132" s="873">
        <v>83643</v>
      </c>
      <c r="M132" s="874">
        <v>47700</v>
      </c>
      <c r="N132" s="872">
        <f t="shared" si="35"/>
        <v>120397</v>
      </c>
    </row>
    <row r="133" spans="1:15" s="29" customFormat="1" ht="18" customHeight="1" x14ac:dyDescent="0.3">
      <c r="A133" s="124">
        <v>126</v>
      </c>
      <c r="B133" s="294"/>
      <c r="C133" s="295"/>
      <c r="D133" s="837" t="s">
        <v>1165</v>
      </c>
      <c r="E133" s="875">
        <v>28754</v>
      </c>
      <c r="F133" s="875">
        <v>8000</v>
      </c>
      <c r="G133" s="875">
        <v>0</v>
      </c>
      <c r="H133" s="875">
        <v>0</v>
      </c>
      <c r="I133" s="875">
        <v>0</v>
      </c>
      <c r="J133" s="875">
        <v>0</v>
      </c>
      <c r="K133" s="875">
        <v>2278</v>
      </c>
      <c r="L133" s="875">
        <v>89829</v>
      </c>
      <c r="M133" s="868">
        <v>51147</v>
      </c>
      <c r="N133" s="302">
        <f>SUM(E133:L133)</f>
        <v>128861</v>
      </c>
    </row>
    <row r="134" spans="1:15" s="29" customFormat="1" ht="18" customHeight="1" x14ac:dyDescent="0.3">
      <c r="A134" s="124">
        <v>127</v>
      </c>
      <c r="B134" s="294"/>
      <c r="C134" s="295"/>
      <c r="D134" s="969" t="s">
        <v>1232</v>
      </c>
      <c r="E134" s="301"/>
      <c r="F134" s="301"/>
      <c r="G134" s="301"/>
      <c r="H134" s="301"/>
      <c r="I134" s="301"/>
      <c r="J134" s="301"/>
      <c r="K134" s="301"/>
      <c r="L134" s="301">
        <v>389</v>
      </c>
      <c r="M134" s="301">
        <v>389</v>
      </c>
      <c r="N134" s="1152">
        <f t="shared" ref="N134:N135" si="39">SUM(E134:L134)</f>
        <v>389</v>
      </c>
    </row>
    <row r="135" spans="1:15" s="29" customFormat="1" ht="18" customHeight="1" x14ac:dyDescent="0.3">
      <c r="A135" s="124">
        <v>128</v>
      </c>
      <c r="B135" s="294"/>
      <c r="C135" s="295"/>
      <c r="D135" s="969" t="s">
        <v>1339</v>
      </c>
      <c r="E135" s="301"/>
      <c r="F135" s="301"/>
      <c r="G135" s="301"/>
      <c r="H135" s="301"/>
      <c r="I135" s="301"/>
      <c r="J135" s="301"/>
      <c r="K135" s="301"/>
      <c r="L135" s="301">
        <v>437</v>
      </c>
      <c r="M135" s="301"/>
      <c r="N135" s="1152">
        <f t="shared" si="39"/>
        <v>437</v>
      </c>
    </row>
    <row r="136" spans="1:15" s="29" customFormat="1" ht="18" customHeight="1" x14ac:dyDescent="0.3">
      <c r="A136" s="124">
        <v>129</v>
      </c>
      <c r="B136" s="294"/>
      <c r="C136" s="295"/>
      <c r="D136" s="837" t="s">
        <v>1210</v>
      </c>
      <c r="E136" s="875">
        <f>SUM(E133:E135)</f>
        <v>28754</v>
      </c>
      <c r="F136" s="875">
        <f t="shared" ref="F136:N136" si="40">SUM(F133:F135)</f>
        <v>8000</v>
      </c>
      <c r="G136" s="875">
        <f t="shared" si="40"/>
        <v>0</v>
      </c>
      <c r="H136" s="875">
        <f t="shared" si="40"/>
        <v>0</v>
      </c>
      <c r="I136" s="875">
        <f t="shared" si="40"/>
        <v>0</v>
      </c>
      <c r="J136" s="875">
        <f t="shared" si="40"/>
        <v>0</v>
      </c>
      <c r="K136" s="875">
        <f t="shared" si="40"/>
        <v>2278</v>
      </c>
      <c r="L136" s="875">
        <f t="shared" si="40"/>
        <v>90655</v>
      </c>
      <c r="M136" s="875">
        <f t="shared" si="40"/>
        <v>51536</v>
      </c>
      <c r="N136" s="302">
        <f t="shared" si="40"/>
        <v>129687</v>
      </c>
    </row>
    <row r="137" spans="1:15" s="259" customFormat="1" ht="18" customHeight="1" x14ac:dyDescent="0.3">
      <c r="A137" s="124">
        <v>130</v>
      </c>
      <c r="B137" s="297"/>
      <c r="C137" s="298">
        <v>1</v>
      </c>
      <c r="D137" s="299" t="s">
        <v>170</v>
      </c>
      <c r="E137" s="105"/>
      <c r="F137" s="105"/>
      <c r="G137" s="105"/>
      <c r="H137" s="105"/>
      <c r="I137" s="105"/>
      <c r="J137" s="105"/>
      <c r="K137" s="105"/>
      <c r="L137" s="105"/>
      <c r="M137" s="130"/>
      <c r="N137" s="316"/>
      <c r="O137" s="25"/>
    </row>
    <row r="138" spans="1:15" s="259" customFormat="1" ht="18" customHeight="1" x14ac:dyDescent="0.3">
      <c r="A138" s="124">
        <v>131</v>
      </c>
      <c r="B138" s="297"/>
      <c r="C138" s="298"/>
      <c r="D138" s="882" t="s">
        <v>360</v>
      </c>
      <c r="E138" s="844"/>
      <c r="F138" s="844">
        <v>2506</v>
      </c>
      <c r="G138" s="844"/>
      <c r="H138" s="844"/>
      <c r="I138" s="844"/>
      <c r="J138" s="844"/>
      <c r="K138" s="844"/>
      <c r="L138" s="844"/>
      <c r="M138" s="845"/>
      <c r="N138" s="883">
        <f t="shared" si="35"/>
        <v>2506</v>
      </c>
      <c r="O138" s="25"/>
    </row>
    <row r="139" spans="1:15" s="259" customFormat="1" ht="18" customHeight="1" x14ac:dyDescent="0.3">
      <c r="A139" s="124">
        <v>132</v>
      </c>
      <c r="B139" s="297"/>
      <c r="C139" s="298"/>
      <c r="D139" s="837" t="s">
        <v>1166</v>
      </c>
      <c r="E139" s="838"/>
      <c r="F139" s="838">
        <v>2506</v>
      </c>
      <c r="G139" s="838">
        <v>0</v>
      </c>
      <c r="H139" s="838">
        <v>0</v>
      </c>
      <c r="I139" s="838">
        <v>0</v>
      </c>
      <c r="J139" s="838">
        <v>0</v>
      </c>
      <c r="K139" s="838">
        <v>0</v>
      </c>
      <c r="L139" s="838">
        <v>0</v>
      </c>
      <c r="M139" s="842">
        <v>0</v>
      </c>
      <c r="N139" s="305">
        <v>2506</v>
      </c>
      <c r="O139" s="25"/>
    </row>
    <row r="140" spans="1:15" s="259" customFormat="1" ht="18" customHeight="1" x14ac:dyDescent="0.3">
      <c r="A140" s="124">
        <v>133</v>
      </c>
      <c r="B140" s="297"/>
      <c r="C140" s="298"/>
      <c r="D140" s="301" t="s">
        <v>781</v>
      </c>
      <c r="E140" s="105"/>
      <c r="F140" s="105"/>
      <c r="G140" s="105"/>
      <c r="H140" s="105"/>
      <c r="I140" s="105"/>
      <c r="J140" s="105"/>
      <c r="K140" s="105"/>
      <c r="L140" s="105"/>
      <c r="M140" s="105"/>
      <c r="N140" s="884">
        <f>SUM(E140:L140)</f>
        <v>0</v>
      </c>
      <c r="O140" s="25"/>
    </row>
    <row r="141" spans="1:15" s="259" customFormat="1" ht="18" customHeight="1" x14ac:dyDescent="0.3">
      <c r="A141" s="124">
        <v>134</v>
      </c>
      <c r="B141" s="297"/>
      <c r="C141" s="298"/>
      <c r="D141" s="837" t="s">
        <v>1211</v>
      </c>
      <c r="E141" s="105"/>
      <c r="F141" s="838">
        <f>SUM(F139:F140)</f>
        <v>2506</v>
      </c>
      <c r="G141" s="838">
        <f t="shared" ref="G141:N141" si="41">SUM(G139:G140)</f>
        <v>0</v>
      </c>
      <c r="H141" s="838">
        <f t="shared" si="41"/>
        <v>0</v>
      </c>
      <c r="I141" s="838">
        <f t="shared" si="41"/>
        <v>0</v>
      </c>
      <c r="J141" s="838">
        <f t="shared" si="41"/>
        <v>0</v>
      </c>
      <c r="K141" s="838">
        <f t="shared" si="41"/>
        <v>0</v>
      </c>
      <c r="L141" s="838">
        <f t="shared" si="41"/>
        <v>0</v>
      </c>
      <c r="M141" s="838">
        <f t="shared" si="41"/>
        <v>0</v>
      </c>
      <c r="N141" s="316">
        <f t="shared" si="41"/>
        <v>2506</v>
      </c>
      <c r="O141" s="25"/>
    </row>
    <row r="142" spans="1:15" s="259" customFormat="1" ht="18" customHeight="1" x14ac:dyDescent="0.3">
      <c r="A142" s="124">
        <v>135</v>
      </c>
      <c r="B142" s="297"/>
      <c r="C142" s="298">
        <v>2</v>
      </c>
      <c r="D142" s="299" t="s">
        <v>857</v>
      </c>
      <c r="E142" s="105"/>
      <c r="F142" s="838"/>
      <c r="G142" s="838"/>
      <c r="H142" s="838"/>
      <c r="I142" s="838"/>
      <c r="J142" s="838"/>
      <c r="K142" s="838"/>
      <c r="L142" s="838"/>
      <c r="M142" s="842"/>
      <c r="N142" s="305"/>
      <c r="O142" s="25"/>
    </row>
    <row r="143" spans="1:15" s="259" customFormat="1" ht="18" customHeight="1" x14ac:dyDescent="0.3">
      <c r="A143" s="124">
        <v>136</v>
      </c>
      <c r="B143" s="297"/>
      <c r="C143" s="298"/>
      <c r="D143" s="837" t="s">
        <v>1198</v>
      </c>
      <c r="E143" s="105"/>
      <c r="F143" s="838">
        <v>25330</v>
      </c>
      <c r="G143" s="838"/>
      <c r="H143" s="838"/>
      <c r="I143" s="838">
        <v>2637</v>
      </c>
      <c r="J143" s="838"/>
      <c r="K143" s="838"/>
      <c r="L143" s="838"/>
      <c r="M143" s="842"/>
      <c r="N143" s="305">
        <f>SUM(E143:L143)</f>
        <v>27967</v>
      </c>
      <c r="O143" s="25"/>
    </row>
    <row r="144" spans="1:15" s="259" customFormat="1" ht="18" customHeight="1" x14ac:dyDescent="0.3">
      <c r="A144" s="124">
        <v>137</v>
      </c>
      <c r="B144" s="297"/>
      <c r="C144" s="298"/>
      <c r="D144" s="301" t="s">
        <v>1169</v>
      </c>
      <c r="E144" s="105"/>
      <c r="F144" s="130"/>
      <c r="G144" s="838"/>
      <c r="H144" s="838"/>
      <c r="I144" s="130"/>
      <c r="J144" s="838"/>
      <c r="K144" s="838"/>
      <c r="L144" s="838"/>
      <c r="M144" s="842"/>
      <c r="N144" s="112">
        <f>SUM(E144:L144)</f>
        <v>0</v>
      </c>
      <c r="O144" s="25"/>
    </row>
    <row r="145" spans="1:15" s="259" customFormat="1" ht="18" customHeight="1" x14ac:dyDescent="0.3">
      <c r="A145" s="124">
        <v>138</v>
      </c>
      <c r="B145" s="297"/>
      <c r="C145" s="298"/>
      <c r="D145" s="837" t="s">
        <v>1212</v>
      </c>
      <c r="E145" s="838">
        <f>SUM(E144)</f>
        <v>0</v>
      </c>
      <c r="F145" s="838">
        <f>SUM(F143:F144)</f>
        <v>25330</v>
      </c>
      <c r="G145" s="838">
        <f t="shared" ref="G145:N145" si="42">SUM(G143:G144)</f>
        <v>0</v>
      </c>
      <c r="H145" s="838">
        <f t="shared" si="42"/>
        <v>0</v>
      </c>
      <c r="I145" s="838">
        <f t="shared" si="42"/>
        <v>2637</v>
      </c>
      <c r="J145" s="838">
        <f t="shared" si="42"/>
        <v>0</v>
      </c>
      <c r="K145" s="838">
        <f t="shared" si="42"/>
        <v>0</v>
      </c>
      <c r="L145" s="838">
        <f t="shared" si="42"/>
        <v>0</v>
      </c>
      <c r="M145" s="838">
        <f t="shared" si="42"/>
        <v>0</v>
      </c>
      <c r="N145" s="316">
        <f t="shared" si="42"/>
        <v>27967</v>
      </c>
      <c r="O145" s="25"/>
    </row>
    <row r="146" spans="1:15" s="122" customFormat="1" ht="22.5" customHeight="1" x14ac:dyDescent="0.3">
      <c r="A146" s="124">
        <v>139</v>
      </c>
      <c r="B146" s="291">
        <v>14</v>
      </c>
      <c r="C146" s="292"/>
      <c r="D146" s="339" t="s">
        <v>177</v>
      </c>
      <c r="E146" s="303"/>
      <c r="F146" s="303"/>
      <c r="G146" s="303"/>
      <c r="H146" s="303"/>
      <c r="I146" s="303"/>
      <c r="J146" s="303"/>
      <c r="K146" s="303"/>
      <c r="L146" s="303"/>
      <c r="M146" s="304"/>
      <c r="N146" s="305"/>
    </row>
    <row r="147" spans="1:15" s="121" customFormat="1" ht="18" customHeight="1" x14ac:dyDescent="0.3">
      <c r="A147" s="124">
        <v>140</v>
      </c>
      <c r="B147" s="294"/>
      <c r="C147" s="295"/>
      <c r="D147" s="843" t="s">
        <v>360</v>
      </c>
      <c r="E147" s="873">
        <v>195500</v>
      </c>
      <c r="F147" s="873">
        <v>102975</v>
      </c>
      <c r="G147" s="873"/>
      <c r="H147" s="873"/>
      <c r="I147" s="873"/>
      <c r="J147" s="873"/>
      <c r="K147" s="873">
        <v>130000</v>
      </c>
      <c r="L147" s="873">
        <v>399375</v>
      </c>
      <c r="M147" s="874">
        <v>259100</v>
      </c>
      <c r="N147" s="872">
        <f t="shared" si="35"/>
        <v>827850</v>
      </c>
    </row>
    <row r="148" spans="1:15" s="121" customFormat="1" ht="18" customHeight="1" x14ac:dyDescent="0.3">
      <c r="A148" s="124">
        <v>141</v>
      </c>
      <c r="B148" s="294"/>
      <c r="C148" s="295"/>
      <c r="D148" s="837" t="s">
        <v>1165</v>
      </c>
      <c r="E148" s="875">
        <v>195500</v>
      </c>
      <c r="F148" s="875">
        <v>102975</v>
      </c>
      <c r="G148" s="875">
        <v>0</v>
      </c>
      <c r="H148" s="875">
        <v>0</v>
      </c>
      <c r="I148" s="875">
        <v>0</v>
      </c>
      <c r="J148" s="875">
        <v>0</v>
      </c>
      <c r="K148" s="875">
        <v>234039</v>
      </c>
      <c r="L148" s="875">
        <v>417282</v>
      </c>
      <c r="M148" s="868">
        <v>273384</v>
      </c>
      <c r="N148" s="302">
        <f>SUM(E148:L148)</f>
        <v>949796</v>
      </c>
    </row>
    <row r="149" spans="1:15" s="121" customFormat="1" ht="18" customHeight="1" x14ac:dyDescent="0.3">
      <c r="A149" s="124">
        <v>142</v>
      </c>
      <c r="B149" s="294"/>
      <c r="C149" s="295"/>
      <c r="D149" s="1144" t="s">
        <v>1229</v>
      </c>
      <c r="E149" s="301"/>
      <c r="F149" s="301"/>
      <c r="G149" s="301"/>
      <c r="H149" s="301"/>
      <c r="I149" s="301"/>
      <c r="J149" s="301"/>
      <c r="K149" s="301"/>
      <c r="L149" s="301">
        <v>56</v>
      </c>
      <c r="M149" s="301">
        <v>56</v>
      </c>
      <c r="N149" s="884">
        <f t="shared" ref="N149" si="43">SUM(E149:L149)</f>
        <v>56</v>
      </c>
    </row>
    <row r="150" spans="1:15" s="121" customFormat="1" ht="18" customHeight="1" x14ac:dyDescent="0.3">
      <c r="A150" s="124">
        <v>143</v>
      </c>
      <c r="B150" s="294"/>
      <c r="C150" s="295"/>
      <c r="D150" s="969" t="s">
        <v>1231</v>
      </c>
      <c r="E150" s="301"/>
      <c r="F150" s="301"/>
      <c r="G150" s="301"/>
      <c r="H150" s="301"/>
      <c r="I150" s="301"/>
      <c r="J150" s="301"/>
      <c r="K150" s="301"/>
      <c r="L150" s="301">
        <v>1502</v>
      </c>
      <c r="M150" s="301">
        <v>1502</v>
      </c>
      <c r="N150" s="884">
        <f>SUM(E150:L150)</f>
        <v>1502</v>
      </c>
    </row>
    <row r="151" spans="1:15" s="121" customFormat="1" ht="18" customHeight="1" x14ac:dyDescent="0.3">
      <c r="A151" s="124">
        <v>144</v>
      </c>
      <c r="B151" s="294"/>
      <c r="C151" s="327"/>
      <c r="D151" s="1144" t="s">
        <v>1339</v>
      </c>
      <c r="E151" s="329"/>
      <c r="F151" s="329"/>
      <c r="G151" s="329"/>
      <c r="H151" s="329"/>
      <c r="I151" s="329"/>
      <c r="J151" s="329"/>
      <c r="K151" s="329"/>
      <c r="L151" s="329">
        <v>1510</v>
      </c>
      <c r="M151" s="329"/>
      <c r="N151" s="884">
        <f>SUM(E151:L151)</f>
        <v>1510</v>
      </c>
    </row>
    <row r="152" spans="1:15" s="121" customFormat="1" ht="18" customHeight="1" thickBot="1" x14ac:dyDescent="0.35">
      <c r="A152" s="124">
        <v>145</v>
      </c>
      <c r="B152" s="294"/>
      <c r="C152" s="867"/>
      <c r="D152" s="885" t="s">
        <v>1210</v>
      </c>
      <c r="E152" s="862">
        <f>SUM(E148:E151)</f>
        <v>195500</v>
      </c>
      <c r="F152" s="862">
        <f t="shared" ref="F152:N152" si="44">SUM(F148:F151)</f>
        <v>102975</v>
      </c>
      <c r="G152" s="862">
        <f t="shared" si="44"/>
        <v>0</v>
      </c>
      <c r="H152" s="862">
        <f t="shared" si="44"/>
        <v>0</v>
      </c>
      <c r="I152" s="862">
        <f t="shared" si="44"/>
        <v>0</v>
      </c>
      <c r="J152" s="862">
        <f t="shared" si="44"/>
        <v>0</v>
      </c>
      <c r="K152" s="862">
        <f t="shared" si="44"/>
        <v>234039</v>
      </c>
      <c r="L152" s="862">
        <f t="shared" si="44"/>
        <v>420350</v>
      </c>
      <c r="M152" s="862">
        <f t="shared" si="44"/>
        <v>274942</v>
      </c>
      <c r="N152" s="1506">
        <f t="shared" si="44"/>
        <v>952864</v>
      </c>
    </row>
    <row r="153" spans="1:15" s="121" customFormat="1" ht="18" customHeight="1" thickTop="1" x14ac:dyDescent="0.3">
      <c r="A153" s="124">
        <v>146</v>
      </c>
      <c r="B153" s="294"/>
      <c r="C153" s="332"/>
      <c r="D153" s="876" t="s">
        <v>188</v>
      </c>
      <c r="E153" s="852"/>
      <c r="F153" s="852"/>
      <c r="G153" s="852"/>
      <c r="H153" s="852"/>
      <c r="I153" s="852"/>
      <c r="J153" s="852"/>
      <c r="K153" s="852"/>
      <c r="L153" s="852"/>
      <c r="M153" s="852"/>
      <c r="N153" s="1300"/>
    </row>
    <row r="154" spans="1:15" s="122" customFormat="1" ht="20.100000000000001" customHeight="1" x14ac:dyDescent="0.3">
      <c r="A154" s="124">
        <v>147</v>
      </c>
      <c r="B154" s="294"/>
      <c r="C154" s="295"/>
      <c r="D154" s="874" t="s">
        <v>360</v>
      </c>
      <c r="E154" s="873">
        <f t="shared" ref="E154:N154" si="45">SUM(E147,E132,E123,E117,E103,E96,E87,E138)</f>
        <v>356157</v>
      </c>
      <c r="F154" s="873">
        <f t="shared" si="45"/>
        <v>136661</v>
      </c>
      <c r="G154" s="873">
        <f t="shared" si="45"/>
        <v>0</v>
      </c>
      <c r="H154" s="873">
        <f t="shared" si="45"/>
        <v>0</v>
      </c>
      <c r="I154" s="873">
        <f t="shared" si="45"/>
        <v>0</v>
      </c>
      <c r="J154" s="873">
        <f t="shared" si="45"/>
        <v>0</v>
      </c>
      <c r="K154" s="873">
        <f t="shared" si="45"/>
        <v>141000</v>
      </c>
      <c r="L154" s="873">
        <f t="shared" si="45"/>
        <v>1325742</v>
      </c>
      <c r="M154" s="873">
        <f t="shared" si="45"/>
        <v>714711</v>
      </c>
      <c r="N154" s="872">
        <f t="shared" si="45"/>
        <v>1959560</v>
      </c>
    </row>
    <row r="155" spans="1:15" s="122" customFormat="1" ht="20.100000000000001" customHeight="1" x14ac:dyDescent="0.3">
      <c r="A155" s="124">
        <v>148</v>
      </c>
      <c r="B155" s="851"/>
      <c r="C155" s="295"/>
      <c r="D155" s="868" t="s">
        <v>1165</v>
      </c>
      <c r="E155" s="875">
        <f t="shared" ref="E155:M155" si="46">SUM(E148+E139+E133+E128+E124+E118+E113+E104+E97+E88)+E143</f>
        <v>408519</v>
      </c>
      <c r="F155" s="875">
        <f t="shared" si="46"/>
        <v>159281</v>
      </c>
      <c r="G155" s="875">
        <f t="shared" si="46"/>
        <v>2820</v>
      </c>
      <c r="H155" s="875">
        <f t="shared" si="46"/>
        <v>0</v>
      </c>
      <c r="I155" s="875">
        <f t="shared" si="46"/>
        <v>40748</v>
      </c>
      <c r="J155" s="875">
        <f t="shared" si="46"/>
        <v>0</v>
      </c>
      <c r="K155" s="875">
        <f t="shared" si="46"/>
        <v>369637</v>
      </c>
      <c r="L155" s="875">
        <f t="shared" si="46"/>
        <v>1410582</v>
      </c>
      <c r="M155" s="875">
        <f t="shared" si="46"/>
        <v>769746</v>
      </c>
      <c r="N155" s="302">
        <f>SUM(E155:L155)</f>
        <v>2391587</v>
      </c>
    </row>
    <row r="156" spans="1:15" s="122" customFormat="1" ht="20.100000000000001" customHeight="1" x14ac:dyDescent="0.3">
      <c r="A156" s="124">
        <v>149</v>
      </c>
      <c r="B156" s="851"/>
      <c r="C156" s="295"/>
      <c r="D156" s="312" t="s">
        <v>675</v>
      </c>
      <c r="E156" s="301">
        <f>E150+E149+E144+E140+E134+E125+E120+E119+E114+E109+E108+E107+E106+E105+E99+E98+E92+E91+E90+E89+E129+E110+E100+E135+E151+E93</f>
        <v>6187</v>
      </c>
      <c r="F156" s="301">
        <f t="shared" ref="F156:N156" si="47">F150+F149+F144+F140+F134+F125+F120+F119+F114+F109+F108+F107+F106+F105+F99+F98+F92+F91+F90+F89+F129+F110+F100+F135+F151+F93</f>
        <v>3744</v>
      </c>
      <c r="G156" s="301">
        <f t="shared" si="47"/>
        <v>2098</v>
      </c>
      <c r="H156" s="301">
        <f t="shared" si="47"/>
        <v>0</v>
      </c>
      <c r="I156" s="301">
        <f t="shared" si="47"/>
        <v>0</v>
      </c>
      <c r="J156" s="301">
        <f t="shared" si="47"/>
        <v>0</v>
      </c>
      <c r="K156" s="301">
        <f t="shared" si="47"/>
        <v>0</v>
      </c>
      <c r="L156" s="301">
        <f t="shared" si="47"/>
        <v>13682</v>
      </c>
      <c r="M156" s="301">
        <f t="shared" si="47"/>
        <v>5551</v>
      </c>
      <c r="N156" s="1117">
        <f t="shared" si="47"/>
        <v>25711</v>
      </c>
    </row>
    <row r="157" spans="1:15" s="122" customFormat="1" ht="20.100000000000001" customHeight="1" thickBot="1" x14ac:dyDescent="0.35">
      <c r="A157" s="124">
        <v>150</v>
      </c>
      <c r="B157" s="851"/>
      <c r="C157" s="867"/>
      <c r="D157" s="864" t="s">
        <v>1210</v>
      </c>
      <c r="E157" s="862">
        <f>SUM(E155:E156)</f>
        <v>414706</v>
      </c>
      <c r="F157" s="862">
        <f t="shared" ref="F157:N157" si="48">SUM(F155:F156)</f>
        <v>163025</v>
      </c>
      <c r="G157" s="862">
        <f t="shared" si="48"/>
        <v>4918</v>
      </c>
      <c r="H157" s="862">
        <f t="shared" si="48"/>
        <v>0</v>
      </c>
      <c r="I157" s="862">
        <f t="shared" si="48"/>
        <v>40748</v>
      </c>
      <c r="J157" s="862">
        <f t="shared" si="48"/>
        <v>0</v>
      </c>
      <c r="K157" s="862">
        <f t="shared" si="48"/>
        <v>369637</v>
      </c>
      <c r="L157" s="862">
        <f t="shared" si="48"/>
        <v>1424264</v>
      </c>
      <c r="M157" s="862">
        <f t="shared" si="48"/>
        <v>775297</v>
      </c>
      <c r="N157" s="1506">
        <f t="shared" si="48"/>
        <v>2417298</v>
      </c>
    </row>
    <row r="158" spans="1:15" ht="22.5" customHeight="1" thickTop="1" x14ac:dyDescent="0.3">
      <c r="A158" s="124">
        <v>151</v>
      </c>
      <c r="B158" s="309">
        <v>15</v>
      </c>
      <c r="C158" s="310"/>
      <c r="D158" s="340" t="s">
        <v>304</v>
      </c>
      <c r="E158" s="321"/>
      <c r="F158" s="321"/>
      <c r="G158" s="321"/>
      <c r="H158" s="321"/>
      <c r="I158" s="321"/>
      <c r="J158" s="321"/>
      <c r="K158" s="321"/>
      <c r="L158" s="321"/>
      <c r="M158" s="322"/>
      <c r="N158" s="323"/>
      <c r="O158" s="24"/>
    </row>
    <row r="159" spans="1:15" s="259" customFormat="1" ht="18" customHeight="1" x14ac:dyDescent="0.3">
      <c r="A159" s="124">
        <v>152</v>
      </c>
      <c r="B159" s="294"/>
      <c r="C159" s="888"/>
      <c r="D159" s="843" t="s">
        <v>360</v>
      </c>
      <c r="E159" s="880">
        <v>374152</v>
      </c>
      <c r="F159" s="880"/>
      <c r="G159" s="880"/>
      <c r="H159" s="880"/>
      <c r="I159" s="880"/>
      <c r="J159" s="880"/>
      <c r="K159" s="880">
        <v>79402</v>
      </c>
      <c r="L159" s="880">
        <v>531147</v>
      </c>
      <c r="M159" s="889">
        <v>173923</v>
      </c>
      <c r="N159" s="881">
        <f>SUM(E159:L159)</f>
        <v>984701</v>
      </c>
      <c r="O159" s="25"/>
    </row>
    <row r="160" spans="1:15" s="259" customFormat="1" ht="18" customHeight="1" x14ac:dyDescent="0.3">
      <c r="A160" s="124">
        <v>153</v>
      </c>
      <c r="B160" s="851"/>
      <c r="C160" s="888"/>
      <c r="D160" s="837" t="s">
        <v>1165</v>
      </c>
      <c r="E160" s="1380">
        <v>374152</v>
      </c>
      <c r="F160" s="1380">
        <v>27</v>
      </c>
      <c r="G160" s="1380">
        <v>0</v>
      </c>
      <c r="H160" s="1380">
        <v>0</v>
      </c>
      <c r="I160" s="1380">
        <v>0</v>
      </c>
      <c r="J160" s="1380">
        <v>0</v>
      </c>
      <c r="K160" s="1380">
        <v>193973</v>
      </c>
      <c r="L160" s="1380">
        <v>531808</v>
      </c>
      <c r="M160" s="510">
        <v>176797</v>
      </c>
      <c r="N160" s="313">
        <f>SUM(E160:L160)</f>
        <v>1099960</v>
      </c>
      <c r="O160" s="25"/>
    </row>
    <row r="161" spans="1:15" s="259" customFormat="1" ht="18" customHeight="1" x14ac:dyDescent="0.3">
      <c r="A161" s="124">
        <v>154</v>
      </c>
      <c r="B161" s="851"/>
      <c r="C161" s="888"/>
      <c r="D161" s="969" t="s">
        <v>1229</v>
      </c>
      <c r="E161" s="311"/>
      <c r="F161" s="311"/>
      <c r="G161" s="311"/>
      <c r="H161" s="311"/>
      <c r="I161" s="311"/>
      <c r="J161" s="311"/>
      <c r="K161" s="311"/>
      <c r="L161" s="311">
        <v>25</v>
      </c>
      <c r="M161" s="311">
        <v>25</v>
      </c>
      <c r="N161" s="884">
        <f t="shared" ref="N161:N162" si="49">SUM(E161:L161)</f>
        <v>25</v>
      </c>
      <c r="O161" s="25"/>
    </row>
    <row r="162" spans="1:15" s="259" customFormat="1" ht="18" customHeight="1" x14ac:dyDescent="0.3">
      <c r="A162" s="124">
        <v>155</v>
      </c>
      <c r="B162" s="294"/>
      <c r="C162" s="978"/>
      <c r="D162" s="969" t="s">
        <v>1304</v>
      </c>
      <c r="E162" s="300"/>
      <c r="F162" s="300"/>
      <c r="G162" s="300"/>
      <c r="H162" s="300"/>
      <c r="I162" s="300"/>
      <c r="J162" s="300"/>
      <c r="K162" s="300"/>
      <c r="L162" s="300">
        <v>1517</v>
      </c>
      <c r="M162" s="300"/>
      <c r="N162" s="884">
        <f t="shared" si="49"/>
        <v>1517</v>
      </c>
      <c r="O162" s="25"/>
    </row>
    <row r="163" spans="1:15" s="259" customFormat="1" ht="18" customHeight="1" thickBot="1" x14ac:dyDescent="0.35">
      <c r="A163" s="124">
        <v>156</v>
      </c>
      <c r="B163" s="890"/>
      <c r="C163" s="891"/>
      <c r="D163" s="1140" t="s">
        <v>1210</v>
      </c>
      <c r="E163" s="852">
        <f>SUM(E160:E162)</f>
        <v>374152</v>
      </c>
      <c r="F163" s="852">
        <f t="shared" ref="F163:N163" si="50">SUM(F160:F162)</f>
        <v>27</v>
      </c>
      <c r="G163" s="852">
        <f t="shared" si="50"/>
        <v>0</v>
      </c>
      <c r="H163" s="852">
        <f t="shared" si="50"/>
        <v>0</v>
      </c>
      <c r="I163" s="852">
        <f t="shared" si="50"/>
        <v>0</v>
      </c>
      <c r="J163" s="852">
        <f t="shared" si="50"/>
        <v>0</v>
      </c>
      <c r="K163" s="852">
        <f t="shared" si="50"/>
        <v>193973</v>
      </c>
      <c r="L163" s="852">
        <f t="shared" si="50"/>
        <v>533350</v>
      </c>
      <c r="M163" s="852">
        <f t="shared" si="50"/>
        <v>176822</v>
      </c>
      <c r="N163" s="1300">
        <f t="shared" si="50"/>
        <v>1101502</v>
      </c>
      <c r="O163" s="25"/>
    </row>
    <row r="164" spans="1:15" s="259" customFormat="1" ht="18" customHeight="1" x14ac:dyDescent="0.3">
      <c r="A164" s="124">
        <v>157</v>
      </c>
      <c r="B164" s="324"/>
      <c r="C164" s="1747" t="s">
        <v>178</v>
      </c>
      <c r="D164" s="1748"/>
      <c r="E164" s="893"/>
      <c r="F164" s="893"/>
      <c r="G164" s="893"/>
      <c r="H164" s="893"/>
      <c r="I164" s="893"/>
      <c r="J164" s="893"/>
      <c r="K164" s="893"/>
      <c r="L164" s="893"/>
      <c r="M164" s="893"/>
      <c r="N164" s="333"/>
      <c r="O164" s="25"/>
    </row>
    <row r="165" spans="1:15" s="259" customFormat="1" ht="18" customHeight="1" x14ac:dyDescent="0.3">
      <c r="A165" s="124">
        <v>158</v>
      </c>
      <c r="B165" s="851"/>
      <c r="C165" s="897"/>
      <c r="D165" s="873" t="s">
        <v>360</v>
      </c>
      <c r="E165" s="880">
        <f t="shared" ref="E165:M165" si="51">SUM(E56,E82,E154,E159)</f>
        <v>839214</v>
      </c>
      <c r="F165" s="880">
        <f t="shared" si="51"/>
        <v>140927</v>
      </c>
      <c r="G165" s="880">
        <f t="shared" si="51"/>
        <v>0</v>
      </c>
      <c r="H165" s="880">
        <f t="shared" si="51"/>
        <v>0</v>
      </c>
      <c r="I165" s="880">
        <f t="shared" si="51"/>
        <v>0</v>
      </c>
      <c r="J165" s="880">
        <f t="shared" si="51"/>
        <v>0</v>
      </c>
      <c r="K165" s="880">
        <f t="shared" si="51"/>
        <v>220402</v>
      </c>
      <c r="L165" s="880">
        <f t="shared" si="51"/>
        <v>4421193</v>
      </c>
      <c r="M165" s="889">
        <f t="shared" si="51"/>
        <v>2584509</v>
      </c>
      <c r="N165" s="881">
        <f>SUM(E165:L165)</f>
        <v>5621736</v>
      </c>
      <c r="O165" s="25"/>
    </row>
    <row r="166" spans="1:15" s="259" customFormat="1" ht="18" customHeight="1" x14ac:dyDescent="0.3">
      <c r="A166" s="124">
        <v>159</v>
      </c>
      <c r="B166" s="851"/>
      <c r="C166" s="919"/>
      <c r="D166" s="1381" t="s">
        <v>1165</v>
      </c>
      <c r="E166" s="1380">
        <f>SUM(E160+E155)+E85+E57</f>
        <v>894529</v>
      </c>
      <c r="F166" s="1380">
        <f>SUM(F160+F155)+F83+F57</f>
        <v>184967</v>
      </c>
      <c r="G166" s="1380">
        <f>SUM(G160+G155)+G85+G57</f>
        <v>2820</v>
      </c>
      <c r="H166" s="1380">
        <f>SUM(H160+H155)+H85+H57</f>
        <v>0</v>
      </c>
      <c r="I166" s="1380">
        <f>SUM(I160+I155)+I85+I57</f>
        <v>40748</v>
      </c>
      <c r="J166" s="1380">
        <f>SUM(J160+J155)+J85+J57</f>
        <v>0</v>
      </c>
      <c r="K166" s="1380">
        <f>SUM(K160+K155)+K85+K57</f>
        <v>661089</v>
      </c>
      <c r="L166" s="1380">
        <f>SUM(L160+L155)+L83+L57</f>
        <v>4586866</v>
      </c>
      <c r="M166" s="1380">
        <f>SUM(M160+M155)+M83+M57</f>
        <v>2702039</v>
      </c>
      <c r="N166" s="313">
        <f>SUM(E166:L166)</f>
        <v>6371019</v>
      </c>
      <c r="O166" s="25"/>
    </row>
    <row r="167" spans="1:15" s="259" customFormat="1" ht="18" customHeight="1" x14ac:dyDescent="0.3">
      <c r="A167" s="124">
        <v>160</v>
      </c>
      <c r="B167" s="294"/>
      <c r="C167" s="899"/>
      <c r="D167" s="1141" t="s">
        <v>674</v>
      </c>
      <c r="E167" s="301">
        <f t="shared" ref="E167:N167" si="52">SUM(E161:E161,E156,E84,E58)+E162</f>
        <v>6187</v>
      </c>
      <c r="F167" s="301">
        <f t="shared" si="52"/>
        <v>5384</v>
      </c>
      <c r="G167" s="301">
        <f t="shared" si="52"/>
        <v>2098</v>
      </c>
      <c r="H167" s="301">
        <f t="shared" si="52"/>
        <v>0</v>
      </c>
      <c r="I167" s="301">
        <f t="shared" si="52"/>
        <v>0</v>
      </c>
      <c r="J167" s="301">
        <f t="shared" si="52"/>
        <v>0</v>
      </c>
      <c r="K167" s="301">
        <f t="shared" si="52"/>
        <v>0</v>
      </c>
      <c r="L167" s="301">
        <f t="shared" si="52"/>
        <v>67496</v>
      </c>
      <c r="M167" s="301">
        <f t="shared" si="52"/>
        <v>7912</v>
      </c>
      <c r="N167" s="1117">
        <f t="shared" si="52"/>
        <v>81165</v>
      </c>
      <c r="O167" s="25"/>
    </row>
    <row r="168" spans="1:15" s="259" customFormat="1" ht="18" customHeight="1" thickBot="1" x14ac:dyDescent="0.35">
      <c r="A168" s="124">
        <v>161</v>
      </c>
      <c r="B168" s="325"/>
      <c r="C168" s="900"/>
      <c r="D168" s="896" t="s">
        <v>1210</v>
      </c>
      <c r="E168" s="852">
        <f>SUM(E166:E167)</f>
        <v>900716</v>
      </c>
      <c r="F168" s="852">
        <f t="shared" ref="F168:N168" si="53">SUM(F166:F167)</f>
        <v>190351</v>
      </c>
      <c r="G168" s="852">
        <f t="shared" si="53"/>
        <v>4918</v>
      </c>
      <c r="H168" s="852">
        <f t="shared" si="53"/>
        <v>0</v>
      </c>
      <c r="I168" s="852">
        <f t="shared" si="53"/>
        <v>40748</v>
      </c>
      <c r="J168" s="852">
        <f t="shared" si="53"/>
        <v>0</v>
      </c>
      <c r="K168" s="852">
        <f t="shared" si="53"/>
        <v>661089</v>
      </c>
      <c r="L168" s="852">
        <f t="shared" si="53"/>
        <v>4654362</v>
      </c>
      <c r="M168" s="852">
        <f t="shared" si="53"/>
        <v>2709951</v>
      </c>
      <c r="N168" s="1300">
        <f t="shared" si="53"/>
        <v>6452184</v>
      </c>
      <c r="O168" s="25"/>
    </row>
    <row r="169" spans="1:15" ht="22.5" customHeight="1" x14ac:dyDescent="0.3">
      <c r="A169" s="124">
        <v>162</v>
      </c>
      <c r="B169" s="286">
        <v>16</v>
      </c>
      <c r="C169" s="287"/>
      <c r="D169" s="1751" t="s">
        <v>179</v>
      </c>
      <c r="E169" s="1751"/>
      <c r="F169" s="1751"/>
      <c r="G169" s="288"/>
      <c r="H169" s="288"/>
      <c r="I169" s="288"/>
      <c r="J169" s="288"/>
      <c r="K169" s="288"/>
      <c r="L169" s="288"/>
      <c r="M169" s="289"/>
      <c r="N169" s="318"/>
      <c r="O169" s="24"/>
    </row>
    <row r="170" spans="1:15" s="259" customFormat="1" ht="18" customHeight="1" x14ac:dyDescent="0.3">
      <c r="A170" s="124">
        <v>163</v>
      </c>
      <c r="B170" s="331"/>
      <c r="C170" s="327"/>
      <c r="D170" s="901" t="s">
        <v>360</v>
      </c>
      <c r="E170" s="902"/>
      <c r="F170" s="902"/>
      <c r="G170" s="902"/>
      <c r="H170" s="902"/>
      <c r="I170" s="902"/>
      <c r="J170" s="902"/>
      <c r="K170" s="902"/>
      <c r="L170" s="902">
        <v>1460204</v>
      </c>
      <c r="M170" s="903"/>
      <c r="N170" s="904">
        <f>SUM(E170:L170)</f>
        <v>1460204</v>
      </c>
      <c r="O170" s="25"/>
    </row>
    <row r="171" spans="1:15" s="259" customFormat="1" ht="18" customHeight="1" x14ac:dyDescent="0.3">
      <c r="A171" s="124">
        <v>164</v>
      </c>
      <c r="B171" s="331"/>
      <c r="C171" s="327"/>
      <c r="D171" s="877" t="s">
        <v>1165</v>
      </c>
      <c r="E171" s="878"/>
      <c r="F171" s="878"/>
      <c r="G171" s="878"/>
      <c r="H171" s="878"/>
      <c r="I171" s="878"/>
      <c r="J171" s="878"/>
      <c r="K171" s="878">
        <v>268368</v>
      </c>
      <c r="L171" s="878">
        <v>1475541</v>
      </c>
      <c r="M171" s="879">
        <v>2235</v>
      </c>
      <c r="N171" s="330">
        <f>SUM(E171:L171)</f>
        <v>1743909</v>
      </c>
      <c r="O171" s="25"/>
    </row>
    <row r="172" spans="1:15" s="259" customFormat="1" ht="18" customHeight="1" x14ac:dyDescent="0.3">
      <c r="A172" s="124">
        <v>165</v>
      </c>
      <c r="B172" s="331"/>
      <c r="C172" s="327"/>
      <c r="D172" s="1144" t="s">
        <v>1229</v>
      </c>
      <c r="E172" s="329"/>
      <c r="F172" s="329"/>
      <c r="G172" s="329"/>
      <c r="H172" s="329"/>
      <c r="I172" s="329"/>
      <c r="J172" s="329"/>
      <c r="K172" s="329"/>
      <c r="L172" s="329">
        <v>212</v>
      </c>
      <c r="M172" s="329">
        <v>212</v>
      </c>
      <c r="N172" s="884">
        <f t="shared" ref="N172:N175" si="54">SUM(E172:L172)</f>
        <v>212</v>
      </c>
      <c r="O172" s="25"/>
    </row>
    <row r="173" spans="1:15" s="259" customFormat="1" ht="18" customHeight="1" x14ac:dyDescent="0.3">
      <c r="A173" s="124">
        <v>166</v>
      </c>
      <c r="B173" s="331"/>
      <c r="C173" s="327"/>
      <c r="D173" s="969" t="s">
        <v>1348</v>
      </c>
      <c r="E173" s="329"/>
      <c r="F173" s="329"/>
      <c r="G173" s="329"/>
      <c r="H173" s="329"/>
      <c r="I173" s="329"/>
      <c r="J173" s="329"/>
      <c r="K173" s="329"/>
      <c r="L173" s="329">
        <v>12000</v>
      </c>
      <c r="M173" s="329"/>
      <c r="N173" s="884">
        <f t="shared" si="54"/>
        <v>12000</v>
      </c>
      <c r="O173" s="25"/>
    </row>
    <row r="174" spans="1:15" s="259" customFormat="1" ht="18" customHeight="1" x14ac:dyDescent="0.3">
      <c r="A174" s="124">
        <v>167</v>
      </c>
      <c r="B174" s="331"/>
      <c r="C174" s="327"/>
      <c r="D174" s="969" t="s">
        <v>552</v>
      </c>
      <c r="E174" s="329"/>
      <c r="F174" s="329"/>
      <c r="G174" s="329"/>
      <c r="H174" s="329"/>
      <c r="I174" s="329"/>
      <c r="J174" s="329"/>
      <c r="K174" s="329"/>
      <c r="L174" s="329">
        <v>-128</v>
      </c>
      <c r="M174" s="329"/>
      <c r="N174" s="884">
        <f t="shared" si="54"/>
        <v>-128</v>
      </c>
      <c r="O174" s="25"/>
    </row>
    <row r="175" spans="1:15" s="259" customFormat="1" ht="18" customHeight="1" x14ac:dyDescent="0.3">
      <c r="A175" s="124">
        <v>168</v>
      </c>
      <c r="B175" s="331"/>
      <c r="C175" s="327"/>
      <c r="D175" s="969" t="s">
        <v>1140</v>
      </c>
      <c r="E175" s="329"/>
      <c r="F175" s="329"/>
      <c r="G175" s="329"/>
      <c r="H175" s="329"/>
      <c r="I175" s="329"/>
      <c r="J175" s="329"/>
      <c r="K175" s="329"/>
      <c r="L175" s="329">
        <v>1540</v>
      </c>
      <c r="M175" s="329"/>
      <c r="N175" s="884">
        <f t="shared" si="54"/>
        <v>1540</v>
      </c>
      <c r="O175" s="25"/>
    </row>
    <row r="176" spans="1:15" s="259" customFormat="1" ht="18" customHeight="1" x14ac:dyDescent="0.3">
      <c r="A176" s="124">
        <v>169</v>
      </c>
      <c r="B176" s="331"/>
      <c r="C176" s="327"/>
      <c r="D176" s="877" t="s">
        <v>1210</v>
      </c>
      <c r="E176" s="878"/>
      <c r="F176" s="878"/>
      <c r="G176" s="878"/>
      <c r="H176" s="878"/>
      <c r="I176" s="878"/>
      <c r="J176" s="878"/>
      <c r="K176" s="878">
        <f>SUM(K171:K175)</f>
        <v>268368</v>
      </c>
      <c r="L176" s="878">
        <f t="shared" ref="L176:N176" si="55">SUM(L171:L175)</f>
        <v>1489165</v>
      </c>
      <c r="M176" s="878">
        <f t="shared" si="55"/>
        <v>2447</v>
      </c>
      <c r="N176" s="330">
        <f t="shared" si="55"/>
        <v>1757533</v>
      </c>
      <c r="O176" s="25"/>
    </row>
    <row r="177" spans="1:15" s="259" customFormat="1" ht="18" customHeight="1" x14ac:dyDescent="0.3">
      <c r="A177" s="124">
        <v>170</v>
      </c>
      <c r="B177" s="294"/>
      <c r="C177" s="295">
        <v>15</v>
      </c>
      <c r="D177" s="299" t="s">
        <v>494</v>
      </c>
      <c r="E177" s="300"/>
      <c r="F177" s="300"/>
      <c r="G177" s="300"/>
      <c r="H177" s="300"/>
      <c r="I177" s="300"/>
      <c r="J177" s="300"/>
      <c r="K177" s="300"/>
      <c r="L177" s="300"/>
      <c r="M177" s="301"/>
      <c r="N177" s="302"/>
      <c r="O177" s="25"/>
    </row>
    <row r="178" spans="1:15" s="259" customFormat="1" ht="18" customHeight="1" x14ac:dyDescent="0.3">
      <c r="A178" s="124">
        <v>171</v>
      </c>
      <c r="B178" s="1338"/>
      <c r="C178" s="1339"/>
      <c r="D178" s="1366" t="s">
        <v>360</v>
      </c>
      <c r="E178" s="871"/>
      <c r="F178" s="873">
        <v>14404</v>
      </c>
      <c r="G178" s="871"/>
      <c r="H178" s="871"/>
      <c r="I178" s="871"/>
      <c r="J178" s="871"/>
      <c r="K178" s="871"/>
      <c r="L178" s="871"/>
      <c r="M178" s="1143"/>
      <c r="N178" s="872">
        <f>SUM(E178:L178)</f>
        <v>14404</v>
      </c>
      <c r="O178" s="25"/>
    </row>
    <row r="179" spans="1:15" s="259" customFormat="1" ht="18" customHeight="1" x14ac:dyDescent="0.3">
      <c r="A179" s="124">
        <v>172</v>
      </c>
      <c r="B179" s="294"/>
      <c r="C179" s="295"/>
      <c r="D179" s="1337" t="s">
        <v>1170</v>
      </c>
      <c r="E179" s="300"/>
      <c r="F179" s="875">
        <v>15790</v>
      </c>
      <c r="G179" s="300"/>
      <c r="H179" s="300"/>
      <c r="I179" s="300"/>
      <c r="J179" s="300"/>
      <c r="K179" s="300"/>
      <c r="L179" s="300"/>
      <c r="M179" s="301"/>
      <c r="N179" s="302">
        <v>15790</v>
      </c>
      <c r="O179" s="25"/>
    </row>
    <row r="180" spans="1:15" s="259" customFormat="1" ht="18" customHeight="1" x14ac:dyDescent="0.3">
      <c r="A180" s="124">
        <v>173</v>
      </c>
      <c r="B180" s="294"/>
      <c r="C180" s="295"/>
      <c r="D180" s="301" t="s">
        <v>1111</v>
      </c>
      <c r="E180" s="301"/>
      <c r="F180" s="301"/>
      <c r="G180" s="301"/>
      <c r="H180" s="301"/>
      <c r="I180" s="301"/>
      <c r="J180" s="301"/>
      <c r="K180" s="301"/>
      <c r="L180" s="301"/>
      <c r="M180" s="301"/>
      <c r="N180" s="884">
        <f t="shared" ref="N180" si="56">SUM(E180:L180)</f>
        <v>0</v>
      </c>
      <c r="O180" s="25"/>
    </row>
    <row r="181" spans="1:15" s="259" customFormat="1" ht="18" customHeight="1" x14ac:dyDescent="0.3">
      <c r="A181" s="124">
        <v>174</v>
      </c>
      <c r="B181" s="294"/>
      <c r="C181" s="295"/>
      <c r="D181" s="1337" t="s">
        <v>1213</v>
      </c>
      <c r="E181" s="300"/>
      <c r="F181" s="875">
        <f>SUM(F179:F180)</f>
        <v>15790</v>
      </c>
      <c r="G181" s="875"/>
      <c r="H181" s="875"/>
      <c r="I181" s="875"/>
      <c r="J181" s="875"/>
      <c r="K181" s="875"/>
      <c r="L181" s="875"/>
      <c r="M181" s="875"/>
      <c r="N181" s="302">
        <f t="shared" ref="N181" si="57">SUM(N179:N180)</f>
        <v>15790</v>
      </c>
      <c r="O181" s="25"/>
    </row>
    <row r="182" spans="1:15" s="259" customFormat="1" ht="18" customHeight="1" x14ac:dyDescent="0.3">
      <c r="A182" s="124">
        <v>175</v>
      </c>
      <c r="B182" s="294"/>
      <c r="C182" s="295">
        <v>17</v>
      </c>
      <c r="D182" s="299" t="s">
        <v>1030</v>
      </c>
      <c r="E182" s="300"/>
      <c r="F182" s="875"/>
      <c r="G182" s="875"/>
      <c r="H182" s="875"/>
      <c r="I182" s="875"/>
      <c r="J182" s="875"/>
      <c r="K182" s="875"/>
      <c r="L182" s="875"/>
      <c r="M182" s="875"/>
      <c r="N182" s="302"/>
      <c r="O182" s="25"/>
    </row>
    <row r="183" spans="1:15" s="259" customFormat="1" ht="18" customHeight="1" x14ac:dyDescent="0.3">
      <c r="A183" s="124">
        <v>176</v>
      </c>
      <c r="B183" s="294"/>
      <c r="C183" s="295"/>
      <c r="D183" s="1337" t="s">
        <v>1170</v>
      </c>
      <c r="E183" s="869"/>
      <c r="F183" s="852">
        <v>1063</v>
      </c>
      <c r="G183" s="852"/>
      <c r="H183" s="852"/>
      <c r="I183" s="852"/>
      <c r="J183" s="852"/>
      <c r="K183" s="852"/>
      <c r="L183" s="852"/>
      <c r="M183" s="852"/>
      <c r="N183" s="1300">
        <f>SUM(E183:L183)</f>
        <v>1063</v>
      </c>
      <c r="O183" s="25"/>
    </row>
    <row r="184" spans="1:15" s="259" customFormat="1" ht="18" customHeight="1" x14ac:dyDescent="0.3">
      <c r="A184" s="124">
        <v>177</v>
      </c>
      <c r="B184" s="890"/>
      <c r="C184" s="332"/>
      <c r="D184" s="301" t="s">
        <v>1111</v>
      </c>
      <c r="E184" s="301"/>
      <c r="F184" s="301"/>
      <c r="G184" s="301"/>
      <c r="H184" s="301"/>
      <c r="I184" s="301"/>
      <c r="J184" s="301"/>
      <c r="K184" s="301"/>
      <c r="L184" s="301"/>
      <c r="M184" s="301"/>
      <c r="N184" s="884">
        <f t="shared" ref="N184" si="58">SUM(E184:L184)</f>
        <v>0</v>
      </c>
      <c r="O184" s="25"/>
    </row>
    <row r="185" spans="1:15" s="259" customFormat="1" ht="18" customHeight="1" thickBot="1" x14ac:dyDescent="0.35">
      <c r="A185" s="124">
        <v>178</v>
      </c>
      <c r="B185" s="890"/>
      <c r="C185" s="332"/>
      <c r="D185" s="1337" t="s">
        <v>1213</v>
      </c>
      <c r="E185" s="869"/>
      <c r="F185" s="852">
        <f>SUM(F183:F184)</f>
        <v>1063</v>
      </c>
      <c r="G185" s="852"/>
      <c r="H185" s="852"/>
      <c r="I185" s="852"/>
      <c r="J185" s="852"/>
      <c r="K185" s="852"/>
      <c r="L185" s="852"/>
      <c r="M185" s="852"/>
      <c r="N185" s="1300">
        <f>SUM(N183:N184)</f>
        <v>1063</v>
      </c>
      <c r="O185" s="25"/>
    </row>
    <row r="186" spans="1:15" s="259" customFormat="1" ht="18" customHeight="1" thickTop="1" x14ac:dyDescent="0.3">
      <c r="A186" s="124">
        <v>179</v>
      </c>
      <c r="B186" s="905"/>
      <c r="C186" s="856"/>
      <c r="D186" s="908" t="s">
        <v>193</v>
      </c>
      <c r="E186" s="906"/>
      <c r="F186" s="906"/>
      <c r="G186" s="906"/>
      <c r="H186" s="906"/>
      <c r="I186" s="906"/>
      <c r="J186" s="906"/>
      <c r="K186" s="906"/>
      <c r="L186" s="906"/>
      <c r="M186" s="907"/>
      <c r="N186" s="855"/>
      <c r="O186" s="25"/>
    </row>
    <row r="187" spans="1:15" s="260" customFormat="1" ht="18" customHeight="1" x14ac:dyDescent="0.3">
      <c r="A187" s="124">
        <v>180</v>
      </c>
      <c r="B187" s="294"/>
      <c r="C187" s="295"/>
      <c r="D187" s="898" t="s">
        <v>360</v>
      </c>
      <c r="E187" s="873">
        <f t="shared" ref="E187:L187" si="59">SUM(E170,E178)</f>
        <v>0</v>
      </c>
      <c r="F187" s="873">
        <f t="shared" si="59"/>
        <v>14404</v>
      </c>
      <c r="G187" s="873">
        <f t="shared" si="59"/>
        <v>0</v>
      </c>
      <c r="H187" s="873">
        <f t="shared" si="59"/>
        <v>0</v>
      </c>
      <c r="I187" s="873">
        <f t="shared" si="59"/>
        <v>0</v>
      </c>
      <c r="J187" s="873">
        <f t="shared" si="59"/>
        <v>0</v>
      </c>
      <c r="K187" s="873">
        <f t="shared" si="59"/>
        <v>0</v>
      </c>
      <c r="L187" s="873">
        <f t="shared" si="59"/>
        <v>1460204</v>
      </c>
      <c r="M187" s="873">
        <f>M178+M170</f>
        <v>0</v>
      </c>
      <c r="N187" s="872">
        <f>SUM(E187:L187)</f>
        <v>1474608</v>
      </c>
      <c r="O187" s="33"/>
    </row>
    <row r="188" spans="1:15" s="260" customFormat="1" ht="18" customHeight="1" x14ac:dyDescent="0.3">
      <c r="A188" s="124">
        <v>181</v>
      </c>
      <c r="B188" s="294"/>
      <c r="C188" s="295"/>
      <c r="D188" s="875" t="s">
        <v>1165</v>
      </c>
      <c r="E188" s="875">
        <f t="shared" ref="E188:M188" si="60">SUM(E183+E179+E171)</f>
        <v>0</v>
      </c>
      <c r="F188" s="875">
        <f t="shared" si="60"/>
        <v>16853</v>
      </c>
      <c r="G188" s="875">
        <f t="shared" si="60"/>
        <v>0</v>
      </c>
      <c r="H188" s="875">
        <f t="shared" si="60"/>
        <v>0</v>
      </c>
      <c r="I188" s="875">
        <f t="shared" si="60"/>
        <v>0</v>
      </c>
      <c r="J188" s="875">
        <f t="shared" si="60"/>
        <v>0</v>
      </c>
      <c r="K188" s="875">
        <f t="shared" si="60"/>
        <v>268368</v>
      </c>
      <c r="L188" s="875">
        <f t="shared" si="60"/>
        <v>1475541</v>
      </c>
      <c r="M188" s="875">
        <f t="shared" si="60"/>
        <v>2235</v>
      </c>
      <c r="N188" s="302">
        <f>SUM(E188:L188)</f>
        <v>1760762</v>
      </c>
      <c r="O188" s="33"/>
    </row>
    <row r="189" spans="1:15" s="260" customFormat="1" ht="18" customHeight="1" x14ac:dyDescent="0.3">
      <c r="A189" s="124">
        <v>182</v>
      </c>
      <c r="B189" s="294"/>
      <c r="C189" s="295"/>
      <c r="D189" s="1199" t="s">
        <v>675</v>
      </c>
      <c r="E189" s="301">
        <f>E184+E180+E173+E172+E174+E175</f>
        <v>0</v>
      </c>
      <c r="F189" s="301">
        <f>F184+F180+F173+F172+F174+F175</f>
        <v>0</v>
      </c>
      <c r="G189" s="301">
        <f t="shared" ref="G189:N189" si="61">G184+G180+G173+G172+G174+G175</f>
        <v>0</v>
      </c>
      <c r="H189" s="301">
        <f t="shared" si="61"/>
        <v>0</v>
      </c>
      <c r="I189" s="301">
        <f t="shared" si="61"/>
        <v>0</v>
      </c>
      <c r="J189" s="301">
        <f t="shared" si="61"/>
        <v>0</v>
      </c>
      <c r="K189" s="301">
        <f t="shared" si="61"/>
        <v>0</v>
      </c>
      <c r="L189" s="301">
        <f t="shared" si="61"/>
        <v>13624</v>
      </c>
      <c r="M189" s="301">
        <f t="shared" si="61"/>
        <v>212</v>
      </c>
      <c r="N189" s="1117">
        <f t="shared" si="61"/>
        <v>13624</v>
      </c>
      <c r="O189" s="33"/>
    </row>
    <row r="190" spans="1:15" s="260" customFormat="1" ht="18" customHeight="1" thickBot="1" x14ac:dyDescent="0.35">
      <c r="A190" s="124">
        <v>183</v>
      </c>
      <c r="B190" s="325"/>
      <c r="C190" s="326"/>
      <c r="D190" s="1142" t="s">
        <v>1210</v>
      </c>
      <c r="E190" s="1197">
        <f>SUM(E188:E189)</f>
        <v>0</v>
      </c>
      <c r="F190" s="1197">
        <f t="shared" ref="F190:N190" si="62">SUM(F188:F189)</f>
        <v>16853</v>
      </c>
      <c r="G190" s="1197">
        <f t="shared" si="62"/>
        <v>0</v>
      </c>
      <c r="H190" s="1197">
        <f t="shared" si="62"/>
        <v>0</v>
      </c>
      <c r="I190" s="1197">
        <f t="shared" si="62"/>
        <v>0</v>
      </c>
      <c r="J190" s="1197">
        <f t="shared" si="62"/>
        <v>0</v>
      </c>
      <c r="K190" s="1197">
        <f t="shared" si="62"/>
        <v>268368</v>
      </c>
      <c r="L190" s="1197">
        <f t="shared" si="62"/>
        <v>1489165</v>
      </c>
      <c r="M190" s="1197">
        <f t="shared" si="62"/>
        <v>2447</v>
      </c>
      <c r="N190" s="1507">
        <f t="shared" si="62"/>
        <v>1774386</v>
      </c>
      <c r="O190" s="33"/>
    </row>
    <row r="191" spans="1:15" s="260" customFormat="1" ht="18" customHeight="1" x14ac:dyDescent="0.3">
      <c r="A191" s="124">
        <v>184</v>
      </c>
      <c r="B191" s="324"/>
      <c r="C191" s="913"/>
      <c r="D191" s="913" t="s">
        <v>14</v>
      </c>
      <c r="E191" s="893"/>
      <c r="F191" s="893"/>
      <c r="G191" s="893"/>
      <c r="H191" s="893"/>
      <c r="I191" s="893"/>
      <c r="J191" s="893"/>
      <c r="K191" s="893"/>
      <c r="L191" s="893"/>
      <c r="M191" s="893"/>
      <c r="N191" s="333"/>
      <c r="O191" s="33"/>
    </row>
    <row r="192" spans="1:15" s="259" customFormat="1" ht="18" customHeight="1" x14ac:dyDescent="0.3">
      <c r="A192" s="124">
        <v>185</v>
      </c>
      <c r="B192" s="294"/>
      <c r="C192" s="873"/>
      <c r="D192" s="873" t="s">
        <v>360</v>
      </c>
      <c r="E192" s="873">
        <f t="shared" ref="E192:M192" si="63">SUM(E165,E187)</f>
        <v>839214</v>
      </c>
      <c r="F192" s="873">
        <f t="shared" si="63"/>
        <v>155331</v>
      </c>
      <c r="G192" s="873">
        <f t="shared" si="63"/>
        <v>0</v>
      </c>
      <c r="H192" s="873">
        <f t="shared" si="63"/>
        <v>0</v>
      </c>
      <c r="I192" s="873">
        <f t="shared" si="63"/>
        <v>0</v>
      </c>
      <c r="J192" s="873">
        <f t="shared" si="63"/>
        <v>0</v>
      </c>
      <c r="K192" s="873">
        <f t="shared" si="63"/>
        <v>220402</v>
      </c>
      <c r="L192" s="873">
        <f t="shared" si="63"/>
        <v>5881397</v>
      </c>
      <c r="M192" s="874">
        <f t="shared" si="63"/>
        <v>2584509</v>
      </c>
      <c r="N192" s="872">
        <f>E192+F192+G192+H192+I192+J192+K192+L192</f>
        <v>7096344</v>
      </c>
      <c r="O192" s="25"/>
    </row>
    <row r="193" spans="1:15" s="259" customFormat="1" ht="18" customHeight="1" x14ac:dyDescent="0.3">
      <c r="A193" s="124">
        <v>186</v>
      </c>
      <c r="B193" s="294"/>
      <c r="C193" s="875"/>
      <c r="D193" s="875" t="s">
        <v>1165</v>
      </c>
      <c r="E193" s="875">
        <f t="shared" ref="E193:M193" si="64">SUM(E166,E188)</f>
        <v>894529</v>
      </c>
      <c r="F193" s="875">
        <f t="shared" si="64"/>
        <v>201820</v>
      </c>
      <c r="G193" s="875">
        <f t="shared" si="64"/>
        <v>2820</v>
      </c>
      <c r="H193" s="875">
        <f t="shared" si="64"/>
        <v>0</v>
      </c>
      <c r="I193" s="875">
        <f t="shared" si="64"/>
        <v>40748</v>
      </c>
      <c r="J193" s="875">
        <f t="shared" si="64"/>
        <v>0</v>
      </c>
      <c r="K193" s="875">
        <f t="shared" si="64"/>
        <v>929457</v>
      </c>
      <c r="L193" s="875">
        <f t="shared" si="64"/>
        <v>6062407</v>
      </c>
      <c r="M193" s="875">
        <f t="shared" si="64"/>
        <v>2704274</v>
      </c>
      <c r="N193" s="302">
        <f>E193+F193+G193+H193+I193+J193+K193+L193</f>
        <v>8131781</v>
      </c>
      <c r="O193" s="25"/>
    </row>
    <row r="194" spans="1:15" ht="18" customHeight="1" x14ac:dyDescent="0.3">
      <c r="A194" s="124">
        <v>187</v>
      </c>
      <c r="B194" s="910"/>
      <c r="C194" s="301"/>
      <c r="D194" s="909" t="s">
        <v>675</v>
      </c>
      <c r="E194" s="1148">
        <f t="shared" ref="E194:N194" si="65">SUM(E189,E167)</f>
        <v>6187</v>
      </c>
      <c r="F194" s="1148">
        <f t="shared" si="65"/>
        <v>5384</v>
      </c>
      <c r="G194" s="1148">
        <f t="shared" si="65"/>
        <v>2098</v>
      </c>
      <c r="H194" s="1148">
        <f t="shared" si="65"/>
        <v>0</v>
      </c>
      <c r="I194" s="1148">
        <f t="shared" si="65"/>
        <v>0</v>
      </c>
      <c r="J194" s="1148">
        <f t="shared" si="65"/>
        <v>0</v>
      </c>
      <c r="K194" s="1148">
        <f t="shared" si="65"/>
        <v>0</v>
      </c>
      <c r="L194" s="1148">
        <f t="shared" si="65"/>
        <v>81120</v>
      </c>
      <c r="M194" s="1148">
        <f>SUM(M189,M167)</f>
        <v>8124</v>
      </c>
      <c r="N194" s="1301">
        <f t="shared" si="65"/>
        <v>94789</v>
      </c>
    </row>
    <row r="195" spans="1:15" ht="18" customHeight="1" thickBot="1" x14ac:dyDescent="0.35">
      <c r="A195" s="124">
        <v>188</v>
      </c>
      <c r="B195" s="911"/>
      <c r="C195" s="912"/>
      <c r="D195" s="1142" t="s">
        <v>1210</v>
      </c>
      <c r="E195" s="1149">
        <f>SUM(E193:E194)</f>
        <v>900716</v>
      </c>
      <c r="F195" s="1544">
        <f t="shared" ref="F195:M195" si="66">SUM(F193:F194)</f>
        <v>207204</v>
      </c>
      <c r="G195" s="1544">
        <f t="shared" si="66"/>
        <v>4918</v>
      </c>
      <c r="H195" s="1544">
        <f t="shared" si="66"/>
        <v>0</v>
      </c>
      <c r="I195" s="1544">
        <f t="shared" si="66"/>
        <v>40748</v>
      </c>
      <c r="J195" s="1544">
        <f t="shared" si="66"/>
        <v>0</v>
      </c>
      <c r="K195" s="1544">
        <f t="shared" si="66"/>
        <v>929457</v>
      </c>
      <c r="L195" s="1544">
        <f t="shared" si="66"/>
        <v>6143527</v>
      </c>
      <c r="M195" s="1544">
        <f t="shared" si="66"/>
        <v>2712398</v>
      </c>
      <c r="N195" s="1545">
        <f>SUM(N193:N194)</f>
        <v>8226570</v>
      </c>
    </row>
  </sheetData>
  <mergeCells count="14">
    <mergeCell ref="C164:D164"/>
    <mergeCell ref="N6:N7"/>
    <mergeCell ref="D169:F169"/>
    <mergeCell ref="B1:D1"/>
    <mergeCell ref="B2:N2"/>
    <mergeCell ref="B3:N3"/>
    <mergeCell ref="M4:N4"/>
    <mergeCell ref="B6:B7"/>
    <mergeCell ref="C6:C7"/>
    <mergeCell ref="D6:D7"/>
    <mergeCell ref="E6:G6"/>
    <mergeCell ref="H6:J6"/>
    <mergeCell ref="K6:K7"/>
    <mergeCell ref="L6:M6"/>
  </mergeCells>
  <printOptions horizontalCentered="1"/>
  <pageMargins left="0.19685039370078741" right="0.19685039370078741" top="0.59055118110236227" bottom="0.59055118110236227" header="0.31496062992125984" footer="0.31496062992125984"/>
  <pageSetup paperSize="9" scale="75" fitToHeight="0" orientation="landscape" verticalDpi="300" r:id="rId1"/>
  <headerFooter alignWithMargins="0">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view="pageBreakPreview" zoomScaleNormal="100" zoomScaleSheetLayoutView="100" workbookViewId="0">
      <selection activeCell="B1" sqref="B1:D1"/>
    </sheetView>
  </sheetViews>
  <sheetFormatPr defaultRowHeight="12.75" x14ac:dyDescent="0.2"/>
  <cols>
    <col min="1" max="1" width="3.7109375" style="1467" customWidth="1"/>
    <col min="2" max="2" width="4.140625" style="258" customWidth="1"/>
    <col min="3" max="3" width="5.7109375" style="258" bestFit="1" customWidth="1"/>
    <col min="4" max="4" width="50.7109375" style="258" customWidth="1"/>
    <col min="5" max="7" width="10.7109375" style="258" customWidth="1"/>
    <col min="8" max="8" width="15.7109375" style="258" customWidth="1"/>
    <col min="9" max="256" width="9.140625" style="258"/>
    <col min="257" max="257" width="3.7109375" style="258" customWidth="1"/>
    <col min="258" max="258" width="4.140625" style="258" customWidth="1"/>
    <col min="259" max="259" width="5.7109375" style="258" bestFit="1" customWidth="1"/>
    <col min="260" max="260" width="50.7109375" style="258" customWidth="1"/>
    <col min="261" max="263" width="10.7109375" style="258" customWidth="1"/>
    <col min="264" max="264" width="15.7109375" style="258" customWidth="1"/>
    <col min="265" max="512" width="9.140625" style="258"/>
    <col min="513" max="513" width="3.7109375" style="258" customWidth="1"/>
    <col min="514" max="514" width="4.140625" style="258" customWidth="1"/>
    <col min="515" max="515" width="5.7109375" style="258" bestFit="1" customWidth="1"/>
    <col min="516" max="516" width="50.7109375" style="258" customWidth="1"/>
    <col min="517" max="519" width="10.7109375" style="258" customWidth="1"/>
    <col min="520" max="520" width="15.7109375" style="258" customWidth="1"/>
    <col min="521" max="768" width="9.140625" style="258"/>
    <col min="769" max="769" width="3.7109375" style="258" customWidth="1"/>
    <col min="770" max="770" width="4.140625" style="258" customWidth="1"/>
    <col min="771" max="771" width="5.7109375" style="258" bestFit="1" customWidth="1"/>
    <col min="772" max="772" width="50.7109375" style="258" customWidth="1"/>
    <col min="773" max="775" width="10.7109375" style="258" customWidth="1"/>
    <col min="776" max="776" width="15.7109375" style="258" customWidth="1"/>
    <col min="777" max="1024" width="9.140625" style="258"/>
    <col min="1025" max="1025" width="3.7109375" style="258" customWidth="1"/>
    <col min="1026" max="1026" width="4.140625" style="258" customWidth="1"/>
    <col min="1027" max="1027" width="5.7109375" style="258" bestFit="1" customWidth="1"/>
    <col min="1028" max="1028" width="50.7109375" style="258" customWidth="1"/>
    <col min="1029" max="1031" width="10.7109375" style="258" customWidth="1"/>
    <col min="1032" max="1032" width="15.7109375" style="258" customWidth="1"/>
    <col min="1033" max="1280" width="9.140625" style="258"/>
    <col min="1281" max="1281" width="3.7109375" style="258" customWidth="1"/>
    <col min="1282" max="1282" width="4.140625" style="258" customWidth="1"/>
    <col min="1283" max="1283" width="5.7109375" style="258" bestFit="1" customWidth="1"/>
    <col min="1284" max="1284" width="50.7109375" style="258" customWidth="1"/>
    <col min="1285" max="1287" width="10.7109375" style="258" customWidth="1"/>
    <col min="1288" max="1288" width="15.7109375" style="258" customWidth="1"/>
    <col min="1289" max="1536" width="9.140625" style="258"/>
    <col min="1537" max="1537" width="3.7109375" style="258" customWidth="1"/>
    <col min="1538" max="1538" width="4.140625" style="258" customWidth="1"/>
    <col min="1539" max="1539" width="5.7109375" style="258" bestFit="1" customWidth="1"/>
    <col min="1540" max="1540" width="50.7109375" style="258" customWidth="1"/>
    <col min="1541" max="1543" width="10.7109375" style="258" customWidth="1"/>
    <col min="1544" max="1544" width="15.7109375" style="258" customWidth="1"/>
    <col min="1545" max="1792" width="9.140625" style="258"/>
    <col min="1793" max="1793" width="3.7109375" style="258" customWidth="1"/>
    <col min="1794" max="1794" width="4.140625" style="258" customWidth="1"/>
    <col min="1795" max="1795" width="5.7109375" style="258" bestFit="1" customWidth="1"/>
    <col min="1796" max="1796" width="50.7109375" style="258" customWidth="1"/>
    <col min="1797" max="1799" width="10.7109375" style="258" customWidth="1"/>
    <col min="1800" max="1800" width="15.7109375" style="258" customWidth="1"/>
    <col min="1801" max="2048" width="9.140625" style="258"/>
    <col min="2049" max="2049" width="3.7109375" style="258" customWidth="1"/>
    <col min="2050" max="2050" width="4.140625" style="258" customWidth="1"/>
    <col min="2051" max="2051" width="5.7109375" style="258" bestFit="1" customWidth="1"/>
    <col min="2052" max="2052" width="50.7109375" style="258" customWidth="1"/>
    <col min="2053" max="2055" width="10.7109375" style="258" customWidth="1"/>
    <col min="2056" max="2056" width="15.7109375" style="258" customWidth="1"/>
    <col min="2057" max="2304" width="9.140625" style="258"/>
    <col min="2305" max="2305" width="3.7109375" style="258" customWidth="1"/>
    <col min="2306" max="2306" width="4.140625" style="258" customWidth="1"/>
    <col min="2307" max="2307" width="5.7109375" style="258" bestFit="1" customWidth="1"/>
    <col min="2308" max="2308" width="50.7109375" style="258" customWidth="1"/>
    <col min="2309" max="2311" width="10.7109375" style="258" customWidth="1"/>
    <col min="2312" max="2312" width="15.7109375" style="258" customWidth="1"/>
    <col min="2313" max="2560" width="9.140625" style="258"/>
    <col min="2561" max="2561" width="3.7109375" style="258" customWidth="1"/>
    <col min="2562" max="2562" width="4.140625" style="258" customWidth="1"/>
    <col min="2563" max="2563" width="5.7109375" style="258" bestFit="1" customWidth="1"/>
    <col min="2564" max="2564" width="50.7109375" style="258" customWidth="1"/>
    <col min="2565" max="2567" width="10.7109375" style="258" customWidth="1"/>
    <col min="2568" max="2568" width="15.7109375" style="258" customWidth="1"/>
    <col min="2569" max="2816" width="9.140625" style="258"/>
    <col min="2817" max="2817" width="3.7109375" style="258" customWidth="1"/>
    <col min="2818" max="2818" width="4.140625" style="258" customWidth="1"/>
    <col min="2819" max="2819" width="5.7109375" style="258" bestFit="1" customWidth="1"/>
    <col min="2820" max="2820" width="50.7109375" style="258" customWidth="1"/>
    <col min="2821" max="2823" width="10.7109375" style="258" customWidth="1"/>
    <col min="2824" max="2824" width="15.7109375" style="258" customWidth="1"/>
    <col min="2825" max="3072" width="9.140625" style="258"/>
    <col min="3073" max="3073" width="3.7109375" style="258" customWidth="1"/>
    <col min="3074" max="3074" width="4.140625" style="258" customWidth="1"/>
    <col min="3075" max="3075" width="5.7109375" style="258" bestFit="1" customWidth="1"/>
    <col min="3076" max="3076" width="50.7109375" style="258" customWidth="1"/>
    <col min="3077" max="3079" width="10.7109375" style="258" customWidth="1"/>
    <col min="3080" max="3080" width="15.7109375" style="258" customWidth="1"/>
    <col min="3081" max="3328" width="9.140625" style="258"/>
    <col min="3329" max="3329" width="3.7109375" style="258" customWidth="1"/>
    <col min="3330" max="3330" width="4.140625" style="258" customWidth="1"/>
    <col min="3331" max="3331" width="5.7109375" style="258" bestFit="1" customWidth="1"/>
    <col min="3332" max="3332" width="50.7109375" style="258" customWidth="1"/>
    <col min="3333" max="3335" width="10.7109375" style="258" customWidth="1"/>
    <col min="3336" max="3336" width="15.7109375" style="258" customWidth="1"/>
    <col min="3337" max="3584" width="9.140625" style="258"/>
    <col min="3585" max="3585" width="3.7109375" style="258" customWidth="1"/>
    <col min="3586" max="3586" width="4.140625" style="258" customWidth="1"/>
    <col min="3587" max="3587" width="5.7109375" style="258" bestFit="1" customWidth="1"/>
    <col min="3588" max="3588" width="50.7109375" style="258" customWidth="1"/>
    <col min="3589" max="3591" width="10.7109375" style="258" customWidth="1"/>
    <col min="3592" max="3592" width="15.7109375" style="258" customWidth="1"/>
    <col min="3593" max="3840" width="9.140625" style="258"/>
    <col min="3841" max="3841" width="3.7109375" style="258" customWidth="1"/>
    <col min="3842" max="3842" width="4.140625" style="258" customWidth="1"/>
    <col min="3843" max="3843" width="5.7109375" style="258" bestFit="1" customWidth="1"/>
    <col min="3844" max="3844" width="50.7109375" style="258" customWidth="1"/>
    <col min="3845" max="3847" width="10.7109375" style="258" customWidth="1"/>
    <col min="3848" max="3848" width="15.7109375" style="258" customWidth="1"/>
    <col min="3849" max="4096" width="9.140625" style="258"/>
    <col min="4097" max="4097" width="3.7109375" style="258" customWidth="1"/>
    <col min="4098" max="4098" width="4.140625" style="258" customWidth="1"/>
    <col min="4099" max="4099" width="5.7109375" style="258" bestFit="1" customWidth="1"/>
    <col min="4100" max="4100" width="50.7109375" style="258" customWidth="1"/>
    <col min="4101" max="4103" width="10.7109375" style="258" customWidth="1"/>
    <col min="4104" max="4104" width="15.7109375" style="258" customWidth="1"/>
    <col min="4105" max="4352" width="9.140625" style="258"/>
    <col min="4353" max="4353" width="3.7109375" style="258" customWidth="1"/>
    <col min="4354" max="4354" width="4.140625" style="258" customWidth="1"/>
    <col min="4355" max="4355" width="5.7109375" style="258" bestFit="1" customWidth="1"/>
    <col min="4356" max="4356" width="50.7109375" style="258" customWidth="1"/>
    <col min="4357" max="4359" width="10.7109375" style="258" customWidth="1"/>
    <col min="4360" max="4360" width="15.7109375" style="258" customWidth="1"/>
    <col min="4361" max="4608" width="9.140625" style="258"/>
    <col min="4609" max="4609" width="3.7109375" style="258" customWidth="1"/>
    <col min="4610" max="4610" width="4.140625" style="258" customWidth="1"/>
    <col min="4611" max="4611" width="5.7109375" style="258" bestFit="1" customWidth="1"/>
    <col min="4612" max="4612" width="50.7109375" style="258" customWidth="1"/>
    <col min="4613" max="4615" width="10.7109375" style="258" customWidth="1"/>
    <col min="4616" max="4616" width="15.7109375" style="258" customWidth="1"/>
    <col min="4617" max="4864" width="9.140625" style="258"/>
    <col min="4865" max="4865" width="3.7109375" style="258" customWidth="1"/>
    <col min="4866" max="4866" width="4.140625" style="258" customWidth="1"/>
    <col min="4867" max="4867" width="5.7109375" style="258" bestFit="1" customWidth="1"/>
    <col min="4868" max="4868" width="50.7109375" style="258" customWidth="1"/>
    <col min="4869" max="4871" width="10.7109375" style="258" customWidth="1"/>
    <col min="4872" max="4872" width="15.7109375" style="258" customWidth="1"/>
    <col min="4873" max="5120" width="9.140625" style="258"/>
    <col min="5121" max="5121" width="3.7109375" style="258" customWidth="1"/>
    <col min="5122" max="5122" width="4.140625" style="258" customWidth="1"/>
    <col min="5123" max="5123" width="5.7109375" style="258" bestFit="1" customWidth="1"/>
    <col min="5124" max="5124" width="50.7109375" style="258" customWidth="1"/>
    <col min="5125" max="5127" width="10.7109375" style="258" customWidth="1"/>
    <col min="5128" max="5128" width="15.7109375" style="258" customWidth="1"/>
    <col min="5129" max="5376" width="9.140625" style="258"/>
    <col min="5377" max="5377" width="3.7109375" style="258" customWidth="1"/>
    <col min="5378" max="5378" width="4.140625" style="258" customWidth="1"/>
    <col min="5379" max="5379" width="5.7109375" style="258" bestFit="1" customWidth="1"/>
    <col min="5380" max="5380" width="50.7109375" style="258" customWidth="1"/>
    <col min="5381" max="5383" width="10.7109375" style="258" customWidth="1"/>
    <col min="5384" max="5384" width="15.7109375" style="258" customWidth="1"/>
    <col min="5385" max="5632" width="9.140625" style="258"/>
    <col min="5633" max="5633" width="3.7109375" style="258" customWidth="1"/>
    <col min="5634" max="5634" width="4.140625" style="258" customWidth="1"/>
    <col min="5635" max="5635" width="5.7109375" style="258" bestFit="1" customWidth="1"/>
    <col min="5636" max="5636" width="50.7109375" style="258" customWidth="1"/>
    <col min="5637" max="5639" width="10.7109375" style="258" customWidth="1"/>
    <col min="5640" max="5640" width="15.7109375" style="258" customWidth="1"/>
    <col min="5641" max="5888" width="9.140625" style="258"/>
    <col min="5889" max="5889" width="3.7109375" style="258" customWidth="1"/>
    <col min="5890" max="5890" width="4.140625" style="258" customWidth="1"/>
    <col min="5891" max="5891" width="5.7109375" style="258" bestFit="1" customWidth="1"/>
    <col min="5892" max="5892" width="50.7109375" style="258" customWidth="1"/>
    <col min="5893" max="5895" width="10.7109375" style="258" customWidth="1"/>
    <col min="5896" max="5896" width="15.7109375" style="258" customWidth="1"/>
    <col min="5897" max="6144" width="9.140625" style="258"/>
    <col min="6145" max="6145" width="3.7109375" style="258" customWidth="1"/>
    <col min="6146" max="6146" width="4.140625" style="258" customWidth="1"/>
    <col min="6147" max="6147" width="5.7109375" style="258" bestFit="1" customWidth="1"/>
    <col min="6148" max="6148" width="50.7109375" style="258" customWidth="1"/>
    <col min="6149" max="6151" width="10.7109375" style="258" customWidth="1"/>
    <col min="6152" max="6152" width="15.7109375" style="258" customWidth="1"/>
    <col min="6153" max="6400" width="9.140625" style="258"/>
    <col min="6401" max="6401" width="3.7109375" style="258" customWidth="1"/>
    <col min="6402" max="6402" width="4.140625" style="258" customWidth="1"/>
    <col min="6403" max="6403" width="5.7109375" style="258" bestFit="1" customWidth="1"/>
    <col min="6404" max="6404" width="50.7109375" style="258" customWidth="1"/>
    <col min="6405" max="6407" width="10.7109375" style="258" customWidth="1"/>
    <col min="6408" max="6408" width="15.7109375" style="258" customWidth="1"/>
    <col min="6409" max="6656" width="9.140625" style="258"/>
    <col min="6657" max="6657" width="3.7109375" style="258" customWidth="1"/>
    <col min="6658" max="6658" width="4.140625" style="258" customWidth="1"/>
    <col min="6659" max="6659" width="5.7109375" style="258" bestFit="1" customWidth="1"/>
    <col min="6660" max="6660" width="50.7109375" style="258" customWidth="1"/>
    <col min="6661" max="6663" width="10.7109375" style="258" customWidth="1"/>
    <col min="6664" max="6664" width="15.7109375" style="258" customWidth="1"/>
    <col min="6665" max="6912" width="9.140625" style="258"/>
    <col min="6913" max="6913" width="3.7109375" style="258" customWidth="1"/>
    <col min="6914" max="6914" width="4.140625" style="258" customWidth="1"/>
    <col min="6915" max="6915" width="5.7109375" style="258" bestFit="1" customWidth="1"/>
    <col min="6916" max="6916" width="50.7109375" style="258" customWidth="1"/>
    <col min="6917" max="6919" width="10.7109375" style="258" customWidth="1"/>
    <col min="6920" max="6920" width="15.7109375" style="258" customWidth="1"/>
    <col min="6921" max="7168" width="9.140625" style="258"/>
    <col min="7169" max="7169" width="3.7109375" style="258" customWidth="1"/>
    <col min="7170" max="7170" width="4.140625" style="258" customWidth="1"/>
    <col min="7171" max="7171" width="5.7109375" style="258" bestFit="1" customWidth="1"/>
    <col min="7172" max="7172" width="50.7109375" style="258" customWidth="1"/>
    <col min="7173" max="7175" width="10.7109375" style="258" customWidth="1"/>
    <col min="7176" max="7176" width="15.7109375" style="258" customWidth="1"/>
    <col min="7177" max="7424" width="9.140625" style="258"/>
    <col min="7425" max="7425" width="3.7109375" style="258" customWidth="1"/>
    <col min="7426" max="7426" width="4.140625" style="258" customWidth="1"/>
    <col min="7427" max="7427" width="5.7109375" style="258" bestFit="1" customWidth="1"/>
    <col min="7428" max="7428" width="50.7109375" style="258" customWidth="1"/>
    <col min="7429" max="7431" width="10.7109375" style="258" customWidth="1"/>
    <col min="7432" max="7432" width="15.7109375" style="258" customWidth="1"/>
    <col min="7433" max="7680" width="9.140625" style="258"/>
    <col min="7681" max="7681" width="3.7109375" style="258" customWidth="1"/>
    <col min="7682" max="7682" width="4.140625" style="258" customWidth="1"/>
    <col min="7683" max="7683" width="5.7109375" style="258" bestFit="1" customWidth="1"/>
    <col min="7684" max="7684" width="50.7109375" style="258" customWidth="1"/>
    <col min="7685" max="7687" width="10.7109375" style="258" customWidth="1"/>
    <col min="7688" max="7688" width="15.7109375" style="258" customWidth="1"/>
    <col min="7689" max="7936" width="9.140625" style="258"/>
    <col min="7937" max="7937" width="3.7109375" style="258" customWidth="1"/>
    <col min="7938" max="7938" width="4.140625" style="258" customWidth="1"/>
    <col min="7939" max="7939" width="5.7109375" style="258" bestFit="1" customWidth="1"/>
    <col min="7940" max="7940" width="50.7109375" style="258" customWidth="1"/>
    <col min="7941" max="7943" width="10.7109375" style="258" customWidth="1"/>
    <col min="7944" max="7944" width="15.7109375" style="258" customWidth="1"/>
    <col min="7945" max="8192" width="9.140625" style="258"/>
    <col min="8193" max="8193" width="3.7109375" style="258" customWidth="1"/>
    <col min="8194" max="8194" width="4.140625" style="258" customWidth="1"/>
    <col min="8195" max="8195" width="5.7109375" style="258" bestFit="1" customWidth="1"/>
    <col min="8196" max="8196" width="50.7109375" style="258" customWidth="1"/>
    <col min="8197" max="8199" width="10.7109375" style="258" customWidth="1"/>
    <col min="8200" max="8200" width="15.7109375" style="258" customWidth="1"/>
    <col min="8201" max="8448" width="9.140625" style="258"/>
    <col min="8449" max="8449" width="3.7109375" style="258" customWidth="1"/>
    <col min="8450" max="8450" width="4.140625" style="258" customWidth="1"/>
    <col min="8451" max="8451" width="5.7109375" style="258" bestFit="1" customWidth="1"/>
    <col min="8452" max="8452" width="50.7109375" style="258" customWidth="1"/>
    <col min="8453" max="8455" width="10.7109375" style="258" customWidth="1"/>
    <col min="8456" max="8456" width="15.7109375" style="258" customWidth="1"/>
    <col min="8457" max="8704" width="9.140625" style="258"/>
    <col min="8705" max="8705" width="3.7109375" style="258" customWidth="1"/>
    <col min="8706" max="8706" width="4.140625" style="258" customWidth="1"/>
    <col min="8707" max="8707" width="5.7109375" style="258" bestFit="1" customWidth="1"/>
    <col min="8708" max="8708" width="50.7109375" style="258" customWidth="1"/>
    <col min="8709" max="8711" width="10.7109375" style="258" customWidth="1"/>
    <col min="8712" max="8712" width="15.7109375" style="258" customWidth="1"/>
    <col min="8713" max="8960" width="9.140625" style="258"/>
    <col min="8961" max="8961" width="3.7109375" style="258" customWidth="1"/>
    <col min="8962" max="8962" width="4.140625" style="258" customWidth="1"/>
    <col min="8963" max="8963" width="5.7109375" style="258" bestFit="1" customWidth="1"/>
    <col min="8964" max="8964" width="50.7109375" style="258" customWidth="1"/>
    <col min="8965" max="8967" width="10.7109375" style="258" customWidth="1"/>
    <col min="8968" max="8968" width="15.7109375" style="258" customWidth="1"/>
    <col min="8969" max="9216" width="9.140625" style="258"/>
    <col min="9217" max="9217" width="3.7109375" style="258" customWidth="1"/>
    <col min="9218" max="9218" width="4.140625" style="258" customWidth="1"/>
    <col min="9219" max="9219" width="5.7109375" style="258" bestFit="1" customWidth="1"/>
    <col min="9220" max="9220" width="50.7109375" style="258" customWidth="1"/>
    <col min="9221" max="9223" width="10.7109375" style="258" customWidth="1"/>
    <col min="9224" max="9224" width="15.7109375" style="258" customWidth="1"/>
    <col min="9225" max="9472" width="9.140625" style="258"/>
    <col min="9473" max="9473" width="3.7109375" style="258" customWidth="1"/>
    <col min="9474" max="9474" width="4.140625" style="258" customWidth="1"/>
    <col min="9475" max="9475" width="5.7109375" style="258" bestFit="1" customWidth="1"/>
    <col min="9476" max="9476" width="50.7109375" style="258" customWidth="1"/>
    <col min="9477" max="9479" width="10.7109375" style="258" customWidth="1"/>
    <col min="9480" max="9480" width="15.7109375" style="258" customWidth="1"/>
    <col min="9481" max="9728" width="9.140625" style="258"/>
    <col min="9729" max="9729" width="3.7109375" style="258" customWidth="1"/>
    <col min="9730" max="9730" width="4.140625" style="258" customWidth="1"/>
    <col min="9731" max="9731" width="5.7109375" style="258" bestFit="1" customWidth="1"/>
    <col min="9732" max="9732" width="50.7109375" style="258" customWidth="1"/>
    <col min="9733" max="9735" width="10.7109375" style="258" customWidth="1"/>
    <col min="9736" max="9736" width="15.7109375" style="258" customWidth="1"/>
    <col min="9737" max="9984" width="9.140625" style="258"/>
    <col min="9985" max="9985" width="3.7109375" style="258" customWidth="1"/>
    <col min="9986" max="9986" width="4.140625" style="258" customWidth="1"/>
    <col min="9987" max="9987" width="5.7109375" style="258" bestFit="1" customWidth="1"/>
    <col min="9988" max="9988" width="50.7109375" style="258" customWidth="1"/>
    <col min="9989" max="9991" width="10.7109375" style="258" customWidth="1"/>
    <col min="9992" max="9992" width="15.7109375" style="258" customWidth="1"/>
    <col min="9993" max="10240" width="9.140625" style="258"/>
    <col min="10241" max="10241" width="3.7109375" style="258" customWidth="1"/>
    <col min="10242" max="10242" width="4.140625" style="258" customWidth="1"/>
    <col min="10243" max="10243" width="5.7109375" style="258" bestFit="1" customWidth="1"/>
    <col min="10244" max="10244" width="50.7109375" style="258" customWidth="1"/>
    <col min="10245" max="10247" width="10.7109375" style="258" customWidth="1"/>
    <col min="10248" max="10248" width="15.7109375" style="258" customWidth="1"/>
    <col min="10249" max="10496" width="9.140625" style="258"/>
    <col min="10497" max="10497" width="3.7109375" style="258" customWidth="1"/>
    <col min="10498" max="10498" width="4.140625" style="258" customWidth="1"/>
    <col min="10499" max="10499" width="5.7109375" style="258" bestFit="1" customWidth="1"/>
    <col min="10500" max="10500" width="50.7109375" style="258" customWidth="1"/>
    <col min="10501" max="10503" width="10.7109375" style="258" customWidth="1"/>
    <col min="10504" max="10504" width="15.7109375" style="258" customWidth="1"/>
    <col min="10505" max="10752" width="9.140625" style="258"/>
    <col min="10753" max="10753" width="3.7109375" style="258" customWidth="1"/>
    <col min="10754" max="10754" width="4.140625" style="258" customWidth="1"/>
    <col min="10755" max="10755" width="5.7109375" style="258" bestFit="1" customWidth="1"/>
    <col min="10756" max="10756" width="50.7109375" style="258" customWidth="1"/>
    <col min="10757" max="10759" width="10.7109375" style="258" customWidth="1"/>
    <col min="10760" max="10760" width="15.7109375" style="258" customWidth="1"/>
    <col min="10761" max="11008" width="9.140625" style="258"/>
    <col min="11009" max="11009" width="3.7109375" style="258" customWidth="1"/>
    <col min="11010" max="11010" width="4.140625" style="258" customWidth="1"/>
    <col min="11011" max="11011" width="5.7109375" style="258" bestFit="1" customWidth="1"/>
    <col min="11012" max="11012" width="50.7109375" style="258" customWidth="1"/>
    <col min="11013" max="11015" width="10.7109375" style="258" customWidth="1"/>
    <col min="11016" max="11016" width="15.7109375" style="258" customWidth="1"/>
    <col min="11017" max="11264" width="9.140625" style="258"/>
    <col min="11265" max="11265" width="3.7109375" style="258" customWidth="1"/>
    <col min="11266" max="11266" width="4.140625" style="258" customWidth="1"/>
    <col min="11267" max="11267" width="5.7109375" style="258" bestFit="1" customWidth="1"/>
    <col min="11268" max="11268" width="50.7109375" style="258" customWidth="1"/>
    <col min="11269" max="11271" width="10.7109375" style="258" customWidth="1"/>
    <col min="11272" max="11272" width="15.7109375" style="258" customWidth="1"/>
    <col min="11273" max="11520" width="9.140625" style="258"/>
    <col min="11521" max="11521" width="3.7109375" style="258" customWidth="1"/>
    <col min="11522" max="11522" width="4.140625" style="258" customWidth="1"/>
    <col min="11523" max="11523" width="5.7109375" style="258" bestFit="1" customWidth="1"/>
    <col min="11524" max="11524" width="50.7109375" style="258" customWidth="1"/>
    <col min="11525" max="11527" width="10.7109375" style="258" customWidth="1"/>
    <col min="11528" max="11528" width="15.7109375" style="258" customWidth="1"/>
    <col min="11529" max="11776" width="9.140625" style="258"/>
    <col min="11777" max="11777" width="3.7109375" style="258" customWidth="1"/>
    <col min="11778" max="11778" width="4.140625" style="258" customWidth="1"/>
    <col min="11779" max="11779" width="5.7109375" style="258" bestFit="1" customWidth="1"/>
    <col min="11780" max="11780" width="50.7109375" style="258" customWidth="1"/>
    <col min="11781" max="11783" width="10.7109375" style="258" customWidth="1"/>
    <col min="11784" max="11784" width="15.7109375" style="258" customWidth="1"/>
    <col min="11785" max="12032" width="9.140625" style="258"/>
    <col min="12033" max="12033" width="3.7109375" style="258" customWidth="1"/>
    <col min="12034" max="12034" width="4.140625" style="258" customWidth="1"/>
    <col min="12035" max="12035" width="5.7109375" style="258" bestFit="1" customWidth="1"/>
    <col min="12036" max="12036" width="50.7109375" style="258" customWidth="1"/>
    <col min="12037" max="12039" width="10.7109375" style="258" customWidth="1"/>
    <col min="12040" max="12040" width="15.7109375" style="258" customWidth="1"/>
    <col min="12041" max="12288" width="9.140625" style="258"/>
    <col min="12289" max="12289" width="3.7109375" style="258" customWidth="1"/>
    <col min="12290" max="12290" width="4.140625" style="258" customWidth="1"/>
    <col min="12291" max="12291" width="5.7109375" style="258" bestFit="1" customWidth="1"/>
    <col min="12292" max="12292" width="50.7109375" style="258" customWidth="1"/>
    <col min="12293" max="12295" width="10.7109375" style="258" customWidth="1"/>
    <col min="12296" max="12296" width="15.7109375" style="258" customWidth="1"/>
    <col min="12297" max="12544" width="9.140625" style="258"/>
    <col min="12545" max="12545" width="3.7109375" style="258" customWidth="1"/>
    <col min="12546" max="12546" width="4.140625" style="258" customWidth="1"/>
    <col min="12547" max="12547" width="5.7109375" style="258" bestFit="1" customWidth="1"/>
    <col min="12548" max="12548" width="50.7109375" style="258" customWidth="1"/>
    <col min="12549" max="12551" width="10.7109375" style="258" customWidth="1"/>
    <col min="12552" max="12552" width="15.7109375" style="258" customWidth="1"/>
    <col min="12553" max="12800" width="9.140625" style="258"/>
    <col min="12801" max="12801" width="3.7109375" style="258" customWidth="1"/>
    <col min="12802" max="12802" width="4.140625" style="258" customWidth="1"/>
    <col min="12803" max="12803" width="5.7109375" style="258" bestFit="1" customWidth="1"/>
    <col min="12804" max="12804" width="50.7109375" style="258" customWidth="1"/>
    <col min="12805" max="12807" width="10.7109375" style="258" customWidth="1"/>
    <col min="12808" max="12808" width="15.7109375" style="258" customWidth="1"/>
    <col min="12809" max="13056" width="9.140625" style="258"/>
    <col min="13057" max="13057" width="3.7109375" style="258" customWidth="1"/>
    <col min="13058" max="13058" width="4.140625" style="258" customWidth="1"/>
    <col min="13059" max="13059" width="5.7109375" style="258" bestFit="1" customWidth="1"/>
    <col min="13060" max="13060" width="50.7109375" style="258" customWidth="1"/>
    <col min="13061" max="13063" width="10.7109375" style="258" customWidth="1"/>
    <col min="13064" max="13064" width="15.7109375" style="258" customWidth="1"/>
    <col min="13065" max="13312" width="9.140625" style="258"/>
    <col min="13313" max="13313" width="3.7109375" style="258" customWidth="1"/>
    <col min="13314" max="13314" width="4.140625" style="258" customWidth="1"/>
    <col min="13315" max="13315" width="5.7109375" style="258" bestFit="1" customWidth="1"/>
    <col min="13316" max="13316" width="50.7109375" style="258" customWidth="1"/>
    <col min="13317" max="13319" width="10.7109375" style="258" customWidth="1"/>
    <col min="13320" max="13320" width="15.7109375" style="258" customWidth="1"/>
    <col min="13321" max="13568" width="9.140625" style="258"/>
    <col min="13569" max="13569" width="3.7109375" style="258" customWidth="1"/>
    <col min="13570" max="13570" width="4.140625" style="258" customWidth="1"/>
    <col min="13571" max="13571" width="5.7109375" style="258" bestFit="1" customWidth="1"/>
    <col min="13572" max="13572" width="50.7109375" style="258" customWidth="1"/>
    <col min="13573" max="13575" width="10.7109375" style="258" customWidth="1"/>
    <col min="13576" max="13576" width="15.7109375" style="258" customWidth="1"/>
    <col min="13577" max="13824" width="9.140625" style="258"/>
    <col min="13825" max="13825" width="3.7109375" style="258" customWidth="1"/>
    <col min="13826" max="13826" width="4.140625" style="258" customWidth="1"/>
    <col min="13827" max="13827" width="5.7109375" style="258" bestFit="1" customWidth="1"/>
    <col min="13828" max="13828" width="50.7109375" style="258" customWidth="1"/>
    <col min="13829" max="13831" width="10.7109375" style="258" customWidth="1"/>
    <col min="13832" max="13832" width="15.7109375" style="258" customWidth="1"/>
    <col min="13833" max="14080" width="9.140625" style="258"/>
    <col min="14081" max="14081" width="3.7109375" style="258" customWidth="1"/>
    <col min="14082" max="14082" width="4.140625" style="258" customWidth="1"/>
    <col min="14083" max="14083" width="5.7109375" style="258" bestFit="1" customWidth="1"/>
    <col min="14084" max="14084" width="50.7109375" style="258" customWidth="1"/>
    <col min="14085" max="14087" width="10.7109375" style="258" customWidth="1"/>
    <col min="14088" max="14088" width="15.7109375" style="258" customWidth="1"/>
    <col min="14089" max="14336" width="9.140625" style="258"/>
    <col min="14337" max="14337" width="3.7109375" style="258" customWidth="1"/>
    <col min="14338" max="14338" width="4.140625" style="258" customWidth="1"/>
    <col min="14339" max="14339" width="5.7109375" style="258" bestFit="1" customWidth="1"/>
    <col min="14340" max="14340" width="50.7109375" style="258" customWidth="1"/>
    <col min="14341" max="14343" width="10.7109375" style="258" customWidth="1"/>
    <col min="14344" max="14344" width="15.7109375" style="258" customWidth="1"/>
    <col min="14345" max="14592" width="9.140625" style="258"/>
    <col min="14593" max="14593" width="3.7109375" style="258" customWidth="1"/>
    <col min="14594" max="14594" width="4.140625" style="258" customWidth="1"/>
    <col min="14595" max="14595" width="5.7109375" style="258" bestFit="1" customWidth="1"/>
    <col min="14596" max="14596" width="50.7109375" style="258" customWidth="1"/>
    <col min="14597" max="14599" width="10.7109375" style="258" customWidth="1"/>
    <col min="14600" max="14600" width="15.7109375" style="258" customWidth="1"/>
    <col min="14601" max="14848" width="9.140625" style="258"/>
    <col min="14849" max="14849" width="3.7109375" style="258" customWidth="1"/>
    <col min="14850" max="14850" width="4.140625" style="258" customWidth="1"/>
    <col min="14851" max="14851" width="5.7109375" style="258" bestFit="1" customWidth="1"/>
    <col min="14852" max="14852" width="50.7109375" style="258" customWidth="1"/>
    <col min="14853" max="14855" width="10.7109375" style="258" customWidth="1"/>
    <col min="14856" max="14856" width="15.7109375" style="258" customWidth="1"/>
    <col min="14857" max="15104" width="9.140625" style="258"/>
    <col min="15105" max="15105" width="3.7109375" style="258" customWidth="1"/>
    <col min="15106" max="15106" width="4.140625" style="258" customWidth="1"/>
    <col min="15107" max="15107" width="5.7109375" style="258" bestFit="1" customWidth="1"/>
    <col min="15108" max="15108" width="50.7109375" style="258" customWidth="1"/>
    <col min="15109" max="15111" width="10.7109375" style="258" customWidth="1"/>
    <col min="15112" max="15112" width="15.7109375" style="258" customWidth="1"/>
    <col min="15113" max="15360" width="9.140625" style="258"/>
    <col min="15361" max="15361" width="3.7109375" style="258" customWidth="1"/>
    <col min="15362" max="15362" width="4.140625" style="258" customWidth="1"/>
    <col min="15363" max="15363" width="5.7109375" style="258" bestFit="1" customWidth="1"/>
    <col min="15364" max="15364" width="50.7109375" style="258" customWidth="1"/>
    <col min="15365" max="15367" width="10.7109375" style="258" customWidth="1"/>
    <col min="15368" max="15368" width="15.7109375" style="258" customWidth="1"/>
    <col min="15369" max="15616" width="9.140625" style="258"/>
    <col min="15617" max="15617" width="3.7109375" style="258" customWidth="1"/>
    <col min="15618" max="15618" width="4.140625" style="258" customWidth="1"/>
    <col min="15619" max="15619" width="5.7109375" style="258" bestFit="1" customWidth="1"/>
    <col min="15620" max="15620" width="50.7109375" style="258" customWidth="1"/>
    <col min="15621" max="15623" width="10.7109375" style="258" customWidth="1"/>
    <col min="15624" max="15624" width="15.7109375" style="258" customWidth="1"/>
    <col min="15625" max="15872" width="9.140625" style="258"/>
    <col min="15873" max="15873" width="3.7109375" style="258" customWidth="1"/>
    <col min="15874" max="15874" width="4.140625" style="258" customWidth="1"/>
    <col min="15875" max="15875" width="5.7109375" style="258" bestFit="1" customWidth="1"/>
    <col min="15876" max="15876" width="50.7109375" style="258" customWidth="1"/>
    <col min="15877" max="15879" width="10.7109375" style="258" customWidth="1"/>
    <col min="15880" max="15880" width="15.7109375" style="258" customWidth="1"/>
    <col min="15881" max="16128" width="9.140625" style="258"/>
    <col min="16129" max="16129" width="3.7109375" style="258" customWidth="1"/>
    <col min="16130" max="16130" width="4.140625" style="258" customWidth="1"/>
    <col min="16131" max="16131" width="5.7109375" style="258" bestFit="1" customWidth="1"/>
    <col min="16132" max="16132" width="50.7109375" style="258" customWidth="1"/>
    <col min="16133" max="16135" width="10.7109375" style="258" customWidth="1"/>
    <col min="16136" max="16136" width="15.7109375" style="258" customWidth="1"/>
    <col min="16137" max="16384" width="9.140625" style="258"/>
  </cols>
  <sheetData>
    <row r="1" spans="1:8" ht="16.5" x14ac:dyDescent="0.2">
      <c r="A1" s="1449"/>
      <c r="B1" s="1770" t="s">
        <v>1423</v>
      </c>
      <c r="C1" s="1770"/>
      <c r="D1" s="1770"/>
      <c r="E1" s="1450"/>
      <c r="F1" s="1450"/>
      <c r="G1" s="1450"/>
      <c r="H1" s="220"/>
    </row>
    <row r="2" spans="1:8" ht="15" x14ac:dyDescent="0.2">
      <c r="A2" s="37"/>
      <c r="B2" s="1753" t="s">
        <v>159</v>
      </c>
      <c r="C2" s="1753"/>
      <c r="D2" s="1753"/>
      <c r="E2" s="1753"/>
      <c r="F2" s="1753"/>
      <c r="G2" s="1753"/>
      <c r="H2" s="1753"/>
    </row>
    <row r="3" spans="1:8" ht="15" x14ac:dyDescent="0.2">
      <c r="A3" s="37"/>
      <c r="B3" s="1753" t="s">
        <v>1207</v>
      </c>
      <c r="C3" s="1753"/>
      <c r="D3" s="1753"/>
      <c r="E3" s="1753"/>
      <c r="F3" s="1753"/>
      <c r="G3" s="1753"/>
      <c r="H3" s="1753"/>
    </row>
    <row r="4" spans="1:8" ht="15" x14ac:dyDescent="0.2">
      <c r="A4" s="37"/>
      <c r="B4" s="26"/>
      <c r="C4" s="24"/>
      <c r="D4" s="24"/>
      <c r="E4" s="1450"/>
      <c r="F4" s="1450"/>
      <c r="G4" s="1450"/>
      <c r="H4" s="1446" t="s">
        <v>0</v>
      </c>
    </row>
    <row r="5" spans="1:8" s="37" customFormat="1" ht="15" thickBot="1" x14ac:dyDescent="0.25">
      <c r="B5" s="37" t="s">
        <v>1</v>
      </c>
      <c r="C5" s="37" t="s">
        <v>3</v>
      </c>
      <c r="D5" s="37" t="s">
        <v>2</v>
      </c>
      <c r="E5" s="37" t="s">
        <v>4</v>
      </c>
      <c r="F5" s="37" t="s">
        <v>5</v>
      </c>
      <c r="G5" s="37" t="s">
        <v>16</v>
      </c>
      <c r="H5" s="37" t="s">
        <v>17</v>
      </c>
    </row>
    <row r="6" spans="1:8" s="26" customFormat="1" ht="15" x14ac:dyDescent="0.2">
      <c r="A6" s="37"/>
      <c r="B6" s="1755" t="s">
        <v>19</v>
      </c>
      <c r="C6" s="1757" t="s">
        <v>20</v>
      </c>
      <c r="D6" s="1759" t="s">
        <v>6</v>
      </c>
      <c r="E6" s="1771" t="s">
        <v>945</v>
      </c>
      <c r="F6" s="1773" t="s">
        <v>492</v>
      </c>
      <c r="G6" s="1771" t="s">
        <v>672</v>
      </c>
      <c r="H6" s="1749" t="s">
        <v>946</v>
      </c>
    </row>
    <row r="7" spans="1:8" ht="26.25" customHeight="1" thickBot="1" x14ac:dyDescent="0.25">
      <c r="A7" s="37"/>
      <c r="B7" s="1756"/>
      <c r="C7" s="1758"/>
      <c r="D7" s="1760"/>
      <c r="E7" s="1772"/>
      <c r="F7" s="1774"/>
      <c r="G7" s="1772"/>
      <c r="H7" s="1750"/>
    </row>
    <row r="8" spans="1:8" ht="35.1" customHeight="1" x14ac:dyDescent="0.2">
      <c r="A8" s="37">
        <v>1</v>
      </c>
      <c r="B8" s="324">
        <v>1</v>
      </c>
      <c r="C8" s="1447"/>
      <c r="D8" s="1451" t="s">
        <v>947</v>
      </c>
      <c r="E8" s="1452">
        <v>6433</v>
      </c>
      <c r="F8" s="1452">
        <v>6407</v>
      </c>
      <c r="G8" s="1452">
        <v>5002</v>
      </c>
      <c r="H8" s="333">
        <v>4211</v>
      </c>
    </row>
    <row r="9" spans="1:8" ht="35.1" customHeight="1" x14ac:dyDescent="0.2">
      <c r="A9" s="37">
        <v>2</v>
      </c>
      <c r="B9" s="294">
        <v>2</v>
      </c>
      <c r="C9" s="295"/>
      <c r="D9" s="1453" t="s">
        <v>948</v>
      </c>
      <c r="E9" s="1454">
        <v>12060</v>
      </c>
      <c r="F9" s="1454">
        <v>11796</v>
      </c>
      <c r="G9" s="1454">
        <v>9352</v>
      </c>
      <c r="H9" s="314">
        <v>9172</v>
      </c>
    </row>
    <row r="10" spans="1:8" ht="35.1" customHeight="1" x14ac:dyDescent="0.2">
      <c r="A10" s="37">
        <v>3</v>
      </c>
      <c r="B10" s="294">
        <v>3</v>
      </c>
      <c r="C10" s="295"/>
      <c r="D10" s="1453" t="s">
        <v>949</v>
      </c>
      <c r="E10" s="1454">
        <v>16081</v>
      </c>
      <c r="F10" s="1454">
        <v>16819</v>
      </c>
      <c r="G10" s="1454">
        <v>16718</v>
      </c>
      <c r="H10" s="314">
        <v>18529</v>
      </c>
    </row>
    <row r="11" spans="1:8" ht="35.1" customHeight="1" x14ac:dyDescent="0.2">
      <c r="A11" s="37">
        <v>4</v>
      </c>
      <c r="B11" s="294">
        <v>4</v>
      </c>
      <c r="C11" s="295"/>
      <c r="D11" s="1453" t="s">
        <v>950</v>
      </c>
      <c r="E11" s="1454">
        <v>14632</v>
      </c>
      <c r="F11" s="1454">
        <v>14874</v>
      </c>
      <c r="G11" s="1454">
        <v>11570</v>
      </c>
      <c r="H11" s="314">
        <v>12112</v>
      </c>
    </row>
    <row r="12" spans="1:8" ht="35.1" customHeight="1" x14ac:dyDescent="0.2">
      <c r="A12" s="37">
        <v>5</v>
      </c>
      <c r="B12" s="294">
        <v>5</v>
      </c>
      <c r="C12" s="295"/>
      <c r="D12" s="1453" t="s">
        <v>951</v>
      </c>
      <c r="E12" s="1454">
        <v>20517</v>
      </c>
      <c r="F12" s="1454">
        <v>20462</v>
      </c>
      <c r="G12" s="1454">
        <v>14151</v>
      </c>
      <c r="H12" s="314">
        <v>13403</v>
      </c>
    </row>
    <row r="13" spans="1:8" ht="35.1" customHeight="1" x14ac:dyDescent="0.2">
      <c r="A13" s="37">
        <v>6</v>
      </c>
      <c r="B13" s="294">
        <v>6</v>
      </c>
      <c r="C13" s="327"/>
      <c r="D13" s="1455" t="s">
        <v>952</v>
      </c>
      <c r="E13" s="1456">
        <v>7257</v>
      </c>
      <c r="F13" s="1456">
        <v>8219</v>
      </c>
      <c r="G13" s="1456">
        <v>5106</v>
      </c>
      <c r="H13" s="1457">
        <v>3735</v>
      </c>
    </row>
    <row r="14" spans="1:8" s="1459" customFormat="1" ht="35.1" customHeight="1" x14ac:dyDescent="0.2">
      <c r="A14" s="37">
        <v>7</v>
      </c>
      <c r="B14" s="353"/>
      <c r="C14" s="1458"/>
      <c r="D14" s="1532" t="s">
        <v>175</v>
      </c>
      <c r="E14" s="1532">
        <f>SUM(E8:E13)</f>
        <v>76980</v>
      </c>
      <c r="F14" s="1532">
        <f>SUM(F8:F13)</f>
        <v>78577</v>
      </c>
      <c r="G14" s="1532">
        <f>SUM(G8:G13)</f>
        <v>61899</v>
      </c>
      <c r="H14" s="1533">
        <f>SUM(H8:H13)</f>
        <v>61162</v>
      </c>
    </row>
    <row r="15" spans="1:8" ht="35.1" customHeight="1" x14ac:dyDescent="0.2">
      <c r="A15" s="37">
        <v>8</v>
      </c>
      <c r="B15" s="294">
        <v>7</v>
      </c>
      <c r="C15" s="334"/>
      <c r="D15" s="1460" t="s">
        <v>388</v>
      </c>
      <c r="E15" s="1461">
        <v>51412</v>
      </c>
      <c r="F15" s="1461">
        <v>51074</v>
      </c>
      <c r="G15" s="1461">
        <v>49823</v>
      </c>
      <c r="H15" s="320">
        <v>38296</v>
      </c>
    </row>
    <row r="16" spans="1:8" ht="30" customHeight="1" x14ac:dyDescent="0.2">
      <c r="A16" s="37">
        <v>9</v>
      </c>
      <c r="B16" s="294">
        <v>8</v>
      </c>
      <c r="C16" s="327"/>
      <c r="D16" s="1455" t="s">
        <v>144</v>
      </c>
      <c r="E16" s="1456">
        <v>12016</v>
      </c>
      <c r="F16" s="1456">
        <v>10260</v>
      </c>
      <c r="G16" s="1456">
        <v>12363</v>
      </c>
      <c r="H16" s="1457">
        <v>12400</v>
      </c>
    </row>
    <row r="17" spans="1:10" s="1459" customFormat="1" ht="35.1" customHeight="1" x14ac:dyDescent="0.2">
      <c r="A17" s="37">
        <v>10</v>
      </c>
      <c r="B17" s="353"/>
      <c r="C17" s="1458"/>
      <c r="D17" s="1532" t="s">
        <v>176</v>
      </c>
      <c r="E17" s="1532">
        <f>SUM(E15:E16)</f>
        <v>63428</v>
      </c>
      <c r="F17" s="1532">
        <f>SUM(F15:F16)</f>
        <v>61334</v>
      </c>
      <c r="G17" s="1532">
        <f>SUM(G15:G16)</f>
        <v>62186</v>
      </c>
      <c r="H17" s="1533">
        <f>SUM(H15:H16)</f>
        <v>50696</v>
      </c>
    </row>
    <row r="18" spans="1:10" ht="30" customHeight="1" x14ac:dyDescent="0.2">
      <c r="A18" s="37">
        <v>11</v>
      </c>
      <c r="B18" s="294">
        <v>9</v>
      </c>
      <c r="C18" s="334"/>
      <c r="D18" s="1460" t="s">
        <v>365</v>
      </c>
      <c r="E18" s="1461">
        <v>25840</v>
      </c>
      <c r="F18" s="1461">
        <v>27827</v>
      </c>
      <c r="G18" s="1461">
        <v>32111</v>
      </c>
      <c r="H18" s="320">
        <v>30692</v>
      </c>
    </row>
    <row r="19" spans="1:10" ht="30" customHeight="1" x14ac:dyDescent="0.2">
      <c r="A19" s="37">
        <v>12</v>
      </c>
      <c r="B19" s="294">
        <v>10</v>
      </c>
      <c r="C19" s="295"/>
      <c r="D19" s="1453" t="s">
        <v>519</v>
      </c>
      <c r="E19" s="1454">
        <v>4532</v>
      </c>
      <c r="F19" s="1454">
        <v>4382</v>
      </c>
      <c r="G19" s="1454">
        <v>6214</v>
      </c>
      <c r="H19" s="314">
        <v>4104</v>
      </c>
    </row>
    <row r="20" spans="1:10" ht="30" customHeight="1" x14ac:dyDescent="0.2">
      <c r="A20" s="37">
        <v>13</v>
      </c>
      <c r="B20" s="294">
        <v>11</v>
      </c>
      <c r="C20" s="295"/>
      <c r="D20" s="1462" t="s">
        <v>27</v>
      </c>
      <c r="E20" s="1454">
        <v>38091</v>
      </c>
      <c r="F20" s="1454">
        <v>23200</v>
      </c>
      <c r="G20" s="1454">
        <v>34173</v>
      </c>
      <c r="H20" s="314">
        <v>36602</v>
      </c>
    </row>
    <row r="21" spans="1:10" ht="30" customHeight="1" x14ac:dyDescent="0.2">
      <c r="A21" s="37">
        <v>14</v>
      </c>
      <c r="B21" s="294">
        <v>12</v>
      </c>
      <c r="C21" s="295"/>
      <c r="D21" s="1462" t="s">
        <v>41</v>
      </c>
      <c r="E21" s="1454">
        <v>79657</v>
      </c>
      <c r="F21" s="1454">
        <v>70520</v>
      </c>
      <c r="G21" s="1454">
        <v>74176</v>
      </c>
      <c r="H21" s="314">
        <v>119054</v>
      </c>
    </row>
    <row r="22" spans="1:10" ht="30" customHeight="1" x14ac:dyDescent="0.2">
      <c r="A22" s="37">
        <v>15</v>
      </c>
      <c r="B22" s="294">
        <v>13</v>
      </c>
      <c r="C22" s="298"/>
      <c r="D22" s="1468" t="s">
        <v>145</v>
      </c>
      <c r="E22" s="1454">
        <v>27224</v>
      </c>
      <c r="F22" s="1454">
        <v>30453</v>
      </c>
      <c r="G22" s="1454">
        <v>32837</v>
      </c>
      <c r="H22" s="314">
        <v>28754</v>
      </c>
    </row>
    <row r="23" spans="1:10" ht="30" customHeight="1" x14ac:dyDescent="0.2">
      <c r="A23" s="37">
        <v>16</v>
      </c>
      <c r="B23" s="294">
        <v>14</v>
      </c>
      <c r="C23" s="327"/>
      <c r="D23" s="1463" t="s">
        <v>177</v>
      </c>
      <c r="E23" s="1456">
        <v>245260</v>
      </c>
      <c r="F23" s="1456">
        <v>203705</v>
      </c>
      <c r="G23" s="1456">
        <v>223252</v>
      </c>
      <c r="H23" s="1457">
        <v>195500</v>
      </c>
    </row>
    <row r="24" spans="1:10" s="1459" customFormat="1" ht="35.1" customHeight="1" x14ac:dyDescent="0.2">
      <c r="A24" s="37">
        <v>17</v>
      </c>
      <c r="B24" s="353"/>
      <c r="C24" s="1532"/>
      <c r="D24" s="1532" t="s">
        <v>953</v>
      </c>
      <c r="E24" s="1532">
        <f>SUM(E18:E23)</f>
        <v>420604</v>
      </c>
      <c r="F24" s="1532">
        <f>SUM(F18:F23)</f>
        <v>360087</v>
      </c>
      <c r="G24" s="1532">
        <f>SUM(G18:G23)</f>
        <v>402763</v>
      </c>
      <c r="H24" s="1533">
        <f>SUM(H18:H23)</f>
        <v>414706</v>
      </c>
    </row>
    <row r="25" spans="1:10" s="33" customFormat="1" ht="30" customHeight="1" thickBot="1" x14ac:dyDescent="0.25">
      <c r="A25" s="37">
        <v>18</v>
      </c>
      <c r="B25" s="331">
        <v>15</v>
      </c>
      <c r="C25" s="332"/>
      <c r="D25" s="1464" t="s">
        <v>304</v>
      </c>
      <c r="E25" s="1465">
        <v>350051</v>
      </c>
      <c r="F25" s="1465">
        <v>356693</v>
      </c>
      <c r="G25" s="1465">
        <v>355205</v>
      </c>
      <c r="H25" s="1466">
        <v>374152</v>
      </c>
    </row>
    <row r="26" spans="1:10" ht="35.1" customHeight="1" thickBot="1" x14ac:dyDescent="0.25">
      <c r="A26" s="37">
        <v>19</v>
      </c>
      <c r="B26" s="1536"/>
      <c r="C26" s="1764" t="s">
        <v>178</v>
      </c>
      <c r="D26" s="1765"/>
      <c r="E26" s="1534">
        <f>SUM(E14,E17,E24,E25)</f>
        <v>911063</v>
      </c>
      <c r="F26" s="1534">
        <f>SUM(F14,F17,F24,F25)</f>
        <v>856691</v>
      </c>
      <c r="G26" s="1534">
        <f>SUM(G14,G17,G24,G25)</f>
        <v>882053</v>
      </c>
      <c r="H26" s="1535">
        <f>SUM(H14,H17,H24,H25)</f>
        <v>900716</v>
      </c>
      <c r="I26" s="24"/>
      <c r="J26" s="24"/>
    </row>
    <row r="27" spans="1:10" ht="30" customHeight="1" thickBot="1" x14ac:dyDescent="0.25">
      <c r="A27" s="37">
        <v>20</v>
      </c>
      <c r="B27" s="890">
        <v>16</v>
      </c>
      <c r="C27" s="1766" t="s">
        <v>179</v>
      </c>
      <c r="D27" s="1767"/>
      <c r="E27" s="1465">
        <v>4970</v>
      </c>
      <c r="F27" s="1465"/>
      <c r="G27" s="1465">
        <v>5003</v>
      </c>
      <c r="H27" s="1466"/>
      <c r="I27" s="24"/>
      <c r="J27" s="24"/>
    </row>
    <row r="28" spans="1:10" ht="35.1" customHeight="1" thickTop="1" thickBot="1" x14ac:dyDescent="0.25">
      <c r="A28" s="37">
        <v>21</v>
      </c>
      <c r="B28" s="1537"/>
      <c r="C28" s="1768" t="s">
        <v>14</v>
      </c>
      <c r="D28" s="1769"/>
      <c r="E28" s="1538">
        <f>SUM(E26,E27)</f>
        <v>916033</v>
      </c>
      <c r="F28" s="1538">
        <f>SUM(F26,F27)</f>
        <v>856691</v>
      </c>
      <c r="G28" s="1538">
        <f>SUM(G26,G27)</f>
        <v>887056</v>
      </c>
      <c r="H28" s="1539">
        <f>SUM(H26,H27)</f>
        <v>900716</v>
      </c>
      <c r="I28" s="24"/>
      <c r="J28" s="24"/>
    </row>
  </sheetData>
  <mergeCells count="13">
    <mergeCell ref="C26:D26"/>
    <mergeCell ref="C27:D27"/>
    <mergeCell ref="C28:D28"/>
    <mergeCell ref="B1:D1"/>
    <mergeCell ref="B2:H2"/>
    <mergeCell ref="B3:H3"/>
    <mergeCell ref="B6:B7"/>
    <mergeCell ref="C6:C7"/>
    <mergeCell ref="D6:D7"/>
    <mergeCell ref="E6:E7"/>
    <mergeCell ref="F6:F7"/>
    <mergeCell ref="G6:G7"/>
    <mergeCell ref="H6:H7"/>
  </mergeCells>
  <pageMargins left="0.70866141732283472" right="0.70866141732283472" top="0.74803149606299213" bottom="0.74803149606299213" header="0.31496062992125984" footer="0.31496062992125984"/>
  <pageSetup paperSize="9" scale="77" orientation="portrait" r:id="rId1"/>
  <headerFooter>
    <oddFooter>&amp;C-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4"/>
  <sheetViews>
    <sheetView view="pageBreakPreview" topLeftCell="B1" zoomScale="82" zoomScaleNormal="100" zoomScaleSheetLayoutView="82" workbookViewId="0">
      <selection activeCell="B1" sqref="B1:F1"/>
    </sheetView>
  </sheetViews>
  <sheetFormatPr defaultColWidth="9.140625" defaultRowHeight="15" x14ac:dyDescent="0.3"/>
  <cols>
    <col min="1" max="1" width="4" style="1586" customWidth="1"/>
    <col min="2" max="2" width="4" style="38" customWidth="1"/>
    <col min="3" max="3" width="4.140625" style="32" customWidth="1"/>
    <col min="4" max="4" width="60.7109375" style="202" customWidth="1"/>
    <col min="5" max="5" width="6.7109375" style="264" customWidth="1"/>
    <col min="6" max="8" width="10.7109375" style="94" customWidth="1"/>
    <col min="9" max="9" width="14.7109375" style="126" customWidth="1"/>
    <col min="10" max="17" width="14.7109375" style="265" customWidth="1"/>
    <col min="18" max="18" width="9.5703125" style="265" bestFit="1" customWidth="1"/>
    <col min="19" max="30" width="9.140625" style="265"/>
    <col min="31" max="16384" width="9.140625" style="266"/>
  </cols>
  <sheetData>
    <row r="1" spans="1:30" s="24" customFormat="1" ht="18" customHeight="1" x14ac:dyDescent="0.2">
      <c r="A1" s="1586"/>
      <c r="B1" s="1770" t="s">
        <v>1424</v>
      </c>
      <c r="C1" s="1770"/>
      <c r="D1" s="1770"/>
      <c r="E1" s="1770"/>
      <c r="F1" s="1770"/>
      <c r="G1" s="530"/>
      <c r="H1" s="530"/>
      <c r="I1" s="531"/>
      <c r="J1" s="530"/>
      <c r="K1" s="530"/>
      <c r="L1" s="530"/>
      <c r="M1" s="530"/>
      <c r="N1" s="530"/>
      <c r="O1" s="530"/>
      <c r="P1" s="530"/>
      <c r="Q1" s="530"/>
      <c r="R1" s="220"/>
      <c r="S1" s="220"/>
      <c r="T1" s="220"/>
      <c r="U1" s="220"/>
      <c r="V1" s="220"/>
      <c r="W1" s="220"/>
      <c r="X1" s="220"/>
      <c r="Y1" s="220"/>
      <c r="Z1" s="220"/>
      <c r="AA1" s="220"/>
      <c r="AB1" s="220"/>
      <c r="AC1" s="220"/>
      <c r="AD1" s="220"/>
    </row>
    <row r="2" spans="1:30" s="24" customFormat="1" ht="18" customHeight="1" x14ac:dyDescent="0.2">
      <c r="A2" s="1586"/>
      <c r="B2" s="1799" t="s">
        <v>180</v>
      </c>
      <c r="C2" s="1799"/>
      <c r="D2" s="1799"/>
      <c r="E2" s="1799"/>
      <c r="F2" s="1799"/>
      <c r="G2" s="1799"/>
      <c r="H2" s="1799"/>
      <c r="I2" s="1799"/>
      <c r="J2" s="1799"/>
      <c r="K2" s="1799"/>
      <c r="L2" s="1799"/>
      <c r="M2" s="1799"/>
      <c r="N2" s="1799"/>
      <c r="O2" s="1799"/>
      <c r="P2" s="1799"/>
      <c r="Q2" s="1799"/>
      <c r="R2" s="220"/>
      <c r="S2" s="220"/>
      <c r="T2" s="220"/>
      <c r="U2" s="220"/>
      <c r="V2" s="220"/>
      <c r="W2" s="220"/>
      <c r="X2" s="220"/>
      <c r="Y2" s="220"/>
      <c r="Z2" s="220"/>
      <c r="AA2" s="220"/>
      <c r="AB2" s="220"/>
      <c r="AC2" s="220"/>
      <c r="AD2" s="220"/>
    </row>
    <row r="3" spans="1:30" s="24" customFormat="1" ht="18" customHeight="1" x14ac:dyDescent="0.2">
      <c r="A3" s="1586"/>
      <c r="B3" s="1799" t="s">
        <v>1206</v>
      </c>
      <c r="C3" s="1799"/>
      <c r="D3" s="1799"/>
      <c r="E3" s="1799"/>
      <c r="F3" s="1799"/>
      <c r="G3" s="1799"/>
      <c r="H3" s="1799"/>
      <c r="I3" s="1799"/>
      <c r="J3" s="1799"/>
      <c r="K3" s="1799"/>
      <c r="L3" s="1799"/>
      <c r="M3" s="1799"/>
      <c r="N3" s="1799"/>
      <c r="O3" s="1799"/>
      <c r="P3" s="1799"/>
      <c r="Q3" s="1799"/>
      <c r="R3" s="220"/>
      <c r="S3" s="220"/>
      <c r="T3" s="220"/>
      <c r="U3" s="220"/>
      <c r="V3" s="220"/>
      <c r="W3" s="220"/>
      <c r="X3" s="220"/>
      <c r="Y3" s="220"/>
      <c r="Z3" s="220"/>
      <c r="AA3" s="220"/>
      <c r="AB3" s="220"/>
      <c r="AC3" s="220"/>
      <c r="AD3" s="220"/>
    </row>
    <row r="4" spans="1:30" ht="18" customHeight="1" x14ac:dyDescent="0.3">
      <c r="P4" s="1800" t="s">
        <v>0</v>
      </c>
      <c r="Q4" s="1800"/>
    </row>
    <row r="5" spans="1:30" s="97" customFormat="1" ht="18" customHeight="1" thickBot="1" x14ac:dyDescent="0.35">
      <c r="A5" s="1586"/>
      <c r="B5" s="96" t="s">
        <v>1</v>
      </c>
      <c r="C5" s="96" t="s">
        <v>3</v>
      </c>
      <c r="D5" s="97" t="s">
        <v>2</v>
      </c>
      <c r="E5" s="97" t="s">
        <v>4</v>
      </c>
      <c r="F5" s="97" t="s">
        <v>5</v>
      </c>
      <c r="G5" s="97" t="s">
        <v>16</v>
      </c>
      <c r="H5" s="111" t="s">
        <v>17</v>
      </c>
      <c r="I5" s="97" t="s">
        <v>18</v>
      </c>
      <c r="J5" s="97" t="s">
        <v>44</v>
      </c>
      <c r="K5" s="97" t="s">
        <v>32</v>
      </c>
      <c r="L5" s="97" t="s">
        <v>24</v>
      </c>
      <c r="M5" s="97" t="s">
        <v>45</v>
      </c>
      <c r="N5" s="97" t="s">
        <v>46</v>
      </c>
      <c r="O5" s="97" t="s">
        <v>181</v>
      </c>
      <c r="P5" s="97" t="s">
        <v>182</v>
      </c>
      <c r="Q5" s="97" t="s">
        <v>183</v>
      </c>
    </row>
    <row r="6" spans="1:30" s="264" customFormat="1" ht="30" customHeight="1" x14ac:dyDescent="0.3">
      <c r="A6" s="38"/>
      <c r="B6" s="1801" t="s">
        <v>19</v>
      </c>
      <c r="C6" s="1801" t="s">
        <v>20</v>
      </c>
      <c r="D6" s="1805" t="s">
        <v>6</v>
      </c>
      <c r="E6" s="1789" t="s">
        <v>21</v>
      </c>
      <c r="F6" s="1762" t="s">
        <v>493</v>
      </c>
      <c r="G6" s="1762" t="s">
        <v>492</v>
      </c>
      <c r="H6" s="1791" t="s">
        <v>672</v>
      </c>
      <c r="I6" s="1803" t="s">
        <v>385</v>
      </c>
      <c r="J6" s="1795" t="s">
        <v>47</v>
      </c>
      <c r="K6" s="1796"/>
      <c r="L6" s="1796"/>
      <c r="M6" s="1796"/>
      <c r="N6" s="1797"/>
      <c r="O6" s="1798" t="s">
        <v>184</v>
      </c>
      <c r="P6" s="1798"/>
      <c r="Q6" s="1798"/>
    </row>
    <row r="7" spans="1:30" s="264" customFormat="1" ht="45" customHeight="1" thickBot="1" x14ac:dyDescent="0.35">
      <c r="A7" s="38"/>
      <c r="B7" s="1802"/>
      <c r="C7" s="1802"/>
      <c r="D7" s="1806"/>
      <c r="E7" s="1790"/>
      <c r="F7" s="1763"/>
      <c r="G7" s="1763"/>
      <c r="H7" s="1792"/>
      <c r="I7" s="1804"/>
      <c r="J7" s="1715" t="s">
        <v>48</v>
      </c>
      <c r="K7" s="1715" t="s">
        <v>49</v>
      </c>
      <c r="L7" s="1715" t="s">
        <v>50</v>
      </c>
      <c r="M7" s="1715" t="s">
        <v>51</v>
      </c>
      <c r="N7" s="1715" t="s">
        <v>52</v>
      </c>
      <c r="O7" s="39" t="s">
        <v>185</v>
      </c>
      <c r="P7" s="267" t="s">
        <v>186</v>
      </c>
      <c r="Q7" s="1715" t="s">
        <v>187</v>
      </c>
    </row>
    <row r="8" spans="1:30" s="30" customFormat="1" ht="22.5" customHeight="1" x14ac:dyDescent="0.3">
      <c r="A8" s="1587">
        <v>1</v>
      </c>
      <c r="B8" s="286">
        <v>1</v>
      </c>
      <c r="C8" s="287"/>
      <c r="D8" s="533" t="s">
        <v>363</v>
      </c>
      <c r="E8" s="534" t="s">
        <v>24</v>
      </c>
      <c r="F8" s="288">
        <v>184822</v>
      </c>
      <c r="G8" s="288">
        <v>187163</v>
      </c>
      <c r="H8" s="535">
        <v>192029</v>
      </c>
      <c r="I8" s="366"/>
      <c r="J8" s="288"/>
      <c r="K8" s="288"/>
      <c r="L8" s="288"/>
      <c r="M8" s="288"/>
      <c r="N8" s="288"/>
      <c r="O8" s="288"/>
      <c r="P8" s="288"/>
      <c r="Q8" s="290"/>
      <c r="R8" s="95"/>
      <c r="S8" s="95"/>
      <c r="T8" s="95"/>
      <c r="U8" s="95"/>
      <c r="V8" s="95"/>
      <c r="W8" s="95"/>
      <c r="X8" s="95"/>
      <c r="Y8" s="95"/>
      <c r="Z8" s="95"/>
      <c r="AA8" s="95"/>
      <c r="AB8" s="95"/>
      <c r="AC8" s="95"/>
      <c r="AD8" s="95"/>
    </row>
    <row r="9" spans="1:30" s="30" customFormat="1" ht="18" customHeight="1" x14ac:dyDescent="0.3">
      <c r="A9" s="1587">
        <v>2</v>
      </c>
      <c r="B9" s="291"/>
      <c r="C9" s="292"/>
      <c r="D9" s="536" t="s">
        <v>384</v>
      </c>
      <c r="E9" s="105"/>
      <c r="F9" s="105"/>
      <c r="G9" s="105"/>
      <c r="H9" s="346"/>
      <c r="I9" s="349"/>
      <c r="J9" s="105"/>
      <c r="K9" s="105"/>
      <c r="L9" s="105"/>
      <c r="M9" s="105"/>
      <c r="N9" s="105"/>
      <c r="O9" s="105"/>
      <c r="P9" s="105"/>
      <c r="Q9" s="112"/>
      <c r="R9" s="95"/>
      <c r="S9" s="95"/>
      <c r="T9" s="95"/>
      <c r="U9" s="95"/>
      <c r="V9" s="95"/>
      <c r="W9" s="95"/>
      <c r="X9" s="95"/>
      <c r="Y9" s="95"/>
      <c r="Z9" s="95"/>
      <c r="AA9" s="95"/>
      <c r="AB9" s="95"/>
      <c r="AC9" s="95"/>
      <c r="AD9" s="95"/>
    </row>
    <row r="10" spans="1:30" s="27" customFormat="1" ht="18" customHeight="1" x14ac:dyDescent="0.3">
      <c r="A10" s="1587">
        <v>3</v>
      </c>
      <c r="B10" s="294"/>
      <c r="C10" s="295"/>
      <c r="D10" s="839" t="s">
        <v>360</v>
      </c>
      <c r="E10" s="871"/>
      <c r="F10" s="871"/>
      <c r="G10" s="871"/>
      <c r="H10" s="914"/>
      <c r="I10" s="915">
        <f>SUM(J10:Q10)</f>
        <v>201561</v>
      </c>
      <c r="J10" s="918">
        <v>124698</v>
      </c>
      <c r="K10" s="918">
        <v>26987</v>
      </c>
      <c r="L10" s="918">
        <v>47607</v>
      </c>
      <c r="M10" s="918"/>
      <c r="N10" s="918"/>
      <c r="O10" s="918">
        <v>2269</v>
      </c>
      <c r="P10" s="916"/>
      <c r="Q10" s="917"/>
      <c r="R10" s="36"/>
      <c r="S10" s="36"/>
      <c r="T10" s="36"/>
      <c r="U10" s="36"/>
      <c r="V10" s="36"/>
      <c r="W10" s="36"/>
      <c r="X10" s="36"/>
      <c r="Y10" s="36"/>
      <c r="Z10" s="36"/>
      <c r="AA10" s="36"/>
      <c r="AB10" s="36"/>
      <c r="AC10" s="36"/>
      <c r="AD10" s="36"/>
    </row>
    <row r="11" spans="1:30" s="27" customFormat="1" ht="18" customHeight="1" x14ac:dyDescent="0.3">
      <c r="A11" s="1587">
        <v>4</v>
      </c>
      <c r="B11" s="294"/>
      <c r="C11" s="295"/>
      <c r="D11" s="837" t="s">
        <v>1165</v>
      </c>
      <c r="E11" s="300"/>
      <c r="F11" s="300"/>
      <c r="G11" s="300"/>
      <c r="H11" s="347"/>
      <c r="I11" s="349">
        <v>205295</v>
      </c>
      <c r="J11" s="743">
        <v>127164</v>
      </c>
      <c r="K11" s="743">
        <v>27527</v>
      </c>
      <c r="L11" s="743">
        <v>48235</v>
      </c>
      <c r="M11" s="743"/>
      <c r="N11" s="743"/>
      <c r="O11" s="743">
        <v>1914</v>
      </c>
      <c r="P11" s="743">
        <v>455</v>
      </c>
      <c r="Q11" s="342"/>
      <c r="R11" s="36"/>
      <c r="S11" s="36"/>
      <c r="T11" s="36"/>
      <c r="U11" s="36"/>
      <c r="V11" s="36"/>
      <c r="W11" s="36"/>
      <c r="X11" s="36"/>
      <c r="Y11" s="36"/>
      <c r="Z11" s="36"/>
      <c r="AA11" s="36"/>
      <c r="AB11" s="36"/>
      <c r="AC11" s="36"/>
      <c r="AD11" s="36"/>
    </row>
    <row r="12" spans="1:30" s="27" customFormat="1" ht="18" customHeight="1" x14ac:dyDescent="0.2">
      <c r="A12" s="1587">
        <v>5</v>
      </c>
      <c r="B12" s="294"/>
      <c r="C12" s="295"/>
      <c r="D12" s="969" t="s">
        <v>1229</v>
      </c>
      <c r="E12" s="871"/>
      <c r="F12" s="871"/>
      <c r="G12" s="871"/>
      <c r="H12" s="914"/>
      <c r="I12" s="1106">
        <f>SUM(J12:Q12)</f>
        <v>19</v>
      </c>
      <c r="J12" s="1561">
        <v>16</v>
      </c>
      <c r="K12" s="1561">
        <v>3</v>
      </c>
      <c r="L12" s="1561"/>
      <c r="M12" s="1561"/>
      <c r="N12" s="1561"/>
      <c r="O12" s="1561"/>
      <c r="P12" s="1561"/>
      <c r="Q12" s="1562"/>
      <c r="R12" s="36"/>
      <c r="S12" s="36"/>
      <c r="T12" s="36"/>
      <c r="U12" s="36"/>
      <c r="V12" s="36"/>
      <c r="W12" s="36"/>
      <c r="X12" s="36"/>
      <c r="Y12" s="36"/>
      <c r="Z12" s="36"/>
      <c r="AA12" s="36"/>
      <c r="AB12" s="36"/>
      <c r="AC12" s="36"/>
      <c r="AD12" s="36"/>
    </row>
    <row r="13" spans="1:30" s="27" customFormat="1" ht="18" customHeight="1" x14ac:dyDescent="0.2">
      <c r="A13" s="1587">
        <v>6</v>
      </c>
      <c r="B13" s="294"/>
      <c r="C13" s="295"/>
      <c r="D13" s="969" t="s">
        <v>1304</v>
      </c>
      <c r="E13" s="871"/>
      <c r="F13" s="871"/>
      <c r="G13" s="871"/>
      <c r="H13" s="914"/>
      <c r="I13" s="1106">
        <f>SUM(J13:Q13)</f>
        <v>6082</v>
      </c>
      <c r="J13" s="1561">
        <v>5090</v>
      </c>
      <c r="K13" s="1561">
        <v>992</v>
      </c>
      <c r="L13" s="1561"/>
      <c r="M13" s="1561"/>
      <c r="N13" s="1561"/>
      <c r="O13" s="1561"/>
      <c r="P13" s="1561"/>
      <c r="Q13" s="1562"/>
      <c r="R13" s="36"/>
      <c r="S13" s="36"/>
      <c r="T13" s="36"/>
      <c r="U13" s="36"/>
      <c r="V13" s="36"/>
      <c r="W13" s="36"/>
      <c r="X13" s="36"/>
      <c r="Y13" s="36"/>
      <c r="Z13" s="36"/>
      <c r="AA13" s="36"/>
      <c r="AB13" s="36"/>
      <c r="AC13" s="36"/>
      <c r="AD13" s="36"/>
    </row>
    <row r="14" spans="1:30" s="27" customFormat="1" ht="18" customHeight="1" x14ac:dyDescent="0.3">
      <c r="A14" s="1587">
        <v>7</v>
      </c>
      <c r="B14" s="294"/>
      <c r="C14" s="295"/>
      <c r="D14" s="837" t="s">
        <v>1210</v>
      </c>
      <c r="E14" s="875"/>
      <c r="F14" s="875"/>
      <c r="G14" s="875"/>
      <c r="H14" s="919"/>
      <c r="I14" s="349">
        <f>SUM(I11:I13)</f>
        <v>211396</v>
      </c>
      <c r="J14" s="838">
        <f>SUM(J11:J13)</f>
        <v>132270</v>
      </c>
      <c r="K14" s="838">
        <f>SUM(K11:K13)</f>
        <v>28522</v>
      </c>
      <c r="L14" s="838">
        <f>SUM(L11:L13)</f>
        <v>48235</v>
      </c>
      <c r="M14" s="838"/>
      <c r="N14" s="838"/>
      <c r="O14" s="838">
        <f>SUM(O11:O13)</f>
        <v>1914</v>
      </c>
      <c r="P14" s="838">
        <f>SUM(P11:P13)</f>
        <v>455</v>
      </c>
      <c r="Q14" s="316"/>
      <c r="R14" s="36"/>
      <c r="S14" s="36"/>
      <c r="T14" s="36"/>
      <c r="U14" s="36"/>
      <c r="V14" s="36"/>
      <c r="W14" s="36"/>
      <c r="X14" s="36"/>
      <c r="Y14" s="36"/>
      <c r="Z14" s="36"/>
      <c r="AA14" s="36"/>
      <c r="AB14" s="36"/>
      <c r="AC14" s="36"/>
      <c r="AD14" s="36"/>
    </row>
    <row r="15" spans="1:30" s="34" customFormat="1" ht="22.5" customHeight="1" x14ac:dyDescent="0.3">
      <c r="A15" s="1587">
        <v>8</v>
      </c>
      <c r="B15" s="291">
        <v>2</v>
      </c>
      <c r="C15" s="292"/>
      <c r="D15" s="337" t="s">
        <v>362</v>
      </c>
      <c r="E15" s="537" t="s">
        <v>24</v>
      </c>
      <c r="F15" s="105">
        <v>317043</v>
      </c>
      <c r="G15" s="105">
        <v>338800</v>
      </c>
      <c r="H15" s="346">
        <v>352042</v>
      </c>
      <c r="I15" s="920"/>
      <c r="J15" s="105"/>
      <c r="K15" s="105"/>
      <c r="L15" s="105"/>
      <c r="M15" s="105"/>
      <c r="N15" s="105"/>
      <c r="O15" s="105"/>
      <c r="P15" s="682"/>
      <c r="Q15" s="112"/>
      <c r="R15" s="268"/>
      <c r="S15" s="268"/>
      <c r="T15" s="268"/>
      <c r="U15" s="268"/>
      <c r="V15" s="268"/>
      <c r="W15" s="268"/>
      <c r="X15" s="268"/>
      <c r="Y15" s="268"/>
      <c r="Z15" s="268"/>
      <c r="AA15" s="268"/>
      <c r="AB15" s="268"/>
      <c r="AC15" s="268"/>
      <c r="AD15" s="268"/>
    </row>
    <row r="16" spans="1:30" s="30" customFormat="1" ht="18" customHeight="1" x14ac:dyDescent="0.3">
      <c r="A16" s="1587">
        <v>9</v>
      </c>
      <c r="B16" s="291"/>
      <c r="C16" s="292"/>
      <c r="D16" s="536" t="s">
        <v>361</v>
      </c>
      <c r="E16" s="105"/>
      <c r="F16" s="105"/>
      <c r="G16" s="105"/>
      <c r="H16" s="346"/>
      <c r="I16" s="920"/>
      <c r="J16" s="105"/>
      <c r="K16" s="105"/>
      <c r="L16" s="105"/>
      <c r="M16" s="105"/>
      <c r="N16" s="105"/>
      <c r="O16" s="105"/>
      <c r="P16" s="682"/>
      <c r="Q16" s="112"/>
      <c r="R16" s="95"/>
      <c r="S16" s="95"/>
      <c r="T16" s="95"/>
      <c r="U16" s="95"/>
      <c r="V16" s="95"/>
      <c r="W16" s="95"/>
      <c r="X16" s="95"/>
      <c r="Y16" s="95"/>
      <c r="Z16" s="95"/>
      <c r="AA16" s="95"/>
      <c r="AB16" s="95"/>
      <c r="AC16" s="95"/>
      <c r="AD16" s="95"/>
    </row>
    <row r="17" spans="1:30" s="30" customFormat="1" ht="18" customHeight="1" x14ac:dyDescent="0.3">
      <c r="A17" s="1587">
        <v>10</v>
      </c>
      <c r="B17" s="294"/>
      <c r="C17" s="295"/>
      <c r="D17" s="839" t="s">
        <v>360</v>
      </c>
      <c r="E17" s="871"/>
      <c r="F17" s="871"/>
      <c r="G17" s="871"/>
      <c r="H17" s="914"/>
      <c r="I17" s="915">
        <f>SUM(J17:Q17)</f>
        <v>354412</v>
      </c>
      <c r="J17" s="918">
        <v>229758</v>
      </c>
      <c r="K17" s="918">
        <v>49807</v>
      </c>
      <c r="L17" s="918">
        <v>71407</v>
      </c>
      <c r="M17" s="918"/>
      <c r="N17" s="918"/>
      <c r="O17" s="918">
        <v>3440</v>
      </c>
      <c r="P17" s="922"/>
      <c r="Q17" s="917"/>
      <c r="R17" s="95"/>
      <c r="S17" s="95"/>
      <c r="T17" s="95"/>
      <c r="U17" s="95"/>
      <c r="V17" s="95"/>
      <c r="W17" s="95"/>
      <c r="X17" s="95"/>
      <c r="Y17" s="95"/>
      <c r="Z17" s="95"/>
      <c r="AA17" s="95"/>
      <c r="AB17" s="95"/>
      <c r="AC17" s="95"/>
      <c r="AD17" s="95"/>
    </row>
    <row r="18" spans="1:30" s="30" customFormat="1" ht="18" customHeight="1" x14ac:dyDescent="0.3">
      <c r="A18" s="1587">
        <v>11</v>
      </c>
      <c r="B18" s="294"/>
      <c r="C18" s="295"/>
      <c r="D18" s="837" t="s">
        <v>1165</v>
      </c>
      <c r="E18" s="300"/>
      <c r="F18" s="300"/>
      <c r="G18" s="300"/>
      <c r="H18" s="347"/>
      <c r="I18" s="349">
        <v>367360</v>
      </c>
      <c r="J18" s="743">
        <v>236962</v>
      </c>
      <c r="K18" s="743">
        <v>51055</v>
      </c>
      <c r="L18" s="743">
        <v>71559</v>
      </c>
      <c r="M18" s="743"/>
      <c r="N18" s="743"/>
      <c r="O18" s="743">
        <v>7784</v>
      </c>
      <c r="P18" s="1382"/>
      <c r="Q18" s="342"/>
      <c r="R18" s="95"/>
      <c r="S18" s="95"/>
      <c r="T18" s="95"/>
      <c r="U18" s="95"/>
      <c r="V18" s="95"/>
      <c r="W18" s="95"/>
      <c r="X18" s="95"/>
      <c r="Y18" s="95"/>
      <c r="Z18" s="95"/>
      <c r="AA18" s="95"/>
      <c r="AB18" s="95"/>
      <c r="AC18" s="95"/>
      <c r="AD18" s="95"/>
    </row>
    <row r="19" spans="1:30" s="30" customFormat="1" ht="18" customHeight="1" x14ac:dyDescent="0.3">
      <c r="A19" s="1587">
        <v>12</v>
      </c>
      <c r="B19" s="294"/>
      <c r="C19" s="295"/>
      <c r="D19" s="969" t="s">
        <v>1229</v>
      </c>
      <c r="E19" s="871"/>
      <c r="F19" s="871"/>
      <c r="G19" s="871"/>
      <c r="H19" s="914"/>
      <c r="I19" s="1106">
        <f>SUM(J19:Q19)</f>
        <v>25</v>
      </c>
      <c r="J19" s="356">
        <v>21</v>
      </c>
      <c r="K19" s="356">
        <v>4</v>
      </c>
      <c r="L19" s="356"/>
      <c r="M19" s="356"/>
      <c r="N19" s="356"/>
      <c r="O19" s="356"/>
      <c r="P19" s="1147"/>
      <c r="Q19" s="357"/>
      <c r="R19" s="95"/>
      <c r="S19" s="95"/>
      <c r="T19" s="95"/>
      <c r="U19" s="95"/>
      <c r="V19" s="95"/>
      <c r="W19" s="95"/>
      <c r="X19" s="95"/>
      <c r="Y19" s="95"/>
      <c r="Z19" s="95"/>
      <c r="AA19" s="95"/>
      <c r="AB19" s="95"/>
      <c r="AC19" s="95"/>
      <c r="AD19" s="95"/>
    </row>
    <row r="20" spans="1:30" s="30" customFormat="1" ht="18" customHeight="1" x14ac:dyDescent="0.3">
      <c r="A20" s="1587">
        <v>13</v>
      </c>
      <c r="B20" s="294"/>
      <c r="C20" s="295"/>
      <c r="D20" s="969" t="s">
        <v>1304</v>
      </c>
      <c r="E20" s="871"/>
      <c r="F20" s="871"/>
      <c r="G20" s="871"/>
      <c r="H20" s="914"/>
      <c r="I20" s="1106">
        <f>SUM(J20:Q20)</f>
        <v>7904</v>
      </c>
      <c r="J20" s="356">
        <v>6614</v>
      </c>
      <c r="K20" s="356">
        <v>1290</v>
      </c>
      <c r="L20" s="356"/>
      <c r="M20" s="356"/>
      <c r="N20" s="356"/>
      <c r="O20" s="356"/>
      <c r="P20" s="1147"/>
      <c r="Q20" s="1707"/>
      <c r="R20" s="95"/>
      <c r="S20" s="95"/>
      <c r="T20" s="95"/>
      <c r="U20" s="95"/>
      <c r="V20" s="95"/>
      <c r="W20" s="95"/>
      <c r="X20" s="95"/>
      <c r="Y20" s="95"/>
      <c r="Z20" s="95"/>
      <c r="AA20" s="95"/>
      <c r="AB20" s="95"/>
      <c r="AC20" s="95"/>
      <c r="AD20" s="95"/>
    </row>
    <row r="21" spans="1:30" s="30" customFormat="1" ht="18" customHeight="1" x14ac:dyDescent="0.3">
      <c r="A21" s="1587">
        <v>14</v>
      </c>
      <c r="B21" s="294"/>
      <c r="C21" s="295"/>
      <c r="D21" s="837" t="s">
        <v>1210</v>
      </c>
      <c r="E21" s="871"/>
      <c r="F21" s="871"/>
      <c r="G21" s="871"/>
      <c r="H21" s="914"/>
      <c r="I21" s="923">
        <f>SUM(I18:I20)</f>
        <v>375289</v>
      </c>
      <c r="J21" s="838">
        <f>SUM(J18:J20)</f>
        <v>243597</v>
      </c>
      <c r="K21" s="838">
        <f t="shared" ref="K21:O21" si="0">SUM(K18:K20)</f>
        <v>52349</v>
      </c>
      <c r="L21" s="838">
        <f t="shared" si="0"/>
        <v>71559</v>
      </c>
      <c r="M21" s="838"/>
      <c r="N21" s="838"/>
      <c r="O21" s="838">
        <f t="shared" si="0"/>
        <v>7784</v>
      </c>
      <c r="P21" s="838"/>
      <c r="Q21" s="316"/>
      <c r="R21" s="95"/>
      <c r="S21" s="95"/>
      <c r="T21" s="95"/>
      <c r="U21" s="95"/>
      <c r="V21" s="95"/>
      <c r="W21" s="95"/>
      <c r="X21" s="95"/>
      <c r="Y21" s="95"/>
      <c r="Z21" s="95"/>
      <c r="AA21" s="95"/>
      <c r="AB21" s="95"/>
      <c r="AC21" s="95"/>
      <c r="AD21" s="95"/>
    </row>
    <row r="22" spans="1:30" s="30" customFormat="1" ht="22.5" customHeight="1" x14ac:dyDescent="0.3">
      <c r="A22" s="1587">
        <v>15</v>
      </c>
      <c r="B22" s="291">
        <v>3</v>
      </c>
      <c r="C22" s="292"/>
      <c r="D22" s="337" t="s">
        <v>300</v>
      </c>
      <c r="E22" s="537" t="s">
        <v>24</v>
      </c>
      <c r="F22" s="105">
        <v>361564</v>
      </c>
      <c r="G22" s="105">
        <v>392440</v>
      </c>
      <c r="H22" s="346">
        <v>390437</v>
      </c>
      <c r="I22" s="349"/>
      <c r="J22" s="105"/>
      <c r="K22" s="105"/>
      <c r="L22" s="105"/>
      <c r="M22" s="105"/>
      <c r="N22" s="105"/>
      <c r="O22" s="105"/>
      <c r="P22" s="105"/>
      <c r="Q22" s="112"/>
      <c r="R22" s="95"/>
      <c r="S22" s="95"/>
      <c r="T22" s="95"/>
      <c r="U22" s="95"/>
      <c r="V22" s="95"/>
      <c r="W22" s="95"/>
      <c r="X22" s="95"/>
      <c r="Y22" s="95"/>
      <c r="Z22" s="95"/>
      <c r="AA22" s="95"/>
      <c r="AB22" s="95"/>
      <c r="AC22" s="95"/>
      <c r="AD22" s="95"/>
    </row>
    <row r="23" spans="1:30" s="27" customFormat="1" ht="18" customHeight="1" x14ac:dyDescent="0.3">
      <c r="A23" s="1587">
        <v>16</v>
      </c>
      <c r="B23" s="291"/>
      <c r="C23" s="292"/>
      <c r="D23" s="536" t="s">
        <v>171</v>
      </c>
      <c r="E23" s="105"/>
      <c r="F23" s="105"/>
      <c r="G23" s="105"/>
      <c r="H23" s="346"/>
      <c r="I23" s="349"/>
      <c r="J23" s="105"/>
      <c r="K23" s="105"/>
      <c r="L23" s="105"/>
      <c r="M23" s="105"/>
      <c r="N23" s="105"/>
      <c r="O23" s="105"/>
      <c r="P23" s="105"/>
      <c r="Q23" s="112"/>
      <c r="R23" s="36"/>
      <c r="S23" s="36"/>
      <c r="T23" s="36"/>
      <c r="U23" s="36"/>
      <c r="V23" s="36"/>
      <c r="W23" s="36"/>
      <c r="X23" s="36"/>
      <c r="Y23" s="36"/>
      <c r="Z23" s="36"/>
      <c r="AA23" s="36"/>
      <c r="AB23" s="36"/>
      <c r="AC23" s="36"/>
      <c r="AD23" s="36"/>
    </row>
    <row r="24" spans="1:30" s="27" customFormat="1" ht="18" customHeight="1" x14ac:dyDescent="0.3">
      <c r="A24" s="1587">
        <v>17</v>
      </c>
      <c r="B24" s="294"/>
      <c r="C24" s="295"/>
      <c r="D24" s="843" t="s">
        <v>360</v>
      </c>
      <c r="E24" s="873"/>
      <c r="F24" s="873"/>
      <c r="G24" s="873"/>
      <c r="H24" s="897"/>
      <c r="I24" s="915">
        <f>SUM(J24:Q24)</f>
        <v>406698</v>
      </c>
      <c r="J24" s="918">
        <v>268593</v>
      </c>
      <c r="K24" s="918">
        <v>58045</v>
      </c>
      <c r="L24" s="918">
        <v>76591</v>
      </c>
      <c r="M24" s="918"/>
      <c r="N24" s="918"/>
      <c r="O24" s="918">
        <v>3469</v>
      </c>
      <c r="P24" s="341"/>
      <c r="Q24" s="342"/>
      <c r="R24" s="36"/>
      <c r="S24" s="36"/>
      <c r="T24" s="36"/>
      <c r="U24" s="36"/>
      <c r="V24" s="36"/>
      <c r="W24" s="36"/>
      <c r="X24" s="36"/>
      <c r="Y24" s="36"/>
      <c r="Z24" s="36"/>
      <c r="AA24" s="36"/>
      <c r="AB24" s="36"/>
      <c r="AC24" s="36"/>
      <c r="AD24" s="36"/>
    </row>
    <row r="25" spans="1:30" s="27" customFormat="1" ht="18" customHeight="1" x14ac:dyDescent="0.3">
      <c r="A25" s="1587">
        <v>18</v>
      </c>
      <c r="B25" s="294"/>
      <c r="C25" s="295"/>
      <c r="D25" s="837" t="s">
        <v>1165</v>
      </c>
      <c r="E25" s="875"/>
      <c r="F25" s="875"/>
      <c r="G25" s="875"/>
      <c r="H25" s="919"/>
      <c r="I25" s="349">
        <v>431578</v>
      </c>
      <c r="J25" s="743">
        <v>274933</v>
      </c>
      <c r="K25" s="743">
        <v>59575</v>
      </c>
      <c r="L25" s="743">
        <v>85603</v>
      </c>
      <c r="M25" s="743"/>
      <c r="N25" s="743"/>
      <c r="O25" s="743">
        <v>11467</v>
      </c>
      <c r="P25" s="341"/>
      <c r="Q25" s="342"/>
      <c r="R25" s="36"/>
      <c r="S25" s="36"/>
      <c r="T25" s="36"/>
      <c r="U25" s="36"/>
      <c r="V25" s="36"/>
      <c r="W25" s="36"/>
      <c r="X25" s="36"/>
      <c r="Y25" s="36"/>
      <c r="Z25" s="36"/>
      <c r="AA25" s="36"/>
      <c r="AB25" s="36"/>
      <c r="AC25" s="36"/>
      <c r="AD25" s="36"/>
    </row>
    <row r="26" spans="1:30" s="27" customFormat="1" ht="18" customHeight="1" x14ac:dyDescent="0.3">
      <c r="A26" s="1587">
        <v>19</v>
      </c>
      <c r="B26" s="294"/>
      <c r="C26" s="295"/>
      <c r="D26" s="969" t="s">
        <v>1229</v>
      </c>
      <c r="E26" s="873"/>
      <c r="F26" s="873"/>
      <c r="G26" s="873"/>
      <c r="H26" s="897"/>
      <c r="I26" s="1106">
        <f>SUM(J26:Q26)</f>
        <v>7</v>
      </c>
      <c r="J26" s="356">
        <v>6</v>
      </c>
      <c r="K26" s="356">
        <v>1</v>
      </c>
      <c r="L26" s="356"/>
      <c r="M26" s="356"/>
      <c r="N26" s="356"/>
      <c r="O26" s="356"/>
      <c r="P26" s="356"/>
      <c r="Q26" s="357"/>
      <c r="R26" s="36"/>
      <c r="S26" s="36"/>
      <c r="T26" s="36"/>
      <c r="U26" s="36"/>
      <c r="V26" s="36"/>
      <c r="W26" s="36"/>
      <c r="X26" s="36"/>
      <c r="Y26" s="36"/>
      <c r="Z26" s="36"/>
      <c r="AA26" s="36"/>
      <c r="AB26" s="36"/>
      <c r="AC26" s="36"/>
      <c r="AD26" s="36"/>
    </row>
    <row r="27" spans="1:30" s="27" customFormat="1" ht="18" customHeight="1" x14ac:dyDescent="0.3">
      <c r="A27" s="1587">
        <v>20</v>
      </c>
      <c r="B27" s="294"/>
      <c r="C27" s="295"/>
      <c r="D27" s="969" t="s">
        <v>1272</v>
      </c>
      <c r="E27" s="873"/>
      <c r="F27" s="873"/>
      <c r="G27" s="873"/>
      <c r="H27" s="897"/>
      <c r="I27" s="1106">
        <f>SUM(J27:Q27)</f>
        <v>0</v>
      </c>
      <c r="J27" s="356"/>
      <c r="K27" s="356"/>
      <c r="L27" s="356">
        <v>-2000</v>
      </c>
      <c r="M27" s="356"/>
      <c r="N27" s="356"/>
      <c r="O27" s="356">
        <v>2000</v>
      </c>
      <c r="P27" s="356"/>
      <c r="Q27" s="357"/>
      <c r="R27" s="36"/>
      <c r="S27" s="36"/>
      <c r="T27" s="36"/>
      <c r="U27" s="36"/>
      <c r="V27" s="36"/>
      <c r="W27" s="36"/>
      <c r="X27" s="36"/>
      <c r="Y27" s="36"/>
      <c r="Z27" s="36"/>
      <c r="AA27" s="36"/>
      <c r="AB27" s="36"/>
      <c r="AC27" s="36"/>
      <c r="AD27" s="36"/>
    </row>
    <row r="28" spans="1:30" s="27" customFormat="1" ht="18" customHeight="1" x14ac:dyDescent="0.3">
      <c r="A28" s="1587">
        <v>21</v>
      </c>
      <c r="B28" s="294"/>
      <c r="C28" s="295"/>
      <c r="D28" s="969" t="s">
        <v>1304</v>
      </c>
      <c r="E28" s="873"/>
      <c r="F28" s="873"/>
      <c r="G28" s="873"/>
      <c r="H28" s="897"/>
      <c r="I28" s="1106">
        <f>SUM(J28:Q28)</f>
        <v>12452</v>
      </c>
      <c r="J28" s="356">
        <v>10420</v>
      </c>
      <c r="K28" s="356">
        <v>2032</v>
      </c>
      <c r="L28" s="356"/>
      <c r="M28" s="356"/>
      <c r="N28" s="356"/>
      <c r="O28" s="356"/>
      <c r="P28" s="356"/>
      <c r="Q28" s="357"/>
      <c r="R28" s="36"/>
      <c r="S28" s="36"/>
      <c r="T28" s="36"/>
      <c r="U28" s="36"/>
      <c r="V28" s="36"/>
      <c r="W28" s="36"/>
      <c r="X28" s="36"/>
      <c r="Y28" s="36"/>
      <c r="Z28" s="36"/>
      <c r="AA28" s="36"/>
      <c r="AB28" s="36"/>
      <c r="AC28" s="36"/>
      <c r="AD28" s="36"/>
    </row>
    <row r="29" spans="1:30" s="27" customFormat="1" ht="18" customHeight="1" x14ac:dyDescent="0.3">
      <c r="A29" s="1587">
        <v>22</v>
      </c>
      <c r="B29" s="294"/>
      <c r="C29" s="295"/>
      <c r="D29" s="837" t="s">
        <v>1210</v>
      </c>
      <c r="E29" s="873"/>
      <c r="F29" s="873"/>
      <c r="G29" s="873"/>
      <c r="H29" s="897"/>
      <c r="I29" s="923">
        <f>SUM(I25:I28)</f>
        <v>444037</v>
      </c>
      <c r="J29" s="743">
        <f>SUM(J25:J28)</f>
        <v>285359</v>
      </c>
      <c r="K29" s="743">
        <f>SUM(K25:K28)</f>
        <v>61608</v>
      </c>
      <c r="L29" s="743">
        <f>SUM(L25:L28)</f>
        <v>83603</v>
      </c>
      <c r="M29" s="743"/>
      <c r="N29" s="743"/>
      <c r="O29" s="743">
        <f>SUM(O25:O28)</f>
        <v>13467</v>
      </c>
      <c r="P29" s="743"/>
      <c r="Q29" s="1114"/>
      <c r="R29" s="36"/>
      <c r="S29" s="36"/>
      <c r="T29" s="36"/>
      <c r="U29" s="36"/>
      <c r="V29" s="36"/>
      <c r="W29" s="36"/>
      <c r="X29" s="36"/>
      <c r="Y29" s="36"/>
      <c r="Z29" s="36"/>
      <c r="AA29" s="36"/>
      <c r="AB29" s="36"/>
      <c r="AC29" s="36"/>
      <c r="AD29" s="36"/>
    </row>
    <row r="30" spans="1:30" s="30" customFormat="1" ht="22.5" customHeight="1" x14ac:dyDescent="0.3">
      <c r="A30" s="1587">
        <v>23</v>
      </c>
      <c r="B30" s="291">
        <v>4</v>
      </c>
      <c r="C30" s="292"/>
      <c r="D30" s="337" t="s">
        <v>301</v>
      </c>
      <c r="E30" s="537" t="s">
        <v>24</v>
      </c>
      <c r="F30" s="105">
        <v>277949</v>
      </c>
      <c r="G30" s="105">
        <v>282289</v>
      </c>
      <c r="H30" s="346">
        <v>288668</v>
      </c>
      <c r="I30" s="349"/>
      <c r="J30" s="105"/>
      <c r="K30" s="105"/>
      <c r="L30" s="105"/>
      <c r="M30" s="105"/>
      <c r="N30" s="105"/>
      <c r="O30" s="105"/>
      <c r="P30" s="105"/>
      <c r="Q30" s="112"/>
      <c r="R30" s="95"/>
      <c r="S30" s="95"/>
      <c r="T30" s="95"/>
      <c r="U30" s="95"/>
      <c r="V30" s="95"/>
      <c r="W30" s="95"/>
      <c r="X30" s="95"/>
      <c r="Y30" s="95"/>
      <c r="Z30" s="95"/>
      <c r="AA30" s="95"/>
      <c r="AB30" s="95"/>
      <c r="AC30" s="95"/>
      <c r="AD30" s="95"/>
    </row>
    <row r="31" spans="1:30" s="30" customFormat="1" ht="18" customHeight="1" x14ac:dyDescent="0.3">
      <c r="A31" s="1587">
        <v>24</v>
      </c>
      <c r="B31" s="291"/>
      <c r="C31" s="292"/>
      <c r="D31" s="536" t="s">
        <v>172</v>
      </c>
      <c r="E31" s="105"/>
      <c r="F31" s="105"/>
      <c r="G31" s="105"/>
      <c r="H31" s="346"/>
      <c r="I31" s="349"/>
      <c r="J31" s="105"/>
      <c r="K31" s="105"/>
      <c r="L31" s="105"/>
      <c r="M31" s="105"/>
      <c r="N31" s="105"/>
      <c r="O31" s="105"/>
      <c r="P31" s="105"/>
      <c r="Q31" s="112"/>
      <c r="R31" s="95"/>
      <c r="S31" s="95"/>
      <c r="T31" s="95"/>
      <c r="U31" s="95"/>
      <c r="V31" s="95"/>
      <c r="W31" s="95"/>
      <c r="X31" s="95"/>
      <c r="Y31" s="95"/>
      <c r="Z31" s="95"/>
      <c r="AA31" s="95"/>
      <c r="AB31" s="95"/>
      <c r="AC31" s="95"/>
      <c r="AD31" s="95"/>
    </row>
    <row r="32" spans="1:30" s="27" customFormat="1" ht="18" customHeight="1" x14ac:dyDescent="0.3">
      <c r="A32" s="1587">
        <v>25</v>
      </c>
      <c r="B32" s="294"/>
      <c r="C32" s="295"/>
      <c r="D32" s="839" t="s">
        <v>360</v>
      </c>
      <c r="E32" s="871"/>
      <c r="F32" s="871"/>
      <c r="G32" s="871"/>
      <c r="H32" s="914"/>
      <c r="I32" s="915">
        <f>SUM(J32:Q32)</f>
        <v>297708</v>
      </c>
      <c r="J32" s="918">
        <v>194520</v>
      </c>
      <c r="K32" s="918">
        <v>41955</v>
      </c>
      <c r="L32" s="918">
        <v>59079</v>
      </c>
      <c r="M32" s="918"/>
      <c r="N32" s="918"/>
      <c r="O32" s="918">
        <v>2154</v>
      </c>
      <c r="P32" s="341"/>
      <c r="Q32" s="342"/>
      <c r="R32" s="36"/>
      <c r="S32" s="36"/>
      <c r="T32" s="36"/>
      <c r="U32" s="36"/>
      <c r="V32" s="36"/>
      <c r="W32" s="36"/>
      <c r="X32" s="36"/>
      <c r="Y32" s="36"/>
      <c r="Z32" s="36"/>
      <c r="AA32" s="36"/>
      <c r="AB32" s="36"/>
      <c r="AC32" s="36"/>
      <c r="AD32" s="36"/>
    </row>
    <row r="33" spans="1:30" s="27" customFormat="1" ht="18" customHeight="1" x14ac:dyDescent="0.3">
      <c r="A33" s="1587">
        <v>26</v>
      </c>
      <c r="B33" s="294"/>
      <c r="C33" s="295"/>
      <c r="D33" s="837" t="s">
        <v>1214</v>
      </c>
      <c r="E33" s="300"/>
      <c r="F33" s="300"/>
      <c r="G33" s="300"/>
      <c r="H33" s="347"/>
      <c r="I33" s="349">
        <v>324413</v>
      </c>
      <c r="J33" s="743">
        <v>202293</v>
      </c>
      <c r="K33" s="743">
        <v>44333</v>
      </c>
      <c r="L33" s="743">
        <v>71248</v>
      </c>
      <c r="M33" s="743"/>
      <c r="N33" s="743"/>
      <c r="O33" s="743">
        <v>6539</v>
      </c>
      <c r="P33" s="341"/>
      <c r="Q33" s="342"/>
      <c r="R33" s="36"/>
      <c r="S33" s="36"/>
      <c r="T33" s="36"/>
      <c r="U33" s="36"/>
      <c r="V33" s="36"/>
      <c r="W33" s="36"/>
      <c r="X33" s="36"/>
      <c r="Y33" s="36"/>
      <c r="Z33" s="36"/>
      <c r="AA33" s="36"/>
      <c r="AB33" s="36"/>
      <c r="AC33" s="36"/>
      <c r="AD33" s="36"/>
    </row>
    <row r="34" spans="1:30" s="27" customFormat="1" ht="18" customHeight="1" x14ac:dyDescent="0.3">
      <c r="A34" s="1587">
        <v>27</v>
      </c>
      <c r="B34" s="294"/>
      <c r="C34" s="295"/>
      <c r="D34" s="969" t="s">
        <v>1229</v>
      </c>
      <c r="E34" s="300"/>
      <c r="F34" s="300"/>
      <c r="G34" s="300"/>
      <c r="H34" s="347"/>
      <c r="I34" s="1106">
        <f>SUM(J34:Q34)</f>
        <v>17</v>
      </c>
      <c r="J34" s="356">
        <v>14</v>
      </c>
      <c r="K34" s="356">
        <v>3</v>
      </c>
      <c r="L34" s="356"/>
      <c r="M34" s="356"/>
      <c r="N34" s="356"/>
      <c r="O34" s="356"/>
      <c r="P34" s="356"/>
      <c r="Q34" s="357"/>
      <c r="R34" s="36"/>
      <c r="S34" s="36"/>
      <c r="T34" s="36"/>
      <c r="U34" s="36"/>
      <c r="V34" s="36"/>
      <c r="W34" s="36"/>
      <c r="X34" s="36"/>
      <c r="Y34" s="36"/>
      <c r="Z34" s="36"/>
      <c r="AA34" s="36"/>
      <c r="AB34" s="36"/>
      <c r="AC34" s="36"/>
      <c r="AD34" s="36"/>
    </row>
    <row r="35" spans="1:30" s="27" customFormat="1" ht="18" customHeight="1" x14ac:dyDescent="0.3">
      <c r="A35" s="1587">
        <v>28</v>
      </c>
      <c r="B35" s="294"/>
      <c r="C35" s="295"/>
      <c r="D35" s="969" t="s">
        <v>1272</v>
      </c>
      <c r="E35" s="300"/>
      <c r="F35" s="300"/>
      <c r="G35" s="300"/>
      <c r="H35" s="347"/>
      <c r="I35" s="1106">
        <f>SUM(J35:Q35)</f>
        <v>0</v>
      </c>
      <c r="J35" s="356"/>
      <c r="K35" s="356"/>
      <c r="L35" s="356">
        <v>-500</v>
      </c>
      <c r="M35" s="356"/>
      <c r="N35" s="356"/>
      <c r="O35" s="356">
        <v>500</v>
      </c>
      <c r="P35" s="356"/>
      <c r="Q35" s="357"/>
      <c r="R35" s="36"/>
      <c r="S35" s="36"/>
      <c r="T35" s="36"/>
      <c r="U35" s="36"/>
      <c r="V35" s="36"/>
      <c r="W35" s="36"/>
      <c r="X35" s="36"/>
      <c r="Y35" s="36"/>
      <c r="Z35" s="36"/>
      <c r="AA35" s="36"/>
      <c r="AB35" s="36"/>
      <c r="AC35" s="36"/>
      <c r="AD35" s="36"/>
    </row>
    <row r="36" spans="1:30" s="27" customFormat="1" ht="18" customHeight="1" x14ac:dyDescent="0.3">
      <c r="A36" s="1587">
        <v>29</v>
      </c>
      <c r="B36" s="294"/>
      <c r="C36" s="295"/>
      <c r="D36" s="969" t="s">
        <v>1304</v>
      </c>
      <c r="E36" s="300"/>
      <c r="F36" s="300"/>
      <c r="G36" s="300"/>
      <c r="H36" s="347"/>
      <c r="I36" s="1106">
        <f>SUM(J36:Q36)</f>
        <v>3954</v>
      </c>
      <c r="J36" s="356">
        <v>3309</v>
      </c>
      <c r="K36" s="356">
        <v>645</v>
      </c>
      <c r="L36" s="356"/>
      <c r="M36" s="356"/>
      <c r="N36" s="356"/>
      <c r="O36" s="356"/>
      <c r="P36" s="356"/>
      <c r="Q36" s="357"/>
      <c r="R36" s="36"/>
      <c r="S36" s="36"/>
      <c r="T36" s="36"/>
      <c r="U36" s="36"/>
      <c r="V36" s="36"/>
      <c r="W36" s="36"/>
      <c r="X36" s="36"/>
      <c r="Y36" s="36"/>
      <c r="Z36" s="36"/>
      <c r="AA36" s="36"/>
      <c r="AB36" s="36"/>
      <c r="AC36" s="36"/>
      <c r="AD36" s="36"/>
    </row>
    <row r="37" spans="1:30" s="27" customFormat="1" ht="18" customHeight="1" x14ac:dyDescent="0.3">
      <c r="A37" s="1587">
        <v>30</v>
      </c>
      <c r="B37" s="294"/>
      <c r="C37" s="295"/>
      <c r="D37" s="969" t="s">
        <v>1389</v>
      </c>
      <c r="E37" s="300"/>
      <c r="F37" s="300"/>
      <c r="G37" s="300"/>
      <c r="H37" s="347"/>
      <c r="I37" s="1106">
        <f>SUM(J37:Q37)</f>
        <v>100</v>
      </c>
      <c r="J37" s="356"/>
      <c r="K37" s="356"/>
      <c r="L37" s="356">
        <v>100</v>
      </c>
      <c r="M37" s="356"/>
      <c r="N37" s="356"/>
      <c r="O37" s="356"/>
      <c r="P37" s="356"/>
      <c r="Q37" s="357"/>
      <c r="R37" s="36"/>
      <c r="S37" s="36"/>
      <c r="T37" s="36"/>
      <c r="U37" s="36"/>
      <c r="V37" s="36"/>
      <c r="W37" s="36"/>
      <c r="X37" s="36"/>
      <c r="Y37" s="36"/>
      <c r="Z37" s="36"/>
      <c r="AA37" s="36"/>
      <c r="AB37" s="36"/>
      <c r="AC37" s="36"/>
      <c r="AD37" s="36"/>
    </row>
    <row r="38" spans="1:30" s="27" customFormat="1" ht="18" customHeight="1" x14ac:dyDescent="0.3">
      <c r="A38" s="1587">
        <v>31</v>
      </c>
      <c r="B38" s="294"/>
      <c r="C38" s="295"/>
      <c r="D38" s="837" t="s">
        <v>1210</v>
      </c>
      <c r="E38" s="300"/>
      <c r="F38" s="300"/>
      <c r="G38" s="300"/>
      <c r="H38" s="347"/>
      <c r="I38" s="349">
        <f>SUM(I33:I37)</f>
        <v>328484</v>
      </c>
      <c r="J38" s="743">
        <f>SUM(J33:J37)</f>
        <v>205616</v>
      </c>
      <c r="K38" s="743">
        <f>SUM(K33:K37)</f>
        <v>44981</v>
      </c>
      <c r="L38" s="743">
        <f t="shared" ref="L38:O38" si="1">SUM(L33:L37)</f>
        <v>70848</v>
      </c>
      <c r="M38" s="743"/>
      <c r="N38" s="743"/>
      <c r="O38" s="743">
        <f t="shared" si="1"/>
        <v>7039</v>
      </c>
      <c r="P38" s="743"/>
      <c r="Q38" s="1114"/>
      <c r="R38" s="36"/>
      <c r="S38" s="36"/>
      <c r="T38" s="36"/>
      <c r="U38" s="36"/>
      <c r="V38" s="36"/>
      <c r="W38" s="36"/>
      <c r="X38" s="36"/>
      <c r="Y38" s="36"/>
      <c r="Z38" s="36"/>
      <c r="AA38" s="36"/>
      <c r="AB38" s="36"/>
      <c r="AC38" s="36"/>
      <c r="AD38" s="36"/>
    </row>
    <row r="39" spans="1:30" s="34" customFormat="1" ht="22.5" customHeight="1" x14ac:dyDescent="0.3">
      <c r="A39" s="1587">
        <v>32</v>
      </c>
      <c r="B39" s="291">
        <v>5</v>
      </c>
      <c r="C39" s="292"/>
      <c r="D39" s="337" t="s">
        <v>302</v>
      </c>
      <c r="E39" s="537" t="s">
        <v>24</v>
      </c>
      <c r="F39" s="105">
        <v>302620</v>
      </c>
      <c r="G39" s="105">
        <v>304918</v>
      </c>
      <c r="H39" s="346">
        <v>318973</v>
      </c>
      <c r="I39" s="349"/>
      <c r="J39" s="105"/>
      <c r="K39" s="105"/>
      <c r="L39" s="105"/>
      <c r="M39" s="341"/>
      <c r="N39" s="341"/>
      <c r="O39" s="341"/>
      <c r="P39" s="341"/>
      <c r="Q39" s="342"/>
      <c r="R39" s="268"/>
      <c r="S39" s="268"/>
      <c r="T39" s="268"/>
      <c r="U39" s="268"/>
      <c r="V39" s="268"/>
      <c r="W39" s="268"/>
      <c r="X39" s="268"/>
      <c r="Y39" s="268"/>
      <c r="Z39" s="268"/>
      <c r="AA39" s="268"/>
      <c r="AB39" s="268"/>
      <c r="AC39" s="268"/>
      <c r="AD39" s="268"/>
    </row>
    <row r="40" spans="1:30" s="30" customFormat="1" ht="18" customHeight="1" x14ac:dyDescent="0.3">
      <c r="A40" s="1587">
        <v>33</v>
      </c>
      <c r="B40" s="291"/>
      <c r="C40" s="292"/>
      <c r="D40" s="536" t="s">
        <v>173</v>
      </c>
      <c r="E40" s="105"/>
      <c r="F40" s="105"/>
      <c r="G40" s="105"/>
      <c r="H40" s="346"/>
      <c r="I40" s="349"/>
      <c r="J40" s="105"/>
      <c r="K40" s="105"/>
      <c r="L40" s="105"/>
      <c r="M40" s="341"/>
      <c r="N40" s="341"/>
      <c r="O40" s="341"/>
      <c r="P40" s="341"/>
      <c r="Q40" s="342"/>
      <c r="R40" s="95"/>
      <c r="S40" s="95"/>
      <c r="T40" s="95"/>
      <c r="U40" s="95"/>
      <c r="V40" s="95"/>
      <c r="W40" s="95"/>
      <c r="X40" s="95"/>
      <c r="Y40" s="95"/>
      <c r="Z40" s="95"/>
      <c r="AA40" s="95"/>
      <c r="AB40" s="95"/>
      <c r="AC40" s="95"/>
      <c r="AD40" s="95"/>
    </row>
    <row r="41" spans="1:30" s="30" customFormat="1" ht="18" customHeight="1" x14ac:dyDescent="0.3">
      <c r="A41" s="1587">
        <v>34</v>
      </c>
      <c r="B41" s="294"/>
      <c r="C41" s="295"/>
      <c r="D41" s="839" t="s">
        <v>360</v>
      </c>
      <c r="E41" s="871"/>
      <c r="F41" s="871"/>
      <c r="G41" s="871"/>
      <c r="H41" s="914"/>
      <c r="I41" s="915">
        <f>SUM(J41:Q41)</f>
        <v>327569</v>
      </c>
      <c r="J41" s="918">
        <v>200601</v>
      </c>
      <c r="K41" s="918">
        <v>43720</v>
      </c>
      <c r="L41" s="918">
        <v>76993</v>
      </c>
      <c r="M41" s="918"/>
      <c r="N41" s="918"/>
      <c r="O41" s="918">
        <v>6255</v>
      </c>
      <c r="P41" s="341"/>
      <c r="Q41" s="342"/>
      <c r="R41" s="95"/>
      <c r="S41" s="95"/>
      <c r="T41" s="95"/>
      <c r="U41" s="95"/>
      <c r="V41" s="95"/>
      <c r="W41" s="95"/>
      <c r="X41" s="95"/>
      <c r="Y41" s="95"/>
      <c r="Z41" s="95"/>
      <c r="AA41" s="95"/>
      <c r="AB41" s="95"/>
      <c r="AC41" s="95"/>
      <c r="AD41" s="95"/>
    </row>
    <row r="42" spans="1:30" s="30" customFormat="1" ht="18" customHeight="1" x14ac:dyDescent="0.3">
      <c r="A42" s="1587">
        <v>35</v>
      </c>
      <c r="B42" s="294"/>
      <c r="C42" s="295"/>
      <c r="D42" s="837" t="s">
        <v>1165</v>
      </c>
      <c r="E42" s="300"/>
      <c r="F42" s="300"/>
      <c r="G42" s="300"/>
      <c r="H42" s="347"/>
      <c r="I42" s="349">
        <v>344543</v>
      </c>
      <c r="J42" s="743">
        <v>210810</v>
      </c>
      <c r="K42" s="743">
        <v>45775</v>
      </c>
      <c r="L42" s="743">
        <v>78403</v>
      </c>
      <c r="M42" s="743"/>
      <c r="N42" s="743"/>
      <c r="O42" s="743">
        <v>9555</v>
      </c>
      <c r="P42" s="341"/>
      <c r="Q42" s="342"/>
      <c r="R42" s="95"/>
      <c r="S42" s="95"/>
      <c r="T42" s="95"/>
      <c r="U42" s="95"/>
      <c r="V42" s="95"/>
      <c r="W42" s="95"/>
      <c r="X42" s="95"/>
      <c r="Y42" s="95"/>
      <c r="Z42" s="95"/>
      <c r="AA42" s="95"/>
      <c r="AB42" s="95"/>
      <c r="AC42" s="95"/>
      <c r="AD42" s="95"/>
    </row>
    <row r="43" spans="1:30" s="30" customFormat="1" ht="18" customHeight="1" x14ac:dyDescent="0.3">
      <c r="A43" s="1587">
        <v>36</v>
      </c>
      <c r="B43" s="294"/>
      <c r="C43" s="295"/>
      <c r="D43" s="969" t="s">
        <v>1229</v>
      </c>
      <c r="E43" s="300"/>
      <c r="F43" s="300"/>
      <c r="G43" s="300"/>
      <c r="H43" s="347"/>
      <c r="I43" s="1106">
        <f>SUM(J43:Q43)</f>
        <v>14</v>
      </c>
      <c r="J43" s="356">
        <v>12</v>
      </c>
      <c r="K43" s="356">
        <v>2</v>
      </c>
      <c r="L43" s="356"/>
      <c r="M43" s="356"/>
      <c r="N43" s="356"/>
      <c r="O43" s="356"/>
      <c r="P43" s="356"/>
      <c r="Q43" s="357"/>
      <c r="R43" s="95"/>
      <c r="S43" s="95"/>
      <c r="T43" s="95"/>
      <c r="U43" s="95"/>
      <c r="V43" s="95"/>
      <c r="W43" s="95"/>
      <c r="X43" s="95"/>
      <c r="Y43" s="95"/>
      <c r="Z43" s="95"/>
      <c r="AA43" s="95"/>
      <c r="AB43" s="95"/>
      <c r="AC43" s="95"/>
      <c r="AD43" s="95"/>
    </row>
    <row r="44" spans="1:30" s="30" customFormat="1" ht="18" customHeight="1" x14ac:dyDescent="0.3">
      <c r="A44" s="1587">
        <v>37</v>
      </c>
      <c r="B44" s="294"/>
      <c r="C44" s="295"/>
      <c r="D44" s="969" t="s">
        <v>1272</v>
      </c>
      <c r="E44" s="300"/>
      <c r="F44" s="300"/>
      <c r="G44" s="300"/>
      <c r="H44" s="347"/>
      <c r="I44" s="1106">
        <f>SUM(J44:Q44)</f>
        <v>0</v>
      </c>
      <c r="J44" s="356"/>
      <c r="K44" s="356"/>
      <c r="L44" s="356">
        <v>-310</v>
      </c>
      <c r="M44" s="356"/>
      <c r="N44" s="356"/>
      <c r="O44" s="356">
        <v>310</v>
      </c>
      <c r="P44" s="356"/>
      <c r="Q44" s="357"/>
      <c r="R44" s="95"/>
      <c r="S44" s="95"/>
      <c r="T44" s="95"/>
      <c r="U44" s="95"/>
      <c r="V44" s="95"/>
      <c r="W44" s="95"/>
      <c r="X44" s="95"/>
      <c r="Y44" s="95"/>
      <c r="Z44" s="95"/>
      <c r="AA44" s="95"/>
      <c r="AB44" s="95"/>
      <c r="AC44" s="95"/>
      <c r="AD44" s="95"/>
    </row>
    <row r="45" spans="1:30" s="30" customFormat="1" ht="18" customHeight="1" x14ac:dyDescent="0.3">
      <c r="A45" s="1587">
        <v>38</v>
      </c>
      <c r="B45" s="294"/>
      <c r="C45" s="295"/>
      <c r="D45" s="969" t="s">
        <v>1304</v>
      </c>
      <c r="E45" s="300"/>
      <c r="F45" s="300"/>
      <c r="G45" s="300"/>
      <c r="H45" s="347"/>
      <c r="I45" s="1106">
        <f>SUM(J45:Q45)</f>
        <v>5732</v>
      </c>
      <c r="J45" s="356">
        <v>4797</v>
      </c>
      <c r="K45" s="356">
        <v>935</v>
      </c>
      <c r="L45" s="356"/>
      <c r="M45" s="356"/>
      <c r="N45" s="356"/>
      <c r="O45" s="356"/>
      <c r="P45" s="356"/>
      <c r="Q45" s="357"/>
      <c r="R45" s="95"/>
      <c r="S45" s="95"/>
      <c r="T45" s="95"/>
      <c r="U45" s="95"/>
      <c r="V45" s="95"/>
      <c r="W45" s="95"/>
      <c r="X45" s="95"/>
      <c r="Y45" s="95"/>
      <c r="Z45" s="95"/>
      <c r="AA45" s="95"/>
      <c r="AB45" s="95"/>
      <c r="AC45" s="95"/>
      <c r="AD45" s="95"/>
    </row>
    <row r="46" spans="1:30" s="30" customFormat="1" ht="18" customHeight="1" x14ac:dyDescent="0.3">
      <c r="A46" s="1587">
        <v>39</v>
      </c>
      <c r="B46" s="294"/>
      <c r="C46" s="295"/>
      <c r="D46" s="837" t="s">
        <v>1210</v>
      </c>
      <c r="E46" s="300"/>
      <c r="F46" s="300"/>
      <c r="G46" s="300"/>
      <c r="H46" s="347"/>
      <c r="I46" s="349">
        <f>SUM(I42:I45)</f>
        <v>350289</v>
      </c>
      <c r="J46" s="743">
        <f>SUM(J42:J45)</f>
        <v>215619</v>
      </c>
      <c r="K46" s="743">
        <f t="shared" ref="K46:O46" si="2">SUM(K42:K45)</f>
        <v>46712</v>
      </c>
      <c r="L46" s="743">
        <f t="shared" si="2"/>
        <v>78093</v>
      </c>
      <c r="M46" s="743"/>
      <c r="N46" s="743"/>
      <c r="O46" s="743">
        <f t="shared" si="2"/>
        <v>9865</v>
      </c>
      <c r="P46" s="743"/>
      <c r="Q46" s="1114"/>
      <c r="R46" s="95"/>
      <c r="S46" s="95"/>
      <c r="T46" s="95"/>
      <c r="U46" s="95"/>
      <c r="V46" s="95"/>
      <c r="W46" s="95"/>
      <c r="X46" s="95"/>
      <c r="Y46" s="95"/>
      <c r="Z46" s="95"/>
      <c r="AA46" s="95"/>
      <c r="AB46" s="95"/>
      <c r="AC46" s="95"/>
      <c r="AD46" s="95"/>
    </row>
    <row r="47" spans="1:30" s="31" customFormat="1" ht="22.5" customHeight="1" x14ac:dyDescent="0.3">
      <c r="A47" s="1587">
        <v>40</v>
      </c>
      <c r="B47" s="291">
        <v>6</v>
      </c>
      <c r="C47" s="292"/>
      <c r="D47" s="337" t="s">
        <v>303</v>
      </c>
      <c r="E47" s="537" t="s">
        <v>24</v>
      </c>
      <c r="F47" s="105">
        <v>146539</v>
      </c>
      <c r="G47" s="105">
        <v>145624</v>
      </c>
      <c r="H47" s="346">
        <v>148764</v>
      </c>
      <c r="I47" s="349"/>
      <c r="J47" s="105"/>
      <c r="K47" s="105"/>
      <c r="L47" s="105"/>
      <c r="M47" s="341"/>
      <c r="N47" s="341"/>
      <c r="O47" s="341"/>
      <c r="P47" s="341"/>
      <c r="Q47" s="342"/>
      <c r="R47" s="125"/>
      <c r="S47" s="125"/>
      <c r="T47" s="125"/>
      <c r="U47" s="125"/>
      <c r="V47" s="125"/>
      <c r="W47" s="125"/>
      <c r="X47" s="125"/>
      <c r="Y47" s="125"/>
      <c r="Z47" s="125"/>
      <c r="AA47" s="125"/>
      <c r="AB47" s="125"/>
      <c r="AC47" s="125"/>
      <c r="AD47" s="125"/>
    </row>
    <row r="48" spans="1:30" s="34" customFormat="1" ht="18" customHeight="1" x14ac:dyDescent="0.3">
      <c r="A48" s="1587">
        <v>41</v>
      </c>
      <c r="B48" s="291"/>
      <c r="C48" s="292"/>
      <c r="D48" s="536" t="s">
        <v>174</v>
      </c>
      <c r="E48" s="105"/>
      <c r="F48" s="105"/>
      <c r="G48" s="105"/>
      <c r="H48" s="346"/>
      <c r="I48" s="349"/>
      <c r="J48" s="105"/>
      <c r="K48" s="105"/>
      <c r="L48" s="105"/>
      <c r="M48" s="341"/>
      <c r="N48" s="341"/>
      <c r="O48" s="341"/>
      <c r="P48" s="341"/>
      <c r="Q48" s="342"/>
      <c r="R48" s="268"/>
      <c r="S48" s="268"/>
      <c r="T48" s="268"/>
      <c r="U48" s="268"/>
      <c r="V48" s="268"/>
      <c r="W48" s="268"/>
      <c r="X48" s="268"/>
      <c r="Y48" s="268"/>
      <c r="Z48" s="268"/>
      <c r="AA48" s="268"/>
      <c r="AB48" s="268"/>
      <c r="AC48" s="268"/>
      <c r="AD48" s="268"/>
    </row>
    <row r="49" spans="1:30" s="30" customFormat="1" ht="18" customHeight="1" x14ac:dyDescent="0.3">
      <c r="A49" s="1587">
        <v>42</v>
      </c>
      <c r="B49" s="294"/>
      <c r="C49" s="295"/>
      <c r="D49" s="843" t="s">
        <v>360</v>
      </c>
      <c r="E49" s="873"/>
      <c r="F49" s="873"/>
      <c r="G49" s="873"/>
      <c r="H49" s="897"/>
      <c r="I49" s="915">
        <f>SUM(J49:Q49)</f>
        <v>157637</v>
      </c>
      <c r="J49" s="918">
        <v>101114</v>
      </c>
      <c r="K49" s="918">
        <v>22550</v>
      </c>
      <c r="L49" s="918">
        <v>32573</v>
      </c>
      <c r="M49" s="918"/>
      <c r="N49" s="918"/>
      <c r="O49" s="918">
        <v>1400</v>
      </c>
      <c r="P49" s="341"/>
      <c r="Q49" s="342"/>
      <c r="R49" s="95"/>
      <c r="S49" s="95"/>
      <c r="T49" s="95"/>
      <c r="U49" s="95"/>
      <c r="V49" s="95"/>
      <c r="W49" s="95"/>
      <c r="X49" s="95"/>
      <c r="Y49" s="95"/>
      <c r="Z49" s="95"/>
      <c r="AA49" s="95"/>
      <c r="AB49" s="95"/>
      <c r="AC49" s="95"/>
      <c r="AD49" s="95"/>
    </row>
    <row r="50" spans="1:30" s="30" customFormat="1" ht="18" customHeight="1" x14ac:dyDescent="0.3">
      <c r="A50" s="1587">
        <v>43</v>
      </c>
      <c r="B50" s="294"/>
      <c r="C50" s="295"/>
      <c r="D50" s="837" t="s">
        <v>1165</v>
      </c>
      <c r="E50" s="875"/>
      <c r="F50" s="875"/>
      <c r="G50" s="875"/>
      <c r="H50" s="919"/>
      <c r="I50" s="349">
        <v>165854</v>
      </c>
      <c r="J50" s="743">
        <v>106189</v>
      </c>
      <c r="K50" s="743">
        <v>23885</v>
      </c>
      <c r="L50" s="743">
        <v>32619</v>
      </c>
      <c r="M50" s="743"/>
      <c r="N50" s="743"/>
      <c r="O50" s="743">
        <v>3161</v>
      </c>
      <c r="P50" s="341"/>
      <c r="Q50" s="342"/>
      <c r="R50" s="95"/>
      <c r="S50" s="95"/>
      <c r="T50" s="95"/>
      <c r="U50" s="95"/>
      <c r="V50" s="95"/>
      <c r="W50" s="95"/>
      <c r="X50" s="95"/>
      <c r="Y50" s="95"/>
      <c r="Z50" s="95"/>
      <c r="AA50" s="95"/>
      <c r="AB50" s="95"/>
      <c r="AC50" s="95"/>
      <c r="AD50" s="95"/>
    </row>
    <row r="51" spans="1:30" s="30" customFormat="1" ht="18" customHeight="1" x14ac:dyDescent="0.3">
      <c r="A51" s="1587">
        <v>44</v>
      </c>
      <c r="B51" s="294"/>
      <c r="C51" s="295"/>
      <c r="D51" s="969" t="s">
        <v>1318</v>
      </c>
      <c r="E51" s="300"/>
      <c r="F51" s="300"/>
      <c r="G51" s="300"/>
      <c r="H51" s="347"/>
      <c r="I51" s="1106">
        <f t="shared" ref="I51:I52" si="3">SUM(J51:Q51)</f>
        <v>0</v>
      </c>
      <c r="J51" s="356"/>
      <c r="K51" s="356"/>
      <c r="L51" s="356">
        <v>-565</v>
      </c>
      <c r="M51" s="356"/>
      <c r="N51" s="356"/>
      <c r="O51" s="356">
        <v>565</v>
      </c>
      <c r="P51" s="356"/>
      <c r="Q51" s="357"/>
      <c r="R51" s="95"/>
      <c r="S51" s="95"/>
      <c r="T51" s="95"/>
      <c r="U51" s="95"/>
      <c r="V51" s="95"/>
      <c r="W51" s="95"/>
      <c r="X51" s="95"/>
      <c r="Y51" s="95"/>
      <c r="Z51" s="95"/>
      <c r="AA51" s="95"/>
      <c r="AB51" s="95"/>
      <c r="AC51" s="95"/>
      <c r="AD51" s="95"/>
    </row>
    <row r="52" spans="1:30" s="30" customFormat="1" ht="18" customHeight="1" x14ac:dyDescent="0.3">
      <c r="A52" s="1587">
        <v>45</v>
      </c>
      <c r="B52" s="294"/>
      <c r="C52" s="295"/>
      <c r="D52" s="969" t="s">
        <v>1339</v>
      </c>
      <c r="E52" s="300"/>
      <c r="F52" s="300"/>
      <c r="G52" s="300"/>
      <c r="H52" s="347"/>
      <c r="I52" s="1106">
        <f t="shared" si="3"/>
        <v>2183</v>
      </c>
      <c r="J52" s="356">
        <v>1827</v>
      </c>
      <c r="K52" s="356">
        <v>356</v>
      </c>
      <c r="L52" s="356"/>
      <c r="M52" s="356"/>
      <c r="N52" s="356"/>
      <c r="O52" s="356"/>
      <c r="P52" s="356"/>
      <c r="Q52" s="357"/>
      <c r="R52" s="95"/>
      <c r="S52" s="95"/>
      <c r="T52" s="95"/>
      <c r="U52" s="95"/>
      <c r="V52" s="95"/>
      <c r="W52" s="95"/>
      <c r="X52" s="95"/>
      <c r="Y52" s="95"/>
      <c r="Z52" s="95"/>
      <c r="AA52" s="95"/>
      <c r="AB52" s="95"/>
      <c r="AC52" s="95"/>
      <c r="AD52" s="95"/>
    </row>
    <row r="53" spans="1:30" s="30" customFormat="1" ht="18" customHeight="1" x14ac:dyDescent="0.3">
      <c r="A53" s="1587">
        <v>46</v>
      </c>
      <c r="B53" s="294"/>
      <c r="C53" s="295"/>
      <c r="D53" s="837" t="s">
        <v>1210</v>
      </c>
      <c r="E53" s="300"/>
      <c r="F53" s="300"/>
      <c r="G53" s="300"/>
      <c r="H53" s="347"/>
      <c r="I53" s="349">
        <f>SUM(I50:I52)</f>
        <v>168037</v>
      </c>
      <c r="J53" s="743">
        <f>SUM(J50:J52)</f>
        <v>108016</v>
      </c>
      <c r="K53" s="743">
        <f t="shared" ref="K53:O53" si="4">SUM(K50:K52)</f>
        <v>24241</v>
      </c>
      <c r="L53" s="743">
        <f t="shared" si="4"/>
        <v>32054</v>
      </c>
      <c r="M53" s="743"/>
      <c r="N53" s="743"/>
      <c r="O53" s="743">
        <f t="shared" si="4"/>
        <v>3726</v>
      </c>
      <c r="P53" s="743"/>
      <c r="Q53" s="1114"/>
      <c r="R53" s="95"/>
      <c r="S53" s="95"/>
      <c r="T53" s="95"/>
      <c r="U53" s="95"/>
      <c r="V53" s="95"/>
      <c r="W53" s="95"/>
      <c r="X53" s="95"/>
      <c r="Y53" s="95"/>
      <c r="Z53" s="95"/>
      <c r="AA53" s="95"/>
      <c r="AB53" s="95"/>
      <c r="AC53" s="95"/>
      <c r="AD53" s="95"/>
    </row>
    <row r="54" spans="1:30" s="31" customFormat="1" ht="18" customHeight="1" x14ac:dyDescent="0.3">
      <c r="A54" s="1587">
        <v>47</v>
      </c>
      <c r="B54" s="297"/>
      <c r="C54" s="298">
        <v>1</v>
      </c>
      <c r="D54" s="299" t="s">
        <v>170</v>
      </c>
      <c r="E54" s="537"/>
      <c r="F54" s="105">
        <v>1617</v>
      </c>
      <c r="G54" s="105">
        <v>2259</v>
      </c>
      <c r="H54" s="346">
        <v>1562</v>
      </c>
      <c r="I54" s="348"/>
      <c r="J54" s="345"/>
      <c r="K54" s="345"/>
      <c r="L54" s="343"/>
      <c r="M54" s="343"/>
      <c r="N54" s="343"/>
      <c r="O54" s="343"/>
      <c r="P54" s="343"/>
      <c r="Q54" s="344"/>
      <c r="R54" s="125"/>
      <c r="S54" s="125"/>
      <c r="T54" s="125"/>
      <c r="U54" s="125"/>
      <c r="V54" s="125"/>
      <c r="W54" s="125"/>
      <c r="X54" s="125"/>
      <c r="Y54" s="125"/>
      <c r="Z54" s="125"/>
      <c r="AA54" s="125"/>
      <c r="AB54" s="125"/>
      <c r="AC54" s="125"/>
      <c r="AD54" s="125"/>
    </row>
    <row r="55" spans="1:30" s="34" customFormat="1" ht="18" customHeight="1" x14ac:dyDescent="0.3">
      <c r="A55" s="1587">
        <v>48</v>
      </c>
      <c r="B55" s="294"/>
      <c r="C55" s="327"/>
      <c r="D55" s="930" t="s">
        <v>779</v>
      </c>
      <c r="E55" s="873"/>
      <c r="F55" s="873"/>
      <c r="G55" s="873"/>
      <c r="H55" s="897"/>
      <c r="I55" s="915">
        <f>SUM(J55:Q55)</f>
        <v>2240</v>
      </c>
      <c r="J55" s="918">
        <v>1957</v>
      </c>
      <c r="K55" s="918">
        <v>196</v>
      </c>
      <c r="L55" s="918">
        <v>87</v>
      </c>
      <c r="M55" s="341"/>
      <c r="N55" s="341"/>
      <c r="O55" s="341"/>
      <c r="P55" s="341"/>
      <c r="Q55" s="342"/>
      <c r="R55" s="268"/>
      <c r="S55" s="268"/>
      <c r="T55" s="268"/>
      <c r="U55" s="268"/>
      <c r="V55" s="268"/>
      <c r="W55" s="268"/>
      <c r="X55" s="268"/>
      <c r="Y55" s="268"/>
      <c r="Z55" s="268"/>
      <c r="AA55" s="268"/>
      <c r="AB55" s="268"/>
      <c r="AC55" s="268"/>
      <c r="AD55" s="268"/>
    </row>
    <row r="56" spans="1:30" s="34" customFormat="1" ht="18" customHeight="1" x14ac:dyDescent="0.3">
      <c r="A56" s="1587">
        <v>49</v>
      </c>
      <c r="B56" s="294"/>
      <c r="C56" s="327"/>
      <c r="D56" s="877" t="s">
        <v>1171</v>
      </c>
      <c r="E56" s="875"/>
      <c r="F56" s="875"/>
      <c r="G56" s="875"/>
      <c r="H56" s="919"/>
      <c r="I56" s="349">
        <f>SUM(J56:Q56)</f>
        <v>2240</v>
      </c>
      <c r="J56" s="743">
        <v>1957</v>
      </c>
      <c r="K56" s="743">
        <v>196</v>
      </c>
      <c r="L56" s="743">
        <v>87</v>
      </c>
      <c r="M56" s="341"/>
      <c r="N56" s="341"/>
      <c r="O56" s="341"/>
      <c r="P56" s="341"/>
      <c r="Q56" s="342"/>
      <c r="R56" s="268"/>
      <c r="S56" s="268"/>
      <c r="T56" s="268"/>
      <c r="U56" s="268"/>
      <c r="V56" s="268"/>
      <c r="W56" s="268"/>
      <c r="X56" s="268"/>
      <c r="Y56" s="268"/>
      <c r="Z56" s="268"/>
      <c r="AA56" s="268"/>
      <c r="AB56" s="268"/>
      <c r="AC56" s="268"/>
      <c r="AD56" s="268"/>
    </row>
    <row r="57" spans="1:30" s="34" customFormat="1" ht="18" customHeight="1" x14ac:dyDescent="0.3">
      <c r="A57" s="1587">
        <v>50</v>
      </c>
      <c r="B57" s="294"/>
      <c r="C57" s="295"/>
      <c r="D57" s="301" t="s">
        <v>780</v>
      </c>
      <c r="E57" s="300"/>
      <c r="F57" s="300"/>
      <c r="G57" s="300"/>
      <c r="H57" s="347"/>
      <c r="I57" s="1146">
        <f t="shared" ref="I57" si="5">SUM(J57:Q57)</f>
        <v>0</v>
      </c>
      <c r="J57" s="356"/>
      <c r="K57" s="356"/>
      <c r="L57" s="356"/>
      <c r="M57" s="356"/>
      <c r="N57" s="356"/>
      <c r="O57" s="356"/>
      <c r="P57" s="356"/>
      <c r="Q57" s="357"/>
      <c r="R57" s="268"/>
      <c r="S57" s="268"/>
      <c r="T57" s="268"/>
      <c r="U57" s="268"/>
      <c r="V57" s="268"/>
      <c r="W57" s="268"/>
      <c r="X57" s="268"/>
      <c r="Y57" s="268"/>
      <c r="Z57" s="268"/>
      <c r="AA57" s="268"/>
      <c r="AB57" s="268"/>
      <c r="AC57" s="268"/>
      <c r="AD57" s="268"/>
    </row>
    <row r="58" spans="1:30" s="34" customFormat="1" ht="18" customHeight="1" thickBot="1" x14ac:dyDescent="0.35">
      <c r="A58" s="1587">
        <v>51</v>
      </c>
      <c r="B58" s="294"/>
      <c r="C58" s="332"/>
      <c r="D58" s="877" t="s">
        <v>1215</v>
      </c>
      <c r="E58" s="862"/>
      <c r="F58" s="862"/>
      <c r="G58" s="862"/>
      <c r="H58" s="928"/>
      <c r="I58" s="927">
        <f>SUM(I56:I57)</f>
        <v>2240</v>
      </c>
      <c r="J58" s="929">
        <f>SUM(J56:J57)</f>
        <v>1957</v>
      </c>
      <c r="K58" s="929">
        <f t="shared" ref="K58:L58" si="6">SUM(K56:K57)</f>
        <v>196</v>
      </c>
      <c r="L58" s="929">
        <f t="shared" si="6"/>
        <v>87</v>
      </c>
      <c r="M58" s="929"/>
      <c r="N58" s="929"/>
      <c r="O58" s="929"/>
      <c r="P58" s="929"/>
      <c r="Q58" s="1497"/>
      <c r="R58" s="268"/>
      <c r="S58" s="268"/>
      <c r="T58" s="268"/>
      <c r="U58" s="268"/>
      <c r="V58" s="268"/>
      <c r="W58" s="268"/>
      <c r="X58" s="268"/>
      <c r="Y58" s="268"/>
      <c r="Z58" s="268"/>
      <c r="AA58" s="268"/>
      <c r="AB58" s="268"/>
      <c r="AC58" s="268"/>
      <c r="AD58" s="268"/>
    </row>
    <row r="59" spans="1:30" s="34" customFormat="1" ht="18" customHeight="1" thickTop="1" x14ac:dyDescent="0.3">
      <c r="A59" s="1587">
        <v>52</v>
      </c>
      <c r="B59" s="294"/>
      <c r="C59" s="506"/>
      <c r="D59" s="939" t="s">
        <v>175</v>
      </c>
      <c r="E59" s="852"/>
      <c r="F59" s="852"/>
      <c r="G59" s="852"/>
      <c r="H59" s="886"/>
      <c r="I59" s="924"/>
      <c r="J59" s="931"/>
      <c r="K59" s="931"/>
      <c r="L59" s="931"/>
      <c r="M59" s="925"/>
      <c r="N59" s="925"/>
      <c r="O59" s="925"/>
      <c r="P59" s="925"/>
      <c r="Q59" s="926"/>
      <c r="R59" s="268"/>
      <c r="S59" s="268"/>
      <c r="T59" s="268"/>
      <c r="U59" s="268"/>
      <c r="V59" s="268"/>
      <c r="W59" s="268"/>
      <c r="X59" s="268"/>
      <c r="Y59" s="268"/>
      <c r="Z59" s="268"/>
      <c r="AA59" s="268"/>
      <c r="AB59" s="268"/>
      <c r="AC59" s="268"/>
      <c r="AD59" s="268"/>
    </row>
    <row r="60" spans="1:30" s="35" customFormat="1" ht="20.100000000000001" customHeight="1" x14ac:dyDescent="0.2">
      <c r="A60" s="1587">
        <v>53</v>
      </c>
      <c r="B60" s="353"/>
      <c r="C60" s="295"/>
      <c r="D60" s="874" t="s">
        <v>360</v>
      </c>
      <c r="E60" s="874"/>
      <c r="F60" s="874">
        <f>SUM(F8:F54)</f>
        <v>1592154</v>
      </c>
      <c r="G60" s="874">
        <f>SUM(G8:G54)</f>
        <v>1653493</v>
      </c>
      <c r="H60" s="934">
        <f>SUM(H8:H54)</f>
        <v>1692475</v>
      </c>
      <c r="I60" s="935">
        <f t="shared" ref="I60:Q60" si="7">I55+I49+I41+I32+I24+I17+I10</f>
        <v>1747825</v>
      </c>
      <c r="J60" s="874">
        <f t="shared" si="7"/>
        <v>1121241</v>
      </c>
      <c r="K60" s="874">
        <f t="shared" si="7"/>
        <v>243260</v>
      </c>
      <c r="L60" s="874">
        <f t="shared" si="7"/>
        <v>364337</v>
      </c>
      <c r="M60" s="874">
        <f t="shared" si="7"/>
        <v>0</v>
      </c>
      <c r="N60" s="874">
        <f t="shared" si="7"/>
        <v>0</v>
      </c>
      <c r="O60" s="874">
        <f t="shared" si="7"/>
        <v>18987</v>
      </c>
      <c r="P60" s="874">
        <f t="shared" si="7"/>
        <v>0</v>
      </c>
      <c r="Q60" s="936">
        <f t="shared" si="7"/>
        <v>0</v>
      </c>
      <c r="R60" s="354"/>
      <c r="S60" s="354"/>
      <c r="T60" s="354"/>
      <c r="U60" s="354"/>
      <c r="V60" s="354"/>
      <c r="W60" s="354"/>
      <c r="X60" s="354"/>
      <c r="Y60" s="354"/>
      <c r="Z60" s="354"/>
      <c r="AA60" s="354"/>
      <c r="AB60" s="354"/>
      <c r="AC60" s="354"/>
      <c r="AD60" s="354"/>
    </row>
    <row r="61" spans="1:30" s="35" customFormat="1" ht="20.100000000000001" customHeight="1" x14ac:dyDescent="0.2">
      <c r="A61" s="1587">
        <v>54</v>
      </c>
      <c r="B61" s="933"/>
      <c r="C61" s="334"/>
      <c r="D61" s="837" t="s">
        <v>1165</v>
      </c>
      <c r="E61" s="510"/>
      <c r="F61" s="510"/>
      <c r="G61" s="510"/>
      <c r="H61" s="546"/>
      <c r="I61" s="1388">
        <f>I56+I50+I42+I33+I25+I18+I11</f>
        <v>1841283</v>
      </c>
      <c r="J61" s="868">
        <f t="shared" ref="J61:Q61" si="8">J56+J50+J42+J33+J25+J18+J11</f>
        <v>1160308</v>
      </c>
      <c r="K61" s="868">
        <f t="shared" si="8"/>
        <v>252346</v>
      </c>
      <c r="L61" s="868">
        <f t="shared" si="8"/>
        <v>387754</v>
      </c>
      <c r="M61" s="868">
        <f t="shared" si="8"/>
        <v>0</v>
      </c>
      <c r="N61" s="868">
        <f t="shared" si="8"/>
        <v>0</v>
      </c>
      <c r="O61" s="868">
        <f t="shared" si="8"/>
        <v>40420</v>
      </c>
      <c r="P61" s="868">
        <f t="shared" si="8"/>
        <v>455</v>
      </c>
      <c r="Q61" s="1609">
        <f t="shared" si="8"/>
        <v>0</v>
      </c>
      <c r="R61" s="354"/>
      <c r="S61" s="354"/>
      <c r="T61" s="354"/>
      <c r="U61" s="354"/>
      <c r="V61" s="354"/>
      <c r="W61" s="354"/>
      <c r="X61" s="354"/>
      <c r="Y61" s="354"/>
      <c r="Z61" s="354"/>
      <c r="AA61" s="354"/>
      <c r="AB61" s="354"/>
      <c r="AC61" s="354"/>
      <c r="AD61" s="354"/>
    </row>
    <row r="62" spans="1:30" s="35" customFormat="1" ht="20.100000000000001" customHeight="1" x14ac:dyDescent="0.2">
      <c r="A62" s="1587">
        <v>55</v>
      </c>
      <c r="B62" s="933"/>
      <c r="C62" s="334"/>
      <c r="D62" s="312" t="s">
        <v>675</v>
      </c>
      <c r="E62" s="510"/>
      <c r="F62" s="510"/>
      <c r="G62" s="510"/>
      <c r="H62" s="546"/>
      <c r="I62" s="1106">
        <f>SUM(J62:Q62)</f>
        <v>38489</v>
      </c>
      <c r="J62" s="312">
        <f>J57+J51+J43+J34+J28+J26+J19+J12+J44+J35+J13+J27+J52+J45+J36+J20+J37</f>
        <v>32126</v>
      </c>
      <c r="K62" s="312">
        <f t="shared" ref="K62:Q62" si="9">K57+K51+K43+K34+K28+K26+K19+K12+K44+K35+K13+K27+K52+K45+K36+K20+K37</f>
        <v>6263</v>
      </c>
      <c r="L62" s="312">
        <f t="shared" si="9"/>
        <v>-3275</v>
      </c>
      <c r="M62" s="312">
        <f t="shared" si="9"/>
        <v>0</v>
      </c>
      <c r="N62" s="312">
        <f t="shared" si="9"/>
        <v>0</v>
      </c>
      <c r="O62" s="312">
        <f t="shared" si="9"/>
        <v>3375</v>
      </c>
      <c r="P62" s="312">
        <f t="shared" si="9"/>
        <v>0</v>
      </c>
      <c r="Q62" s="1725">
        <f t="shared" si="9"/>
        <v>0</v>
      </c>
      <c r="R62" s="354"/>
      <c r="S62" s="354"/>
      <c r="T62" s="354"/>
      <c r="U62" s="354"/>
      <c r="V62" s="354"/>
      <c r="W62" s="354"/>
      <c r="X62" s="354"/>
      <c r="Y62" s="354"/>
      <c r="Z62" s="354"/>
      <c r="AA62" s="354"/>
      <c r="AB62" s="354"/>
      <c r="AC62" s="354"/>
      <c r="AD62" s="354"/>
    </row>
    <row r="63" spans="1:30" s="35" customFormat="1" ht="20.100000000000001" customHeight="1" thickBot="1" x14ac:dyDescent="0.25">
      <c r="A63" s="1587">
        <v>56</v>
      </c>
      <c r="B63" s="933"/>
      <c r="C63" s="867"/>
      <c r="D63" s="885" t="s">
        <v>1210</v>
      </c>
      <c r="E63" s="864"/>
      <c r="F63" s="864"/>
      <c r="G63" s="864"/>
      <c r="H63" s="937"/>
      <c r="I63" s="938">
        <f>SUM(I61:I62)</f>
        <v>1879772</v>
      </c>
      <c r="J63" s="864">
        <f>SUM(J61:J62)</f>
        <v>1192434</v>
      </c>
      <c r="K63" s="864">
        <f t="shared" ref="K63:Q63" si="10">SUM(K61:K62)</f>
        <v>258609</v>
      </c>
      <c r="L63" s="864">
        <f t="shared" si="10"/>
        <v>384479</v>
      </c>
      <c r="M63" s="864">
        <f t="shared" si="10"/>
        <v>0</v>
      </c>
      <c r="N63" s="864">
        <f t="shared" si="10"/>
        <v>0</v>
      </c>
      <c r="O63" s="864">
        <f t="shared" si="10"/>
        <v>43795</v>
      </c>
      <c r="P63" s="864">
        <f t="shared" si="10"/>
        <v>455</v>
      </c>
      <c r="Q63" s="1498">
        <f t="shared" si="10"/>
        <v>0</v>
      </c>
      <c r="R63" s="354"/>
      <c r="S63" s="354"/>
      <c r="T63" s="354"/>
      <c r="U63" s="354"/>
      <c r="V63" s="354"/>
      <c r="W63" s="354"/>
      <c r="X63" s="354"/>
      <c r="Y63" s="354"/>
      <c r="Z63" s="354"/>
      <c r="AA63" s="354"/>
      <c r="AB63" s="354"/>
      <c r="AC63" s="354"/>
      <c r="AD63" s="354"/>
    </row>
    <row r="64" spans="1:30" s="31" customFormat="1" ht="30.75" thickTop="1" x14ac:dyDescent="0.3">
      <c r="A64" s="1587">
        <v>57</v>
      </c>
      <c r="B64" s="666">
        <v>7</v>
      </c>
      <c r="C64" s="310"/>
      <c r="D64" s="338" t="s">
        <v>388</v>
      </c>
      <c r="E64" s="538" t="s">
        <v>24</v>
      </c>
      <c r="F64" s="321">
        <v>757433</v>
      </c>
      <c r="G64" s="321">
        <v>711948</v>
      </c>
      <c r="H64" s="539">
        <v>841546</v>
      </c>
      <c r="I64" s="507"/>
      <c r="J64" s="321"/>
      <c r="K64" s="321"/>
      <c r="L64" s="321"/>
      <c r="M64" s="321"/>
      <c r="N64" s="321"/>
      <c r="O64" s="321"/>
      <c r="P64" s="321"/>
      <c r="Q64" s="355"/>
      <c r="R64" s="125"/>
      <c r="S64" s="125"/>
      <c r="T64" s="125"/>
      <c r="U64" s="125"/>
      <c r="V64" s="125"/>
      <c r="W64" s="125"/>
      <c r="X64" s="125"/>
      <c r="Y64" s="125"/>
      <c r="Z64" s="125"/>
      <c r="AA64" s="125"/>
      <c r="AB64" s="125"/>
      <c r="AC64" s="125"/>
      <c r="AD64" s="125"/>
    </row>
    <row r="65" spans="1:30" s="34" customFormat="1" ht="18" customHeight="1" x14ac:dyDescent="0.3">
      <c r="A65" s="1587">
        <v>58</v>
      </c>
      <c r="B65" s="294"/>
      <c r="C65" s="295"/>
      <c r="D65" s="843" t="s">
        <v>360</v>
      </c>
      <c r="E65" s="873"/>
      <c r="F65" s="873"/>
      <c r="G65" s="873"/>
      <c r="H65" s="897"/>
      <c r="I65" s="915">
        <f>SUM(J65:Q65)</f>
        <v>863672</v>
      </c>
      <c r="J65" s="918">
        <v>578921</v>
      </c>
      <c r="K65" s="918">
        <v>128974</v>
      </c>
      <c r="L65" s="918">
        <v>151477</v>
      </c>
      <c r="M65" s="918"/>
      <c r="N65" s="918"/>
      <c r="O65" s="918">
        <v>4300</v>
      </c>
      <c r="P65" s="918"/>
      <c r="Q65" s="940"/>
      <c r="R65" s="268"/>
      <c r="S65" s="268"/>
      <c r="T65" s="268"/>
      <c r="U65" s="268"/>
      <c r="V65" s="268"/>
      <c r="W65" s="268"/>
      <c r="X65" s="268"/>
      <c r="Y65" s="268"/>
      <c r="Z65" s="268"/>
      <c r="AA65" s="268"/>
      <c r="AB65" s="268"/>
      <c r="AC65" s="268"/>
      <c r="AD65" s="268"/>
    </row>
    <row r="66" spans="1:30" s="34" customFormat="1" ht="18" customHeight="1" x14ac:dyDescent="0.3">
      <c r="A66" s="1587">
        <v>59</v>
      </c>
      <c r="B66" s="294"/>
      <c r="C66" s="295"/>
      <c r="D66" s="877" t="s">
        <v>1165</v>
      </c>
      <c r="E66" s="875"/>
      <c r="F66" s="875"/>
      <c r="G66" s="875"/>
      <c r="H66" s="919"/>
      <c r="I66" s="349">
        <v>928444</v>
      </c>
      <c r="J66" s="743">
        <v>619347</v>
      </c>
      <c r="K66" s="743">
        <v>138622</v>
      </c>
      <c r="L66" s="743">
        <v>157125</v>
      </c>
      <c r="M66" s="743"/>
      <c r="N66" s="743"/>
      <c r="O66" s="743">
        <v>13350</v>
      </c>
      <c r="P66" s="743"/>
      <c r="Q66" s="1114"/>
      <c r="R66" s="268"/>
      <c r="S66" s="268"/>
      <c r="T66" s="268"/>
      <c r="U66" s="268"/>
      <c r="V66" s="268"/>
      <c r="W66" s="268"/>
      <c r="X66" s="268"/>
      <c r="Y66" s="268"/>
      <c r="Z66" s="268"/>
      <c r="AA66" s="268"/>
      <c r="AB66" s="268"/>
      <c r="AC66" s="268"/>
      <c r="AD66" s="268"/>
    </row>
    <row r="67" spans="1:30" s="34" customFormat="1" ht="18" customHeight="1" x14ac:dyDescent="0.3">
      <c r="A67" s="1587">
        <v>60</v>
      </c>
      <c r="B67" s="294"/>
      <c r="C67" s="295"/>
      <c r="D67" s="1144" t="s">
        <v>1229</v>
      </c>
      <c r="E67" s="300"/>
      <c r="F67" s="300"/>
      <c r="G67" s="300"/>
      <c r="H67" s="347"/>
      <c r="I67" s="1146">
        <f t="shared" ref="I67:I72" si="11">SUM(J67:Q67)</f>
        <v>630</v>
      </c>
      <c r="J67" s="356">
        <v>527</v>
      </c>
      <c r="K67" s="356">
        <v>103</v>
      </c>
      <c r="L67" s="356"/>
      <c r="M67" s="356"/>
      <c r="N67" s="356"/>
      <c r="O67" s="356"/>
      <c r="P67" s="356"/>
      <c r="Q67" s="357"/>
      <c r="R67" s="268"/>
      <c r="S67" s="268"/>
      <c r="T67" s="268"/>
      <c r="U67" s="268"/>
      <c r="V67" s="268"/>
      <c r="W67" s="268"/>
      <c r="X67" s="268"/>
      <c r="Y67" s="268"/>
      <c r="Z67" s="268"/>
      <c r="AA67" s="268"/>
      <c r="AB67" s="268"/>
      <c r="AC67" s="268"/>
      <c r="AD67" s="268"/>
    </row>
    <row r="68" spans="1:30" s="34" customFormat="1" ht="18" customHeight="1" x14ac:dyDescent="0.3">
      <c r="A68" s="1587">
        <v>61</v>
      </c>
      <c r="B68" s="294"/>
      <c r="C68" s="295"/>
      <c r="D68" s="969" t="s">
        <v>1233</v>
      </c>
      <c r="E68" s="300"/>
      <c r="F68" s="300"/>
      <c r="G68" s="300"/>
      <c r="H68" s="347"/>
      <c r="I68" s="1146">
        <f t="shared" si="11"/>
        <v>908</v>
      </c>
      <c r="J68" s="356">
        <v>760</v>
      </c>
      <c r="K68" s="356">
        <v>148</v>
      </c>
      <c r="L68" s="356"/>
      <c r="M68" s="356"/>
      <c r="N68" s="356"/>
      <c r="O68" s="356"/>
      <c r="P68" s="356"/>
      <c r="Q68" s="357"/>
      <c r="R68" s="268"/>
      <c r="S68" s="268"/>
      <c r="T68" s="268"/>
      <c r="U68" s="268"/>
      <c r="V68" s="268"/>
      <c r="W68" s="268"/>
      <c r="X68" s="268"/>
      <c r="Y68" s="268"/>
      <c r="Z68" s="268"/>
      <c r="AA68" s="268"/>
      <c r="AB68" s="268"/>
      <c r="AC68" s="268"/>
      <c r="AD68" s="268"/>
    </row>
    <row r="69" spans="1:30" s="34" customFormat="1" ht="18" customHeight="1" x14ac:dyDescent="0.3">
      <c r="A69" s="1587">
        <v>62</v>
      </c>
      <c r="B69" s="294"/>
      <c r="C69" s="295"/>
      <c r="D69" s="1144" t="s">
        <v>1303</v>
      </c>
      <c r="E69" s="300"/>
      <c r="F69" s="300"/>
      <c r="G69" s="300"/>
      <c r="H69" s="347"/>
      <c r="I69" s="1146">
        <f t="shared" si="11"/>
        <v>1640</v>
      </c>
      <c r="J69" s="356"/>
      <c r="K69" s="356"/>
      <c r="L69" s="356">
        <v>1640</v>
      </c>
      <c r="M69" s="356"/>
      <c r="N69" s="356"/>
      <c r="O69" s="356"/>
      <c r="P69" s="356"/>
      <c r="Q69" s="357"/>
      <c r="R69" s="268"/>
      <c r="S69" s="268"/>
      <c r="T69" s="268"/>
      <c r="U69" s="268"/>
      <c r="V69" s="268"/>
      <c r="W69" s="268"/>
      <c r="X69" s="268"/>
      <c r="Y69" s="268"/>
      <c r="Z69" s="268"/>
      <c r="AA69" s="268"/>
      <c r="AB69" s="268"/>
      <c r="AC69" s="268"/>
      <c r="AD69" s="268"/>
    </row>
    <row r="70" spans="1:30" s="34" customFormat="1" ht="18" customHeight="1" x14ac:dyDescent="0.3">
      <c r="A70" s="1587">
        <v>63</v>
      </c>
      <c r="B70" s="294"/>
      <c r="C70" s="295"/>
      <c r="D70" s="1144" t="s">
        <v>1272</v>
      </c>
      <c r="E70" s="300"/>
      <c r="F70" s="300"/>
      <c r="G70" s="300"/>
      <c r="H70" s="347"/>
      <c r="I70" s="1146">
        <f t="shared" si="11"/>
        <v>0</v>
      </c>
      <c r="J70" s="356">
        <v>-18000</v>
      </c>
      <c r="K70" s="356">
        <v>3000</v>
      </c>
      <c r="L70" s="356">
        <v>10550</v>
      </c>
      <c r="M70" s="356"/>
      <c r="N70" s="356"/>
      <c r="O70" s="356">
        <v>4450</v>
      </c>
      <c r="P70" s="356"/>
      <c r="Q70" s="357"/>
      <c r="R70" s="268"/>
      <c r="S70" s="268"/>
      <c r="T70" s="268"/>
      <c r="U70" s="268"/>
      <c r="V70" s="268"/>
      <c r="W70" s="268"/>
      <c r="X70" s="268"/>
      <c r="Y70" s="268"/>
      <c r="Z70" s="268"/>
      <c r="AA70" s="268"/>
      <c r="AB70" s="268"/>
      <c r="AC70" s="268"/>
      <c r="AD70" s="268"/>
    </row>
    <row r="71" spans="1:30" s="34" customFormat="1" ht="18" customHeight="1" x14ac:dyDescent="0.3">
      <c r="A71" s="1587">
        <v>64</v>
      </c>
      <c r="B71" s="294"/>
      <c r="C71" s="295"/>
      <c r="D71" s="1144" t="s">
        <v>1304</v>
      </c>
      <c r="E71" s="300"/>
      <c r="F71" s="300"/>
      <c r="G71" s="300"/>
      <c r="H71" s="347"/>
      <c r="I71" s="1146">
        <f t="shared" si="11"/>
        <v>11449</v>
      </c>
      <c r="J71" s="356">
        <v>9581</v>
      </c>
      <c r="K71" s="356">
        <v>1868</v>
      </c>
      <c r="L71" s="356"/>
      <c r="M71" s="356"/>
      <c r="N71" s="356"/>
      <c r="O71" s="356"/>
      <c r="P71" s="356"/>
      <c r="Q71" s="357"/>
      <c r="R71" s="268"/>
      <c r="S71" s="268"/>
      <c r="T71" s="268"/>
      <c r="U71" s="268"/>
      <c r="V71" s="268"/>
      <c r="W71" s="268"/>
      <c r="X71" s="268"/>
      <c r="Y71" s="268"/>
      <c r="Z71" s="268"/>
      <c r="AA71" s="268"/>
      <c r="AB71" s="268"/>
      <c r="AC71" s="268"/>
      <c r="AD71" s="268"/>
    </row>
    <row r="72" spans="1:30" s="34" customFormat="1" ht="18" customHeight="1" x14ac:dyDescent="0.3">
      <c r="A72" s="1587">
        <v>65</v>
      </c>
      <c r="B72" s="294"/>
      <c r="C72" s="295"/>
      <c r="D72" s="301" t="s">
        <v>1388</v>
      </c>
      <c r="E72" s="300"/>
      <c r="F72" s="300"/>
      <c r="G72" s="300"/>
      <c r="H72" s="347"/>
      <c r="I72" s="1146">
        <f t="shared" si="11"/>
        <v>80</v>
      </c>
      <c r="J72" s="356"/>
      <c r="K72" s="356"/>
      <c r="L72" s="356">
        <v>80</v>
      </c>
      <c r="M72" s="356"/>
      <c r="N72" s="356"/>
      <c r="O72" s="356"/>
      <c r="P72" s="356"/>
      <c r="Q72" s="357"/>
      <c r="R72" s="268"/>
      <c r="S72" s="268"/>
      <c r="T72" s="268"/>
      <c r="U72" s="268"/>
      <c r="V72" s="268"/>
      <c r="W72" s="268"/>
      <c r="X72" s="268"/>
      <c r="Y72" s="268"/>
      <c r="Z72" s="268"/>
      <c r="AA72" s="268"/>
      <c r="AB72" s="268"/>
      <c r="AC72" s="268"/>
      <c r="AD72" s="268"/>
    </row>
    <row r="73" spans="1:30" s="34" customFormat="1" ht="18" customHeight="1" x14ac:dyDescent="0.3">
      <c r="A73" s="1587">
        <v>66</v>
      </c>
      <c r="B73" s="294"/>
      <c r="C73" s="295"/>
      <c r="D73" s="877" t="s">
        <v>1210</v>
      </c>
      <c r="E73" s="300"/>
      <c r="F73" s="300"/>
      <c r="G73" s="300"/>
      <c r="H73" s="941"/>
      <c r="I73" s="921">
        <f>SUM(I66:I72)</f>
        <v>943151</v>
      </c>
      <c r="J73" s="838">
        <f>SUM(J66:J72)</f>
        <v>612215</v>
      </c>
      <c r="K73" s="838">
        <f t="shared" ref="K73:O73" si="12">SUM(K66:K72)</f>
        <v>143741</v>
      </c>
      <c r="L73" s="838">
        <f t="shared" si="12"/>
        <v>169395</v>
      </c>
      <c r="M73" s="838"/>
      <c r="N73" s="838"/>
      <c r="O73" s="838">
        <f t="shared" si="12"/>
        <v>17800</v>
      </c>
      <c r="P73" s="838"/>
      <c r="Q73" s="316"/>
      <c r="R73" s="268"/>
      <c r="S73" s="268"/>
      <c r="T73" s="268"/>
      <c r="U73" s="268"/>
      <c r="V73" s="268"/>
      <c r="W73" s="268"/>
      <c r="X73" s="268"/>
      <c r="Y73" s="268"/>
      <c r="Z73" s="268"/>
      <c r="AA73" s="268"/>
      <c r="AB73" s="268"/>
      <c r="AC73" s="268"/>
      <c r="AD73" s="268"/>
    </row>
    <row r="74" spans="1:30" s="34" customFormat="1" ht="18" customHeight="1" x14ac:dyDescent="0.3">
      <c r="A74" s="1587">
        <v>67</v>
      </c>
      <c r="B74" s="297"/>
      <c r="C74" s="298">
        <v>1</v>
      </c>
      <c r="D74" s="299" t="s">
        <v>170</v>
      </c>
      <c r="E74" s="540"/>
      <c r="F74" s="105">
        <v>266</v>
      </c>
      <c r="G74" s="105"/>
      <c r="H74" s="346"/>
      <c r="I74" s="360"/>
      <c r="J74" s="341"/>
      <c r="K74" s="341"/>
      <c r="L74" s="341"/>
      <c r="M74" s="356"/>
      <c r="N74" s="356"/>
      <c r="O74" s="356"/>
      <c r="P74" s="356"/>
      <c r="Q74" s="357"/>
      <c r="R74" s="268"/>
      <c r="S74" s="268"/>
      <c r="T74" s="268"/>
      <c r="U74" s="268"/>
      <c r="V74" s="268"/>
      <c r="W74" s="268"/>
      <c r="X74" s="268"/>
      <c r="Y74" s="268"/>
      <c r="Z74" s="268"/>
      <c r="AA74" s="268"/>
      <c r="AB74" s="268"/>
      <c r="AC74" s="268"/>
      <c r="AD74" s="268"/>
    </row>
    <row r="75" spans="1:30" s="32" customFormat="1" ht="18" customHeight="1" x14ac:dyDescent="0.3">
      <c r="A75" s="1587">
        <v>68</v>
      </c>
      <c r="B75" s="294"/>
      <c r="C75" s="295"/>
      <c r="D75" s="969" t="s">
        <v>560</v>
      </c>
      <c r="E75" s="541"/>
      <c r="F75" s="300"/>
      <c r="G75" s="300"/>
      <c r="H75" s="347"/>
      <c r="I75" s="349"/>
      <c r="J75" s="341"/>
      <c r="K75" s="341"/>
      <c r="L75" s="341"/>
      <c r="M75" s="341"/>
      <c r="N75" s="341"/>
      <c r="O75" s="341"/>
      <c r="P75" s="341"/>
      <c r="Q75" s="342"/>
      <c r="R75" s="269"/>
      <c r="S75" s="269"/>
      <c r="T75" s="269"/>
      <c r="U75" s="269"/>
      <c r="V75" s="269"/>
      <c r="W75" s="269"/>
      <c r="X75" s="269"/>
      <c r="Y75" s="269"/>
      <c r="Z75" s="269"/>
      <c r="AA75" s="269"/>
      <c r="AB75" s="269"/>
      <c r="AC75" s="269"/>
      <c r="AD75" s="269"/>
    </row>
    <row r="76" spans="1:30" s="121" customFormat="1" ht="18" customHeight="1" x14ac:dyDescent="0.3">
      <c r="A76" s="1587">
        <v>69</v>
      </c>
      <c r="B76" s="544"/>
      <c r="C76" s="899"/>
      <c r="D76" s="877" t="s">
        <v>1171</v>
      </c>
      <c r="E76" s="1385"/>
      <c r="F76" s="875"/>
      <c r="G76" s="875"/>
      <c r="H76" s="919"/>
      <c r="I76" s="349">
        <v>14314</v>
      </c>
      <c r="J76" s="743">
        <v>11738</v>
      </c>
      <c r="K76" s="743">
        <v>2576</v>
      </c>
      <c r="L76" s="743"/>
      <c r="M76" s="743"/>
      <c r="N76" s="743"/>
      <c r="O76" s="743"/>
      <c r="P76" s="743"/>
      <c r="Q76" s="1114"/>
      <c r="R76" s="1386"/>
      <c r="S76" s="1386"/>
      <c r="T76" s="1386"/>
      <c r="U76" s="1386"/>
      <c r="V76" s="1386"/>
      <c r="W76" s="1386"/>
      <c r="X76" s="1386"/>
      <c r="Y76" s="1386"/>
      <c r="Z76" s="1386"/>
      <c r="AA76" s="1386"/>
      <c r="AB76" s="1386"/>
      <c r="AC76" s="1386"/>
      <c r="AD76" s="1386"/>
    </row>
    <row r="77" spans="1:30" s="32" customFormat="1" ht="18" customHeight="1" x14ac:dyDescent="0.3">
      <c r="A77" s="1587">
        <v>70</v>
      </c>
      <c r="B77" s="294"/>
      <c r="C77" s="295"/>
      <c r="D77" s="301" t="s">
        <v>1216</v>
      </c>
      <c r="E77" s="541"/>
      <c r="F77" s="300"/>
      <c r="G77" s="300"/>
      <c r="H77" s="347"/>
      <c r="I77" s="1146">
        <f t="shared" ref="I77" si="13">SUM(J77:Q77)</f>
        <v>0</v>
      </c>
      <c r="J77" s="356"/>
      <c r="K77" s="356"/>
      <c r="L77" s="356"/>
      <c r="M77" s="341"/>
      <c r="N77" s="341"/>
      <c r="O77" s="341"/>
      <c r="P77" s="341"/>
      <c r="Q77" s="342"/>
      <c r="R77" s="269"/>
      <c r="S77" s="269"/>
      <c r="T77" s="269"/>
      <c r="U77" s="269"/>
      <c r="V77" s="269"/>
      <c r="W77" s="269"/>
      <c r="X77" s="269"/>
      <c r="Y77" s="269"/>
      <c r="Z77" s="269"/>
      <c r="AA77" s="269"/>
      <c r="AB77" s="269"/>
      <c r="AC77" s="269"/>
      <c r="AD77" s="269"/>
    </row>
    <row r="78" spans="1:30" s="32" customFormat="1" ht="18" customHeight="1" x14ac:dyDescent="0.3">
      <c r="A78" s="1587">
        <v>71</v>
      </c>
      <c r="B78" s="294"/>
      <c r="C78" s="295"/>
      <c r="D78" s="877" t="s">
        <v>1215</v>
      </c>
      <c r="E78" s="541"/>
      <c r="F78" s="300"/>
      <c r="G78" s="300"/>
      <c r="H78" s="941"/>
      <c r="I78" s="921">
        <f>SUM(I76:I77)</f>
        <v>14314</v>
      </c>
      <c r="J78" s="743">
        <f>SUM(J76:J77)</f>
        <v>11738</v>
      </c>
      <c r="K78" s="743">
        <f>SUM(K76:K77)</f>
        <v>2576</v>
      </c>
      <c r="L78" s="743"/>
      <c r="M78" s="743"/>
      <c r="N78" s="743"/>
      <c r="O78" s="743"/>
      <c r="P78" s="743"/>
      <c r="Q78" s="1114"/>
      <c r="R78" s="269"/>
      <c r="S78" s="269"/>
      <c r="T78" s="269"/>
      <c r="U78" s="269"/>
      <c r="V78" s="269"/>
      <c r="W78" s="269"/>
      <c r="X78" s="269"/>
      <c r="Y78" s="269"/>
      <c r="Z78" s="269"/>
      <c r="AA78" s="269"/>
      <c r="AB78" s="269"/>
      <c r="AC78" s="269"/>
      <c r="AD78" s="269"/>
    </row>
    <row r="79" spans="1:30" s="34" customFormat="1" ht="22.5" customHeight="1" x14ac:dyDescent="0.3">
      <c r="A79" s="1587">
        <v>72</v>
      </c>
      <c r="B79" s="291">
        <v>8</v>
      </c>
      <c r="C79" s="292"/>
      <c r="D79" s="337" t="s">
        <v>144</v>
      </c>
      <c r="E79" s="537" t="s">
        <v>24</v>
      </c>
      <c r="F79" s="105">
        <v>66064</v>
      </c>
      <c r="G79" s="105">
        <v>64171</v>
      </c>
      <c r="H79" s="346">
        <v>75909</v>
      </c>
      <c r="I79" s="360"/>
      <c r="J79" s="105"/>
      <c r="K79" s="105"/>
      <c r="L79" s="105"/>
      <c r="M79" s="105"/>
      <c r="N79" s="105"/>
      <c r="O79" s="105"/>
      <c r="P79" s="105"/>
      <c r="Q79" s="112"/>
      <c r="R79" s="268"/>
      <c r="S79" s="268"/>
      <c r="T79" s="268"/>
      <c r="U79" s="268"/>
      <c r="V79" s="268"/>
      <c r="W79" s="268"/>
      <c r="X79" s="268"/>
      <c r="Y79" s="268"/>
      <c r="Z79" s="268"/>
      <c r="AA79" s="268"/>
      <c r="AB79" s="268"/>
      <c r="AC79" s="268"/>
      <c r="AD79" s="268"/>
    </row>
    <row r="80" spans="1:30" s="29" customFormat="1" ht="18" customHeight="1" x14ac:dyDescent="0.3">
      <c r="A80" s="1587">
        <v>73</v>
      </c>
      <c r="B80" s="294"/>
      <c r="C80" s="295"/>
      <c r="D80" s="843" t="s">
        <v>360</v>
      </c>
      <c r="E80" s="873"/>
      <c r="F80" s="873"/>
      <c r="G80" s="873"/>
      <c r="H80" s="897"/>
      <c r="I80" s="915">
        <f>SUM(J80:Q80)</f>
        <v>64902</v>
      </c>
      <c r="J80" s="918">
        <v>35630</v>
      </c>
      <c r="K80" s="918">
        <v>7061</v>
      </c>
      <c r="L80" s="918">
        <v>21211</v>
      </c>
      <c r="M80" s="918"/>
      <c r="N80" s="918"/>
      <c r="O80" s="918">
        <v>1000</v>
      </c>
      <c r="P80" s="341"/>
      <c r="Q80" s="342"/>
      <c r="R80" s="265"/>
      <c r="S80" s="265"/>
      <c r="T80" s="265"/>
      <c r="U80" s="265"/>
      <c r="V80" s="265"/>
      <c r="W80" s="265"/>
      <c r="X80" s="265"/>
      <c r="Y80" s="265"/>
      <c r="Z80" s="265"/>
      <c r="AA80" s="265"/>
      <c r="AB80" s="265"/>
      <c r="AC80" s="265"/>
      <c r="AD80" s="265"/>
    </row>
    <row r="81" spans="1:30" s="29" customFormat="1" ht="18" customHeight="1" x14ac:dyDescent="0.3">
      <c r="A81" s="1587">
        <v>74</v>
      </c>
      <c r="B81" s="294"/>
      <c r="C81" s="295"/>
      <c r="D81" s="877" t="s">
        <v>1165</v>
      </c>
      <c r="E81" s="875"/>
      <c r="F81" s="875"/>
      <c r="G81" s="875"/>
      <c r="H81" s="919"/>
      <c r="I81" s="349">
        <v>95341</v>
      </c>
      <c r="J81" s="743">
        <v>52029</v>
      </c>
      <c r="K81" s="743">
        <v>9118</v>
      </c>
      <c r="L81" s="743">
        <v>31894</v>
      </c>
      <c r="M81" s="743"/>
      <c r="N81" s="743"/>
      <c r="O81" s="743">
        <v>2300</v>
      </c>
      <c r="P81" s="341"/>
      <c r="Q81" s="342"/>
      <c r="R81" s="265"/>
      <c r="S81" s="265"/>
      <c r="T81" s="265"/>
      <c r="U81" s="265"/>
      <c r="V81" s="265"/>
      <c r="W81" s="265"/>
      <c r="X81" s="265"/>
      <c r="Y81" s="265"/>
      <c r="Z81" s="265"/>
      <c r="AA81" s="265"/>
      <c r="AB81" s="265"/>
      <c r="AC81" s="265"/>
      <c r="AD81" s="265"/>
    </row>
    <row r="82" spans="1:30" s="29" customFormat="1" ht="18" customHeight="1" x14ac:dyDescent="0.3">
      <c r="A82" s="1587">
        <v>75</v>
      </c>
      <c r="B82" s="294"/>
      <c r="C82" s="295"/>
      <c r="D82" s="969" t="s">
        <v>1230</v>
      </c>
      <c r="E82" s="300"/>
      <c r="F82" s="300"/>
      <c r="G82" s="300"/>
      <c r="H82" s="347"/>
      <c r="I82" s="1146">
        <f t="shared" ref="I82:I83" si="14">SUM(J82:Q82)</f>
        <v>46</v>
      </c>
      <c r="J82" s="356">
        <v>38</v>
      </c>
      <c r="K82" s="356">
        <v>8</v>
      </c>
      <c r="L82" s="356"/>
      <c r="M82" s="356"/>
      <c r="N82" s="356"/>
      <c r="O82" s="356"/>
      <c r="P82" s="356"/>
      <c r="Q82" s="357"/>
      <c r="R82" s="265"/>
      <c r="S82" s="265"/>
      <c r="T82" s="265"/>
      <c r="U82" s="265"/>
      <c r="V82" s="265"/>
      <c r="W82" s="265"/>
      <c r="X82" s="265"/>
      <c r="Y82" s="265"/>
      <c r="Z82" s="265"/>
      <c r="AA82" s="265"/>
      <c r="AB82" s="265"/>
      <c r="AC82" s="265"/>
      <c r="AD82" s="265"/>
    </row>
    <row r="83" spans="1:30" s="29" customFormat="1" ht="18" customHeight="1" x14ac:dyDescent="0.3">
      <c r="A83" s="1587">
        <v>76</v>
      </c>
      <c r="B83" s="294"/>
      <c r="C83" s="295"/>
      <c r="D83" s="969" t="s">
        <v>1233</v>
      </c>
      <c r="E83" s="300"/>
      <c r="F83" s="300"/>
      <c r="G83" s="300"/>
      <c r="H83" s="347"/>
      <c r="I83" s="1146">
        <f t="shared" si="14"/>
        <v>670</v>
      </c>
      <c r="J83" s="356">
        <v>561</v>
      </c>
      <c r="K83" s="356">
        <v>109</v>
      </c>
      <c r="L83" s="356"/>
      <c r="M83" s="356"/>
      <c r="N83" s="356"/>
      <c r="O83" s="356"/>
      <c r="P83" s="356"/>
      <c r="Q83" s="357"/>
      <c r="R83" s="265"/>
      <c r="S83" s="265"/>
      <c r="T83" s="265"/>
      <c r="U83" s="265"/>
      <c r="V83" s="265"/>
      <c r="W83" s="265"/>
      <c r="X83" s="265"/>
      <c r="Y83" s="265"/>
      <c r="Z83" s="265"/>
      <c r="AA83" s="265"/>
      <c r="AB83" s="265"/>
      <c r="AC83" s="265"/>
      <c r="AD83" s="265"/>
    </row>
    <row r="84" spans="1:30" s="29" customFormat="1" ht="18" customHeight="1" x14ac:dyDescent="0.3">
      <c r="A84" s="1587">
        <v>77</v>
      </c>
      <c r="B84" s="294"/>
      <c r="C84" s="295"/>
      <c r="D84" s="877" t="s">
        <v>1210</v>
      </c>
      <c r="E84" s="300"/>
      <c r="F84" s="300"/>
      <c r="G84" s="300"/>
      <c r="H84" s="941"/>
      <c r="I84" s="921">
        <f>SUM(I81:I83)</f>
        <v>96057</v>
      </c>
      <c r="J84" s="838">
        <f>SUM(J81:J83)</f>
        <v>52628</v>
      </c>
      <c r="K84" s="838">
        <f>SUM(K81:K83)</f>
        <v>9235</v>
      </c>
      <c r="L84" s="838">
        <f>SUM(L81:L83)</f>
        <v>31894</v>
      </c>
      <c r="M84" s="838"/>
      <c r="N84" s="838"/>
      <c r="O84" s="838">
        <f>SUM(O81:O83)</f>
        <v>2300</v>
      </c>
      <c r="P84" s="838"/>
      <c r="Q84" s="316"/>
      <c r="R84" s="265"/>
      <c r="S84" s="265"/>
      <c r="T84" s="265"/>
      <c r="U84" s="265"/>
      <c r="V84" s="265"/>
      <c r="W84" s="265"/>
      <c r="X84" s="265"/>
      <c r="Y84" s="265"/>
      <c r="Z84" s="265"/>
      <c r="AA84" s="265"/>
      <c r="AB84" s="265"/>
      <c r="AC84" s="265"/>
      <c r="AD84" s="265"/>
    </row>
    <row r="85" spans="1:30" s="34" customFormat="1" ht="18" customHeight="1" x14ac:dyDescent="0.3">
      <c r="A85" s="1587">
        <v>78</v>
      </c>
      <c r="B85" s="297"/>
      <c r="C85" s="298">
        <v>1</v>
      </c>
      <c r="D85" s="299" t="s">
        <v>170</v>
      </c>
      <c r="E85" s="540"/>
      <c r="F85" s="105">
        <v>1191</v>
      </c>
      <c r="G85" s="105">
        <v>1086</v>
      </c>
      <c r="H85" s="346">
        <v>1056</v>
      </c>
      <c r="I85" s="360"/>
      <c r="J85" s="341"/>
      <c r="K85" s="341"/>
      <c r="L85" s="341"/>
      <c r="M85" s="356"/>
      <c r="N85" s="356"/>
      <c r="O85" s="356"/>
      <c r="P85" s="356"/>
      <c r="Q85" s="357"/>
      <c r="R85" s="268"/>
      <c r="S85" s="268"/>
      <c r="T85" s="268"/>
      <c r="U85" s="268"/>
      <c r="V85" s="268"/>
      <c r="W85" s="268"/>
      <c r="X85" s="268"/>
      <c r="Y85" s="268"/>
      <c r="Z85" s="268"/>
      <c r="AA85" s="268"/>
      <c r="AB85" s="268"/>
      <c r="AC85" s="268"/>
      <c r="AD85" s="268"/>
    </row>
    <row r="86" spans="1:30" s="32" customFormat="1" ht="18" customHeight="1" x14ac:dyDescent="0.3">
      <c r="A86" s="1587">
        <v>79</v>
      </c>
      <c r="B86" s="294"/>
      <c r="C86" s="295"/>
      <c r="D86" s="882" t="s">
        <v>360</v>
      </c>
      <c r="E86" s="943"/>
      <c r="F86" s="873"/>
      <c r="G86" s="873"/>
      <c r="H86" s="944"/>
      <c r="I86" s="915">
        <f>SUM(J86:Q86)</f>
        <v>1076</v>
      </c>
      <c r="J86" s="918">
        <v>978</v>
      </c>
      <c r="K86" s="918">
        <v>98</v>
      </c>
      <c r="L86" s="918"/>
      <c r="M86" s="918"/>
      <c r="N86" s="918"/>
      <c r="O86" s="341"/>
      <c r="P86" s="341"/>
      <c r="Q86" s="342"/>
      <c r="R86" s="269"/>
      <c r="S86" s="269"/>
      <c r="T86" s="269"/>
      <c r="U86" s="269"/>
      <c r="V86" s="269"/>
      <c r="W86" s="269"/>
      <c r="X86" s="269"/>
      <c r="Y86" s="269"/>
      <c r="Z86" s="269"/>
      <c r="AA86" s="269"/>
      <c r="AB86" s="269"/>
      <c r="AC86" s="269"/>
      <c r="AD86" s="269"/>
    </row>
    <row r="87" spans="1:30" s="32" customFormat="1" ht="18" customHeight="1" x14ac:dyDescent="0.3">
      <c r="A87" s="1587">
        <v>80</v>
      </c>
      <c r="B87" s="294"/>
      <c r="C87" s="295"/>
      <c r="D87" s="837" t="s">
        <v>1172</v>
      </c>
      <c r="E87" s="1385"/>
      <c r="F87" s="875"/>
      <c r="G87" s="875"/>
      <c r="H87" s="1387"/>
      <c r="I87" s="349">
        <v>90</v>
      </c>
      <c r="J87" s="743">
        <v>50</v>
      </c>
      <c r="K87" s="743">
        <v>5</v>
      </c>
      <c r="L87" s="743"/>
      <c r="M87" s="743"/>
      <c r="N87" s="743">
        <v>35</v>
      </c>
      <c r="O87" s="341"/>
      <c r="P87" s="341"/>
      <c r="Q87" s="342"/>
      <c r="R87" s="269"/>
      <c r="S87" s="269"/>
      <c r="T87" s="269"/>
      <c r="U87" s="269"/>
      <c r="V87" s="269"/>
      <c r="W87" s="269"/>
      <c r="X87" s="269"/>
      <c r="Y87" s="269"/>
      <c r="Z87" s="269"/>
      <c r="AA87" s="269"/>
      <c r="AB87" s="269"/>
      <c r="AC87" s="269"/>
      <c r="AD87" s="269"/>
    </row>
    <row r="88" spans="1:30" s="32" customFormat="1" ht="18" customHeight="1" x14ac:dyDescent="0.3">
      <c r="A88" s="1587">
        <v>81</v>
      </c>
      <c r="B88" s="294"/>
      <c r="C88" s="295"/>
      <c r="D88" s="312" t="s">
        <v>778</v>
      </c>
      <c r="E88" s="541"/>
      <c r="F88" s="300"/>
      <c r="G88" s="300"/>
      <c r="H88" s="941"/>
      <c r="I88" s="1146">
        <f t="shared" ref="I88" si="15">SUM(J88:Q88)</f>
        <v>0</v>
      </c>
      <c r="J88" s="341"/>
      <c r="K88" s="341"/>
      <c r="L88" s="341"/>
      <c r="M88" s="341"/>
      <c r="N88" s="341"/>
      <c r="O88" s="341"/>
      <c r="P88" s="341"/>
      <c r="Q88" s="342"/>
      <c r="R88" s="269"/>
      <c r="S88" s="269"/>
      <c r="T88" s="269"/>
      <c r="U88" s="269"/>
      <c r="V88" s="269"/>
      <c r="W88" s="269"/>
      <c r="X88" s="269"/>
      <c r="Y88" s="269"/>
      <c r="Z88" s="269"/>
      <c r="AA88" s="269"/>
      <c r="AB88" s="269"/>
      <c r="AC88" s="269"/>
      <c r="AD88" s="269"/>
    </row>
    <row r="89" spans="1:30" s="32" customFormat="1" ht="18" customHeight="1" thickBot="1" x14ac:dyDescent="0.35">
      <c r="A89" s="1587">
        <v>82</v>
      </c>
      <c r="B89" s="294"/>
      <c r="C89" s="332"/>
      <c r="D89" s="885" t="s">
        <v>1217</v>
      </c>
      <c r="E89" s="945"/>
      <c r="F89" s="862"/>
      <c r="G89" s="862"/>
      <c r="H89" s="946"/>
      <c r="I89" s="927">
        <f>SUM(I87:I88)</f>
        <v>90</v>
      </c>
      <c r="J89" s="929">
        <f>SUM(J87:J88)</f>
        <v>50</v>
      </c>
      <c r="K89" s="929">
        <f t="shared" ref="K89:Q89" si="16">SUM(K87:K88)</f>
        <v>5</v>
      </c>
      <c r="L89" s="929">
        <f t="shared" si="16"/>
        <v>0</v>
      </c>
      <c r="M89" s="929">
        <f t="shared" si="16"/>
        <v>0</v>
      </c>
      <c r="N89" s="929">
        <f t="shared" si="16"/>
        <v>35</v>
      </c>
      <c r="O89" s="929">
        <f t="shared" si="16"/>
        <v>0</v>
      </c>
      <c r="P89" s="929">
        <f t="shared" si="16"/>
        <v>0</v>
      </c>
      <c r="Q89" s="1497">
        <f t="shared" si="16"/>
        <v>0</v>
      </c>
      <c r="R89" s="269"/>
      <c r="S89" s="269"/>
      <c r="T89" s="269"/>
      <c r="U89" s="269"/>
      <c r="V89" s="269"/>
      <c r="W89" s="269"/>
      <c r="X89" s="269"/>
      <c r="Y89" s="269"/>
      <c r="Z89" s="269"/>
      <c r="AA89" s="269"/>
      <c r="AB89" s="269"/>
      <c r="AC89" s="269"/>
      <c r="AD89" s="269"/>
    </row>
    <row r="90" spans="1:30" s="32" customFormat="1" ht="18" customHeight="1" thickTop="1" x14ac:dyDescent="0.3">
      <c r="A90" s="1587">
        <v>83</v>
      </c>
      <c r="B90" s="294"/>
      <c r="C90" s="295"/>
      <c r="D90" s="947" t="s">
        <v>176</v>
      </c>
      <c r="E90" s="947"/>
      <c r="F90" s="852"/>
      <c r="G90" s="852"/>
      <c r="H90" s="886"/>
      <c r="I90" s="924"/>
      <c r="J90" s="931"/>
      <c r="K90" s="931"/>
      <c r="L90" s="931"/>
      <c r="M90" s="925"/>
      <c r="N90" s="925"/>
      <c r="O90" s="925"/>
      <c r="P90" s="925"/>
      <c r="Q90" s="926"/>
      <c r="R90" s="269"/>
      <c r="S90" s="269"/>
      <c r="T90" s="269"/>
      <c r="U90" s="269"/>
      <c r="V90" s="269"/>
      <c r="W90" s="269"/>
      <c r="X90" s="269"/>
      <c r="Y90" s="269"/>
      <c r="Z90" s="269"/>
      <c r="AA90" s="269"/>
      <c r="AB90" s="269"/>
      <c r="AC90" s="269"/>
      <c r="AD90" s="269"/>
    </row>
    <row r="91" spans="1:30" s="216" customFormat="1" ht="20.100000000000001" customHeight="1" x14ac:dyDescent="0.2">
      <c r="A91" s="1587">
        <v>84</v>
      </c>
      <c r="B91" s="353"/>
      <c r="C91" s="868"/>
      <c r="D91" s="874" t="s">
        <v>360</v>
      </c>
      <c r="E91" s="949"/>
      <c r="F91" s="874">
        <f>SUM(F64:F86)</f>
        <v>824954</v>
      </c>
      <c r="G91" s="874">
        <f>SUM(G64:G86)</f>
        <v>777205</v>
      </c>
      <c r="H91" s="934">
        <f>SUM(H64:H86)</f>
        <v>918511</v>
      </c>
      <c r="I91" s="935">
        <f t="shared" ref="I91:Q91" si="17">I86+I80+I65</f>
        <v>929650</v>
      </c>
      <c r="J91" s="950">
        <f t="shared" si="17"/>
        <v>615529</v>
      </c>
      <c r="K91" s="950">
        <f t="shared" si="17"/>
        <v>136133</v>
      </c>
      <c r="L91" s="950">
        <f t="shared" si="17"/>
        <v>172688</v>
      </c>
      <c r="M91" s="950">
        <f t="shared" si="17"/>
        <v>0</v>
      </c>
      <c r="N91" s="950">
        <f t="shared" si="17"/>
        <v>0</v>
      </c>
      <c r="O91" s="950">
        <f t="shared" si="17"/>
        <v>5300</v>
      </c>
      <c r="P91" s="950">
        <f t="shared" si="17"/>
        <v>0</v>
      </c>
      <c r="Q91" s="951">
        <f t="shared" si="17"/>
        <v>0</v>
      </c>
      <c r="R91" s="359"/>
      <c r="S91" s="359"/>
      <c r="T91" s="359"/>
      <c r="U91" s="359"/>
      <c r="V91" s="359"/>
      <c r="W91" s="359"/>
      <c r="X91" s="359"/>
      <c r="Y91" s="359"/>
      <c r="Z91" s="359"/>
      <c r="AA91" s="359"/>
      <c r="AB91" s="359"/>
      <c r="AC91" s="359"/>
      <c r="AD91" s="359"/>
    </row>
    <row r="92" spans="1:30" s="216" customFormat="1" ht="20.100000000000001" customHeight="1" x14ac:dyDescent="0.2">
      <c r="A92" s="1587">
        <v>85</v>
      </c>
      <c r="B92" s="353"/>
      <c r="C92" s="868"/>
      <c r="D92" s="868" t="s">
        <v>1165</v>
      </c>
      <c r="E92" s="948"/>
      <c r="F92" s="868"/>
      <c r="G92" s="868"/>
      <c r="H92" s="932"/>
      <c r="I92" s="1388">
        <f t="shared" ref="I92:Q92" si="18">I87+I81+I66+I76</f>
        <v>1038189</v>
      </c>
      <c r="J92" s="868">
        <f t="shared" si="18"/>
        <v>683164</v>
      </c>
      <c r="K92" s="868">
        <f t="shared" si="18"/>
        <v>150321</v>
      </c>
      <c r="L92" s="868">
        <f t="shared" si="18"/>
        <v>189019</v>
      </c>
      <c r="M92" s="868">
        <f t="shared" si="18"/>
        <v>0</v>
      </c>
      <c r="N92" s="868">
        <f t="shared" si="18"/>
        <v>35</v>
      </c>
      <c r="O92" s="868">
        <f t="shared" si="18"/>
        <v>15650</v>
      </c>
      <c r="P92" s="868">
        <f t="shared" si="18"/>
        <v>0</v>
      </c>
      <c r="Q92" s="1384">
        <f t="shared" si="18"/>
        <v>0</v>
      </c>
      <c r="R92" s="359"/>
      <c r="S92" s="359"/>
      <c r="T92" s="359"/>
      <c r="U92" s="359"/>
      <c r="V92" s="359"/>
      <c r="W92" s="359"/>
      <c r="X92" s="359"/>
      <c r="Y92" s="359"/>
      <c r="Z92" s="359"/>
      <c r="AA92" s="359"/>
      <c r="AB92" s="359"/>
      <c r="AC92" s="359"/>
      <c r="AD92" s="359"/>
    </row>
    <row r="93" spans="1:30" s="216" customFormat="1" ht="20.100000000000001" customHeight="1" x14ac:dyDescent="0.2">
      <c r="A93" s="1587">
        <v>86</v>
      </c>
      <c r="B93" s="353"/>
      <c r="C93" s="868"/>
      <c r="D93" s="312" t="s">
        <v>675</v>
      </c>
      <c r="E93" s="1107"/>
      <c r="F93" s="301"/>
      <c r="G93" s="301"/>
      <c r="H93" s="1108"/>
      <c r="I93" s="1106">
        <f t="shared" ref="I93" si="19">SUM(J93:Q93)</f>
        <v>15423</v>
      </c>
      <c r="J93" s="365">
        <f>J88+J83+J82+J71+J68+J67+J77+J69+J70+J72</f>
        <v>-6533</v>
      </c>
      <c r="K93" s="365">
        <f t="shared" ref="K93:Q93" si="20">K88+K83+K82+K71+K68+K67+K77+K69+K70+K72</f>
        <v>5236</v>
      </c>
      <c r="L93" s="365">
        <f t="shared" si="20"/>
        <v>12270</v>
      </c>
      <c r="M93" s="365">
        <f t="shared" si="20"/>
        <v>0</v>
      </c>
      <c r="N93" s="365">
        <f t="shared" si="20"/>
        <v>0</v>
      </c>
      <c r="O93" s="365">
        <f t="shared" si="20"/>
        <v>4450</v>
      </c>
      <c r="P93" s="365">
        <f t="shared" si="20"/>
        <v>0</v>
      </c>
      <c r="Q93" s="1115">
        <f t="shared" si="20"/>
        <v>0</v>
      </c>
      <c r="R93" s="359"/>
      <c r="S93" s="359"/>
      <c r="T93" s="359"/>
      <c r="U93" s="359"/>
      <c r="V93" s="359"/>
      <c r="W93" s="359"/>
      <c r="X93" s="359"/>
      <c r="Y93" s="359"/>
      <c r="Z93" s="359"/>
      <c r="AA93" s="359"/>
      <c r="AB93" s="359"/>
      <c r="AC93" s="359"/>
      <c r="AD93" s="359"/>
    </row>
    <row r="94" spans="1:30" s="216" customFormat="1" ht="20.100000000000001" customHeight="1" thickBot="1" x14ac:dyDescent="0.25">
      <c r="A94" s="1587">
        <v>87</v>
      </c>
      <c r="B94" s="952"/>
      <c r="C94" s="863"/>
      <c r="D94" s="863" t="s">
        <v>1210</v>
      </c>
      <c r="E94" s="953"/>
      <c r="F94" s="863"/>
      <c r="G94" s="863"/>
      <c r="H94" s="954"/>
      <c r="I94" s="955">
        <f>SUM(I92:I93)</f>
        <v>1053612</v>
      </c>
      <c r="J94" s="956">
        <f>SUM(J92:J93)</f>
        <v>676631</v>
      </c>
      <c r="K94" s="956">
        <f t="shared" ref="K94:Q94" si="21">SUM(K92:K93)</f>
        <v>155557</v>
      </c>
      <c r="L94" s="956">
        <f t="shared" si="21"/>
        <v>201289</v>
      </c>
      <c r="M94" s="956">
        <f t="shared" si="21"/>
        <v>0</v>
      </c>
      <c r="N94" s="956">
        <f t="shared" si="21"/>
        <v>35</v>
      </c>
      <c r="O94" s="956">
        <f t="shared" si="21"/>
        <v>20100</v>
      </c>
      <c r="P94" s="956">
        <f t="shared" si="21"/>
        <v>0</v>
      </c>
      <c r="Q94" s="1499">
        <f t="shared" si="21"/>
        <v>0</v>
      </c>
      <c r="R94" s="359"/>
      <c r="S94" s="359"/>
      <c r="T94" s="359"/>
      <c r="U94" s="359"/>
      <c r="V94" s="359"/>
      <c r="W94" s="359"/>
      <c r="X94" s="359"/>
      <c r="Y94" s="359"/>
      <c r="Z94" s="359"/>
      <c r="AA94" s="359"/>
      <c r="AB94" s="359"/>
      <c r="AC94" s="359"/>
      <c r="AD94" s="359"/>
    </row>
    <row r="95" spans="1:30" s="24" customFormat="1" ht="22.5" customHeight="1" thickTop="1" x14ac:dyDescent="0.3">
      <c r="A95" s="1587">
        <v>88</v>
      </c>
      <c r="B95" s="309">
        <v>9</v>
      </c>
      <c r="C95" s="310"/>
      <c r="D95" s="338" t="s">
        <v>364</v>
      </c>
      <c r="E95" s="538" t="s">
        <v>24</v>
      </c>
      <c r="F95" s="321">
        <v>158094</v>
      </c>
      <c r="G95" s="321">
        <v>205920</v>
      </c>
      <c r="H95" s="539">
        <v>217117</v>
      </c>
      <c r="I95" s="507"/>
      <c r="J95" s="321"/>
      <c r="K95" s="321"/>
      <c r="L95" s="321"/>
      <c r="M95" s="321"/>
      <c r="N95" s="321"/>
      <c r="O95" s="321"/>
      <c r="P95" s="321"/>
      <c r="Q95" s="355"/>
      <c r="R95" s="220"/>
      <c r="S95" s="220"/>
      <c r="T95" s="220"/>
      <c r="U95" s="220"/>
      <c r="V95" s="220"/>
      <c r="W95" s="220"/>
      <c r="X95" s="220"/>
      <c r="Y95" s="220"/>
      <c r="Z95" s="220"/>
      <c r="AA95" s="220"/>
      <c r="AB95" s="220"/>
      <c r="AC95" s="220"/>
      <c r="AD95" s="220"/>
    </row>
    <row r="96" spans="1:30" s="29" customFormat="1" ht="18" customHeight="1" x14ac:dyDescent="0.3">
      <c r="A96" s="1587">
        <v>89</v>
      </c>
      <c r="B96" s="294"/>
      <c r="C96" s="295"/>
      <c r="D96" s="843" t="s">
        <v>360</v>
      </c>
      <c r="E96" s="873"/>
      <c r="F96" s="873"/>
      <c r="G96" s="873"/>
      <c r="H96" s="897"/>
      <c r="I96" s="915">
        <f>SUM(J96:Q96)</f>
        <v>208999</v>
      </c>
      <c r="J96" s="918">
        <v>73934</v>
      </c>
      <c r="K96" s="918">
        <v>15319</v>
      </c>
      <c r="L96" s="918">
        <v>117746</v>
      </c>
      <c r="M96" s="918"/>
      <c r="N96" s="918"/>
      <c r="O96" s="918">
        <v>2000</v>
      </c>
      <c r="P96" s="341"/>
      <c r="Q96" s="342"/>
      <c r="R96" s="265"/>
      <c r="S96" s="265"/>
      <c r="T96" s="265"/>
      <c r="U96" s="265"/>
      <c r="V96" s="265"/>
      <c r="W96" s="265"/>
      <c r="X96" s="265"/>
      <c r="Y96" s="265"/>
      <c r="Z96" s="265"/>
      <c r="AA96" s="265"/>
      <c r="AB96" s="265"/>
      <c r="AC96" s="265"/>
      <c r="AD96" s="265"/>
    </row>
    <row r="97" spans="1:30" s="29" customFormat="1" ht="18" customHeight="1" x14ac:dyDescent="0.3">
      <c r="A97" s="1587">
        <v>90</v>
      </c>
      <c r="B97" s="294"/>
      <c r="C97" s="295"/>
      <c r="D97" s="837" t="s">
        <v>1173</v>
      </c>
      <c r="E97" s="875"/>
      <c r="F97" s="875"/>
      <c r="G97" s="875"/>
      <c r="H97" s="919"/>
      <c r="I97" s="349">
        <v>271078</v>
      </c>
      <c r="J97" s="743">
        <v>89801</v>
      </c>
      <c r="K97" s="743">
        <v>18499</v>
      </c>
      <c r="L97" s="743">
        <v>148811</v>
      </c>
      <c r="M97" s="743"/>
      <c r="N97" s="743"/>
      <c r="O97" s="743">
        <v>13967</v>
      </c>
      <c r="P97" s="341"/>
      <c r="Q97" s="342"/>
      <c r="R97" s="265"/>
      <c r="S97" s="265"/>
      <c r="T97" s="265"/>
      <c r="U97" s="265"/>
      <c r="V97" s="265"/>
      <c r="W97" s="265"/>
      <c r="X97" s="265"/>
      <c r="Y97" s="265"/>
      <c r="Z97" s="265"/>
      <c r="AA97" s="265"/>
      <c r="AB97" s="265"/>
      <c r="AC97" s="265"/>
      <c r="AD97" s="265"/>
    </row>
    <row r="98" spans="1:30" s="29" customFormat="1" ht="18" customHeight="1" x14ac:dyDescent="0.3">
      <c r="A98" s="1587">
        <v>91</v>
      </c>
      <c r="B98" s="294"/>
      <c r="C98" s="295"/>
      <c r="D98" s="301" t="s">
        <v>1230</v>
      </c>
      <c r="E98" s="300"/>
      <c r="F98" s="300"/>
      <c r="G98" s="300"/>
      <c r="H98" s="347"/>
      <c r="I98" s="1146">
        <f t="shared" ref="I98:I103" si="22">SUM(J98:Q98)</f>
        <v>12</v>
      </c>
      <c r="J98" s="365">
        <v>10</v>
      </c>
      <c r="K98" s="365">
        <v>2</v>
      </c>
      <c r="L98" s="356"/>
      <c r="M98" s="356"/>
      <c r="N98" s="356"/>
      <c r="O98" s="356"/>
      <c r="P98" s="356"/>
      <c r="Q98" s="357"/>
      <c r="R98" s="265"/>
      <c r="S98" s="265"/>
      <c r="T98" s="265"/>
      <c r="U98" s="265"/>
      <c r="V98" s="265"/>
      <c r="W98" s="265"/>
      <c r="X98" s="265"/>
      <c r="Y98" s="265"/>
      <c r="Z98" s="265"/>
      <c r="AA98" s="265"/>
      <c r="AB98" s="265"/>
      <c r="AC98" s="265"/>
      <c r="AD98" s="265"/>
    </row>
    <row r="99" spans="1:30" s="29" customFormat="1" ht="18" customHeight="1" x14ac:dyDescent="0.3">
      <c r="A99" s="1587">
        <v>92</v>
      </c>
      <c r="B99" s="294"/>
      <c r="C99" s="295"/>
      <c r="D99" s="969" t="s">
        <v>1231</v>
      </c>
      <c r="E99" s="300"/>
      <c r="F99" s="300"/>
      <c r="G99" s="300"/>
      <c r="H99" s="347"/>
      <c r="I99" s="1146">
        <f t="shared" si="22"/>
        <v>526</v>
      </c>
      <c r="J99" s="365">
        <v>440</v>
      </c>
      <c r="K99" s="365">
        <v>86</v>
      </c>
      <c r="L99" s="356"/>
      <c r="M99" s="356"/>
      <c r="N99" s="356"/>
      <c r="O99" s="356"/>
      <c r="P99" s="356"/>
      <c r="Q99" s="357"/>
      <c r="R99" s="265"/>
      <c r="S99" s="265"/>
      <c r="T99" s="265"/>
      <c r="U99" s="265"/>
      <c r="V99" s="265"/>
      <c r="W99" s="265"/>
      <c r="X99" s="265"/>
      <c r="Y99" s="265"/>
      <c r="Z99" s="265"/>
      <c r="AA99" s="265"/>
      <c r="AB99" s="265"/>
      <c r="AC99" s="265"/>
      <c r="AD99" s="265"/>
    </row>
    <row r="100" spans="1:30" s="29" customFormat="1" ht="18" customHeight="1" x14ac:dyDescent="0.3">
      <c r="A100" s="1587">
        <v>93</v>
      </c>
      <c r="B100" s="294"/>
      <c r="C100" s="295"/>
      <c r="D100" s="969" t="s">
        <v>1284</v>
      </c>
      <c r="E100" s="300"/>
      <c r="F100" s="300"/>
      <c r="G100" s="300"/>
      <c r="H100" s="347"/>
      <c r="I100" s="1146">
        <f t="shared" si="22"/>
        <v>400</v>
      </c>
      <c r="J100" s="365"/>
      <c r="K100" s="365"/>
      <c r="L100" s="356">
        <v>400</v>
      </c>
      <c r="M100" s="356"/>
      <c r="N100" s="356"/>
      <c r="O100" s="356"/>
      <c r="P100" s="356"/>
      <c r="Q100" s="357"/>
      <c r="R100" s="265"/>
      <c r="S100" s="265"/>
      <c r="T100" s="265"/>
      <c r="U100" s="265"/>
      <c r="V100" s="265"/>
      <c r="W100" s="265"/>
      <c r="X100" s="265"/>
      <c r="Y100" s="265"/>
      <c r="Z100" s="265"/>
      <c r="AA100" s="265"/>
      <c r="AB100" s="265"/>
      <c r="AC100" s="265"/>
      <c r="AD100" s="265"/>
    </row>
    <row r="101" spans="1:30" s="29" customFormat="1" ht="18" customHeight="1" x14ac:dyDescent="0.3">
      <c r="A101" s="1587">
        <v>94</v>
      </c>
      <c r="B101" s="294"/>
      <c r="C101" s="295"/>
      <c r="D101" s="969" t="s">
        <v>1285</v>
      </c>
      <c r="E101" s="300"/>
      <c r="F101" s="300"/>
      <c r="G101" s="300"/>
      <c r="H101" s="347"/>
      <c r="I101" s="1146">
        <f t="shared" si="22"/>
        <v>0</v>
      </c>
      <c r="J101" s="365">
        <v>393</v>
      </c>
      <c r="K101" s="365">
        <v>160</v>
      </c>
      <c r="L101" s="356">
        <f>-553-750</f>
        <v>-1303</v>
      </c>
      <c r="M101" s="356"/>
      <c r="N101" s="356"/>
      <c r="O101" s="356">
        <v>750</v>
      </c>
      <c r="P101" s="356"/>
      <c r="Q101" s="357"/>
      <c r="R101" s="265"/>
      <c r="S101" s="265"/>
      <c r="T101" s="265"/>
      <c r="U101" s="265"/>
      <c r="V101" s="265"/>
      <c r="W101" s="265"/>
      <c r="X101" s="265"/>
      <c r="Y101" s="265"/>
      <c r="Z101" s="265"/>
      <c r="AA101" s="265"/>
      <c r="AB101" s="265"/>
      <c r="AC101" s="265"/>
      <c r="AD101" s="265"/>
    </row>
    <row r="102" spans="1:30" s="29" customFormat="1" ht="18" customHeight="1" x14ac:dyDescent="0.3">
      <c r="A102" s="1587">
        <v>95</v>
      </c>
      <c r="B102" s="294"/>
      <c r="C102" s="295"/>
      <c r="D102" s="969" t="s">
        <v>1286</v>
      </c>
      <c r="E102" s="300"/>
      <c r="F102" s="300"/>
      <c r="G102" s="300"/>
      <c r="H102" s="347"/>
      <c r="I102" s="1146">
        <f t="shared" si="22"/>
        <v>2212</v>
      </c>
      <c r="J102" s="365">
        <v>1851</v>
      </c>
      <c r="K102" s="365">
        <v>361</v>
      </c>
      <c r="L102" s="356"/>
      <c r="M102" s="356"/>
      <c r="N102" s="356"/>
      <c r="O102" s="356"/>
      <c r="P102" s="356"/>
      <c r="Q102" s="357"/>
      <c r="R102" s="265"/>
      <c r="S102" s="265"/>
      <c r="T102" s="265"/>
      <c r="U102" s="265"/>
      <c r="V102" s="265"/>
      <c r="W102" s="265"/>
      <c r="X102" s="265"/>
      <c r="Y102" s="265"/>
      <c r="Z102" s="265"/>
      <c r="AA102" s="265"/>
      <c r="AB102" s="265"/>
      <c r="AC102" s="265"/>
      <c r="AD102" s="265"/>
    </row>
    <row r="103" spans="1:30" s="29" customFormat="1" ht="18" customHeight="1" x14ac:dyDescent="0.3">
      <c r="A103" s="1587">
        <v>96</v>
      </c>
      <c r="B103" s="294"/>
      <c r="C103" s="295"/>
      <c r="D103" s="969" t="s">
        <v>1382</v>
      </c>
      <c r="E103" s="300"/>
      <c r="F103" s="300"/>
      <c r="G103" s="300"/>
      <c r="H103" s="347"/>
      <c r="I103" s="1146">
        <f t="shared" si="22"/>
        <v>50</v>
      </c>
      <c r="J103" s="356"/>
      <c r="K103" s="356"/>
      <c r="L103" s="365">
        <v>50</v>
      </c>
      <c r="M103" s="365"/>
      <c r="N103" s="365"/>
      <c r="O103" s="365"/>
      <c r="P103" s="356"/>
      <c r="Q103" s="357"/>
      <c r="R103" s="265"/>
      <c r="S103" s="265"/>
      <c r="T103" s="265"/>
      <c r="U103" s="265"/>
      <c r="V103" s="265"/>
      <c r="W103" s="265"/>
      <c r="X103" s="265"/>
      <c r="Y103" s="265"/>
      <c r="Z103" s="265"/>
      <c r="AA103" s="265"/>
      <c r="AB103" s="265"/>
      <c r="AC103" s="265"/>
      <c r="AD103" s="265"/>
    </row>
    <row r="104" spans="1:30" s="29" customFormat="1" ht="18" customHeight="1" x14ac:dyDescent="0.3">
      <c r="A104" s="1587">
        <v>97</v>
      </c>
      <c r="B104" s="294"/>
      <c r="C104" s="295"/>
      <c r="D104" s="837" t="s">
        <v>1218</v>
      </c>
      <c r="E104" s="300"/>
      <c r="F104" s="300"/>
      <c r="G104" s="300"/>
      <c r="H104" s="347"/>
      <c r="I104" s="349">
        <f>SUM(I97:I103)</f>
        <v>274278</v>
      </c>
      <c r="J104" s="743">
        <f>SUM(J97:J103)</f>
        <v>92495</v>
      </c>
      <c r="K104" s="743">
        <f>SUM(K97:K103)</f>
        <v>19108</v>
      </c>
      <c r="L104" s="743">
        <f>SUM(L97:L103)</f>
        <v>147958</v>
      </c>
      <c r="M104" s="743"/>
      <c r="N104" s="743"/>
      <c r="O104" s="743">
        <f>SUM(O97:O103)</f>
        <v>14717</v>
      </c>
      <c r="P104" s="743"/>
      <c r="Q104" s="1114"/>
      <c r="R104" s="265"/>
      <c r="S104" s="265"/>
      <c r="T104" s="265"/>
      <c r="U104" s="265"/>
      <c r="V104" s="265"/>
      <c r="W104" s="265"/>
      <c r="X104" s="265"/>
      <c r="Y104" s="265"/>
      <c r="Z104" s="265"/>
      <c r="AA104" s="265"/>
      <c r="AB104" s="265"/>
      <c r="AC104" s="265"/>
      <c r="AD104" s="265"/>
    </row>
    <row r="105" spans="1:30" s="31" customFormat="1" ht="22.5" customHeight="1" x14ac:dyDescent="0.3">
      <c r="A105" s="1587">
        <v>98</v>
      </c>
      <c r="B105" s="291">
        <v>10</v>
      </c>
      <c r="C105" s="292"/>
      <c r="D105" s="337" t="s">
        <v>519</v>
      </c>
      <c r="E105" s="537" t="s">
        <v>24</v>
      </c>
      <c r="F105" s="105">
        <v>97372</v>
      </c>
      <c r="G105" s="105">
        <v>105354</v>
      </c>
      <c r="H105" s="346">
        <v>118965</v>
      </c>
      <c r="I105" s="360"/>
      <c r="J105" s="105"/>
      <c r="K105" s="105"/>
      <c r="L105" s="105"/>
      <c r="M105" s="105"/>
      <c r="N105" s="105"/>
      <c r="O105" s="105"/>
      <c r="P105" s="105"/>
      <c r="Q105" s="112"/>
      <c r="R105" s="125"/>
      <c r="S105" s="125"/>
      <c r="T105" s="125"/>
      <c r="U105" s="125"/>
      <c r="V105" s="125"/>
      <c r="W105" s="125"/>
      <c r="X105" s="125"/>
      <c r="Y105" s="125"/>
      <c r="Z105" s="125"/>
      <c r="AA105" s="125"/>
      <c r="AB105" s="125"/>
      <c r="AC105" s="125"/>
      <c r="AD105" s="125"/>
    </row>
    <row r="106" spans="1:30" s="31" customFormat="1" ht="18" customHeight="1" x14ac:dyDescent="0.3">
      <c r="A106" s="1587">
        <v>99</v>
      </c>
      <c r="B106" s="294"/>
      <c r="C106" s="295"/>
      <c r="D106" s="843" t="s">
        <v>360</v>
      </c>
      <c r="E106" s="873"/>
      <c r="F106" s="873"/>
      <c r="G106" s="873"/>
      <c r="H106" s="897"/>
      <c r="I106" s="915">
        <f>SUM(J106:Q106)</f>
        <v>116673</v>
      </c>
      <c r="J106" s="918">
        <v>61639</v>
      </c>
      <c r="K106" s="918">
        <v>12478</v>
      </c>
      <c r="L106" s="918">
        <v>40556</v>
      </c>
      <c r="M106" s="918"/>
      <c r="N106" s="918"/>
      <c r="O106" s="918">
        <v>2000</v>
      </c>
      <c r="P106" s="341"/>
      <c r="Q106" s="342"/>
      <c r="R106" s="125"/>
      <c r="S106" s="125"/>
      <c r="T106" s="125"/>
      <c r="U106" s="125"/>
      <c r="V106" s="125"/>
      <c r="W106" s="125"/>
      <c r="X106" s="125"/>
      <c r="Y106" s="125"/>
      <c r="Z106" s="125"/>
      <c r="AA106" s="125"/>
      <c r="AB106" s="125"/>
      <c r="AC106" s="125"/>
      <c r="AD106" s="125"/>
    </row>
    <row r="107" spans="1:30" s="31" customFormat="1" ht="18" customHeight="1" x14ac:dyDescent="0.3">
      <c r="A107" s="1587">
        <v>100</v>
      </c>
      <c r="B107" s="294"/>
      <c r="C107" s="295"/>
      <c r="D107" s="837" t="s">
        <v>1165</v>
      </c>
      <c r="E107" s="875"/>
      <c r="F107" s="875"/>
      <c r="G107" s="875"/>
      <c r="H107" s="919"/>
      <c r="I107" s="349">
        <v>144964</v>
      </c>
      <c r="J107" s="743">
        <v>66750</v>
      </c>
      <c r="K107" s="743">
        <v>13315</v>
      </c>
      <c r="L107" s="743">
        <v>55200</v>
      </c>
      <c r="M107" s="743"/>
      <c r="N107" s="743">
        <v>40</v>
      </c>
      <c r="O107" s="743">
        <v>9659</v>
      </c>
      <c r="P107" s="341"/>
      <c r="Q107" s="342"/>
      <c r="R107" s="125"/>
      <c r="S107" s="125"/>
      <c r="T107" s="125"/>
      <c r="U107" s="125"/>
      <c r="V107" s="125"/>
      <c r="W107" s="125"/>
      <c r="X107" s="125"/>
      <c r="Y107" s="125"/>
      <c r="Z107" s="125"/>
      <c r="AA107" s="125"/>
      <c r="AB107" s="125"/>
      <c r="AC107" s="125"/>
      <c r="AD107" s="125"/>
    </row>
    <row r="108" spans="1:30" s="31" customFormat="1" ht="18" customHeight="1" x14ac:dyDescent="0.3">
      <c r="A108" s="1587">
        <v>101</v>
      </c>
      <c r="B108" s="294"/>
      <c r="C108" s="295"/>
      <c r="D108" s="301" t="s">
        <v>1230</v>
      </c>
      <c r="E108" s="873"/>
      <c r="F108" s="873"/>
      <c r="G108" s="873"/>
      <c r="H108" s="897"/>
      <c r="I108" s="1146">
        <f t="shared" ref="I108:I110" si="23">SUM(J108:Q108)</f>
        <v>17</v>
      </c>
      <c r="J108" s="365">
        <v>14</v>
      </c>
      <c r="K108" s="365">
        <v>3</v>
      </c>
      <c r="L108" s="365"/>
      <c r="M108" s="365"/>
      <c r="N108" s="365"/>
      <c r="O108" s="365"/>
      <c r="P108" s="356"/>
      <c r="Q108" s="357"/>
      <c r="R108" s="125"/>
      <c r="S108" s="125"/>
      <c r="T108" s="125"/>
      <c r="U108" s="125"/>
      <c r="V108" s="125"/>
      <c r="W108" s="125"/>
      <c r="X108" s="125"/>
      <c r="Y108" s="125"/>
      <c r="Z108" s="125"/>
      <c r="AA108" s="125"/>
      <c r="AB108" s="125"/>
      <c r="AC108" s="125"/>
      <c r="AD108" s="125"/>
    </row>
    <row r="109" spans="1:30" s="31" customFormat="1" ht="18" customHeight="1" x14ac:dyDescent="0.3">
      <c r="A109" s="1587">
        <v>102</v>
      </c>
      <c r="B109" s="294"/>
      <c r="C109" s="295"/>
      <c r="D109" s="969" t="s">
        <v>1231</v>
      </c>
      <c r="E109" s="873"/>
      <c r="F109" s="873"/>
      <c r="G109" s="873"/>
      <c r="H109" s="897"/>
      <c r="I109" s="1146">
        <f t="shared" si="23"/>
        <v>499</v>
      </c>
      <c r="J109" s="365">
        <v>418</v>
      </c>
      <c r="K109" s="365">
        <v>81</v>
      </c>
      <c r="L109" s="365"/>
      <c r="M109" s="365"/>
      <c r="N109" s="365"/>
      <c r="O109" s="365"/>
      <c r="P109" s="356"/>
      <c r="Q109" s="357"/>
      <c r="R109" s="125"/>
      <c r="S109" s="125"/>
      <c r="T109" s="125"/>
      <c r="U109" s="125"/>
      <c r="V109" s="125"/>
      <c r="W109" s="125"/>
      <c r="X109" s="125"/>
      <c r="Y109" s="125"/>
      <c r="Z109" s="125"/>
      <c r="AA109" s="125"/>
      <c r="AB109" s="125"/>
      <c r="AC109" s="125"/>
      <c r="AD109" s="125"/>
    </row>
    <row r="110" spans="1:30" s="31" customFormat="1" ht="18" customHeight="1" x14ac:dyDescent="0.3">
      <c r="A110" s="1587">
        <v>103</v>
      </c>
      <c r="B110" s="294"/>
      <c r="C110" s="295"/>
      <c r="D110" s="969" t="s">
        <v>1283</v>
      </c>
      <c r="E110" s="873"/>
      <c r="F110" s="873"/>
      <c r="G110" s="873"/>
      <c r="H110" s="897"/>
      <c r="I110" s="1146">
        <f t="shared" si="23"/>
        <v>2020</v>
      </c>
      <c r="J110" s="365">
        <v>1695</v>
      </c>
      <c r="K110" s="365">
        <v>325</v>
      </c>
      <c r="L110" s="365"/>
      <c r="M110" s="365"/>
      <c r="N110" s="365"/>
      <c r="O110" s="365"/>
      <c r="P110" s="356"/>
      <c r="Q110" s="357"/>
      <c r="R110" s="125"/>
      <c r="S110" s="125"/>
      <c r="T110" s="125"/>
      <c r="U110" s="125"/>
      <c r="V110" s="125"/>
      <c r="W110" s="125"/>
      <c r="X110" s="125"/>
      <c r="Y110" s="125"/>
      <c r="Z110" s="125"/>
      <c r="AA110" s="125"/>
      <c r="AB110" s="125"/>
      <c r="AC110" s="125"/>
      <c r="AD110" s="125"/>
    </row>
    <row r="111" spans="1:30" s="31" customFormat="1" ht="18" customHeight="1" x14ac:dyDescent="0.3">
      <c r="A111" s="1587">
        <v>104</v>
      </c>
      <c r="B111" s="294"/>
      <c r="C111" s="295"/>
      <c r="D111" s="837" t="s">
        <v>1210</v>
      </c>
      <c r="E111" s="875"/>
      <c r="F111" s="875"/>
      <c r="G111" s="875"/>
      <c r="H111" s="919"/>
      <c r="I111" s="349">
        <f>SUM(I107:I110)</f>
        <v>147500</v>
      </c>
      <c r="J111" s="743">
        <f>SUM(J107:J110)</f>
        <v>68877</v>
      </c>
      <c r="K111" s="743">
        <f t="shared" ref="K111:O111" si="24">SUM(K107:K110)</f>
        <v>13724</v>
      </c>
      <c r="L111" s="743">
        <f t="shared" si="24"/>
        <v>55200</v>
      </c>
      <c r="M111" s="743"/>
      <c r="N111" s="743">
        <f t="shared" si="24"/>
        <v>40</v>
      </c>
      <c r="O111" s="743">
        <f t="shared" si="24"/>
        <v>9659</v>
      </c>
      <c r="P111" s="743"/>
      <c r="Q111" s="1114"/>
      <c r="R111" s="125"/>
      <c r="S111" s="125"/>
      <c r="T111" s="125"/>
      <c r="U111" s="125"/>
      <c r="V111" s="125"/>
      <c r="W111" s="125"/>
      <c r="X111" s="125"/>
      <c r="Y111" s="125"/>
      <c r="Z111" s="125"/>
      <c r="AA111" s="125"/>
      <c r="AB111" s="125"/>
      <c r="AC111" s="125"/>
      <c r="AD111" s="125"/>
    </row>
    <row r="112" spans="1:30" s="31" customFormat="1" ht="22.5" customHeight="1" x14ac:dyDescent="0.3">
      <c r="A112" s="1587">
        <v>105</v>
      </c>
      <c r="B112" s="291">
        <v>11</v>
      </c>
      <c r="C112" s="292"/>
      <c r="D112" s="337" t="s">
        <v>27</v>
      </c>
      <c r="E112" s="537" t="s">
        <v>24</v>
      </c>
      <c r="F112" s="105">
        <v>404408</v>
      </c>
      <c r="G112" s="105">
        <v>378651</v>
      </c>
      <c r="H112" s="346">
        <v>425403</v>
      </c>
      <c r="I112" s="360"/>
      <c r="J112" s="105"/>
      <c r="K112" s="105"/>
      <c r="L112" s="105"/>
      <c r="M112" s="105"/>
      <c r="N112" s="105"/>
      <c r="O112" s="105"/>
      <c r="P112" s="105"/>
      <c r="Q112" s="112"/>
      <c r="R112" s="125"/>
      <c r="S112" s="125"/>
      <c r="T112" s="125"/>
      <c r="U112" s="125"/>
      <c r="V112" s="125"/>
      <c r="W112" s="125"/>
      <c r="X112" s="125"/>
      <c r="Y112" s="125"/>
      <c r="Z112" s="125"/>
      <c r="AA112" s="125"/>
      <c r="AB112" s="125"/>
      <c r="AC112" s="125"/>
      <c r="AD112" s="125"/>
    </row>
    <row r="113" spans="1:30" s="31" customFormat="1" ht="18" customHeight="1" x14ac:dyDescent="0.3">
      <c r="A113" s="1587">
        <v>106</v>
      </c>
      <c r="B113" s="294"/>
      <c r="C113" s="295"/>
      <c r="D113" s="843" t="s">
        <v>360</v>
      </c>
      <c r="E113" s="873"/>
      <c r="F113" s="873"/>
      <c r="G113" s="873"/>
      <c r="H113" s="897"/>
      <c r="I113" s="915">
        <f>SUM(J113:Q113)</f>
        <v>395195</v>
      </c>
      <c r="J113" s="918">
        <v>150287</v>
      </c>
      <c r="K113" s="918">
        <v>32162</v>
      </c>
      <c r="L113" s="918">
        <v>192520</v>
      </c>
      <c r="M113" s="918"/>
      <c r="N113" s="918"/>
      <c r="O113" s="918">
        <v>20226</v>
      </c>
      <c r="P113" s="341"/>
      <c r="Q113" s="342"/>
      <c r="R113" s="125"/>
      <c r="S113" s="125"/>
      <c r="T113" s="125"/>
      <c r="U113" s="125"/>
      <c r="V113" s="125"/>
      <c r="W113" s="125"/>
      <c r="X113" s="125"/>
      <c r="Y113" s="125"/>
      <c r="Z113" s="125"/>
      <c r="AA113" s="125"/>
      <c r="AB113" s="125"/>
      <c r="AC113" s="125"/>
      <c r="AD113" s="125"/>
    </row>
    <row r="114" spans="1:30" s="31" customFormat="1" ht="18" customHeight="1" x14ac:dyDescent="0.3">
      <c r="A114" s="1587">
        <v>107</v>
      </c>
      <c r="B114" s="294"/>
      <c r="C114" s="295"/>
      <c r="D114" s="837" t="s">
        <v>1165</v>
      </c>
      <c r="E114" s="875"/>
      <c r="F114" s="875"/>
      <c r="G114" s="875"/>
      <c r="H114" s="919"/>
      <c r="I114" s="349">
        <v>442989</v>
      </c>
      <c r="J114" s="743">
        <v>164561</v>
      </c>
      <c r="K114" s="743">
        <v>35436</v>
      </c>
      <c r="L114" s="743">
        <v>218553</v>
      </c>
      <c r="M114" s="743"/>
      <c r="N114" s="743"/>
      <c r="O114" s="743">
        <v>24439</v>
      </c>
      <c r="P114" s="341"/>
      <c r="Q114" s="342"/>
      <c r="R114" s="125"/>
      <c r="S114" s="125"/>
      <c r="T114" s="125"/>
      <c r="U114" s="125"/>
      <c r="V114" s="125"/>
      <c r="W114" s="125"/>
      <c r="X114" s="125"/>
      <c r="Y114" s="125"/>
      <c r="Z114" s="125"/>
      <c r="AA114" s="125"/>
      <c r="AB114" s="125"/>
      <c r="AC114" s="125"/>
      <c r="AD114" s="125"/>
    </row>
    <row r="115" spans="1:30" s="31" customFormat="1" ht="18" customHeight="1" x14ac:dyDescent="0.3">
      <c r="A115" s="1587">
        <v>108</v>
      </c>
      <c r="B115" s="294"/>
      <c r="C115" s="295"/>
      <c r="D115" s="301" t="s">
        <v>1230</v>
      </c>
      <c r="E115" s="300"/>
      <c r="F115" s="300"/>
      <c r="G115" s="300"/>
      <c r="H115" s="347"/>
      <c r="I115" s="1146">
        <f t="shared" ref="I115:I120" si="25">SUM(J115:Q115)</f>
        <v>114</v>
      </c>
      <c r="J115" s="365">
        <v>95</v>
      </c>
      <c r="K115" s="365">
        <v>19</v>
      </c>
      <c r="L115" s="365"/>
      <c r="M115" s="365"/>
      <c r="N115" s="365"/>
      <c r="O115" s="365"/>
      <c r="P115" s="356"/>
      <c r="Q115" s="357"/>
      <c r="R115" s="125"/>
      <c r="S115" s="125"/>
      <c r="T115" s="125"/>
      <c r="U115" s="125"/>
      <c r="V115" s="125"/>
      <c r="W115" s="125"/>
      <c r="X115" s="125"/>
      <c r="Y115" s="125"/>
      <c r="Z115" s="125"/>
      <c r="AA115" s="125"/>
      <c r="AB115" s="125"/>
      <c r="AC115" s="125"/>
      <c r="AD115" s="125"/>
    </row>
    <row r="116" spans="1:30" s="31" customFormat="1" ht="18" customHeight="1" x14ac:dyDescent="0.3">
      <c r="A116" s="1587">
        <v>109</v>
      </c>
      <c r="B116" s="294"/>
      <c r="C116" s="295"/>
      <c r="D116" s="969" t="s">
        <v>1231</v>
      </c>
      <c r="E116" s="300"/>
      <c r="F116" s="300"/>
      <c r="G116" s="300"/>
      <c r="H116" s="347"/>
      <c r="I116" s="1146">
        <f t="shared" si="25"/>
        <v>1270</v>
      </c>
      <c r="J116" s="365">
        <v>1063</v>
      </c>
      <c r="K116" s="365">
        <v>207</v>
      </c>
      <c r="L116" s="365"/>
      <c r="M116" s="365"/>
      <c r="N116" s="365"/>
      <c r="O116" s="365"/>
      <c r="P116" s="356"/>
      <c r="Q116" s="357"/>
      <c r="R116" s="125"/>
      <c r="S116" s="125"/>
      <c r="T116" s="125"/>
      <c r="U116" s="125"/>
      <c r="V116" s="125"/>
      <c r="W116" s="125"/>
      <c r="X116" s="125"/>
      <c r="Y116" s="125"/>
      <c r="Z116" s="125"/>
      <c r="AA116" s="125"/>
      <c r="AB116" s="125"/>
      <c r="AC116" s="125"/>
      <c r="AD116" s="125"/>
    </row>
    <row r="117" spans="1:30" s="31" customFormat="1" ht="18" customHeight="1" x14ac:dyDescent="0.3">
      <c r="A117" s="1587">
        <v>110</v>
      </c>
      <c r="B117" s="294"/>
      <c r="C117" s="295"/>
      <c r="D117" s="1144" t="s">
        <v>1333</v>
      </c>
      <c r="E117" s="300"/>
      <c r="F117" s="300"/>
      <c r="G117" s="300"/>
      <c r="H117" s="347"/>
      <c r="I117" s="1146">
        <f t="shared" si="25"/>
        <v>6187</v>
      </c>
      <c r="J117" s="365"/>
      <c r="K117" s="365"/>
      <c r="L117" s="365">
        <v>3187</v>
      </c>
      <c r="M117" s="365"/>
      <c r="N117" s="365"/>
      <c r="O117" s="365">
        <v>3000</v>
      </c>
      <c r="P117" s="356"/>
      <c r="Q117" s="357"/>
      <c r="R117" s="125"/>
      <c r="S117" s="125"/>
      <c r="T117" s="125"/>
      <c r="U117" s="125"/>
      <c r="V117" s="125"/>
      <c r="W117" s="125"/>
      <c r="X117" s="125"/>
      <c r="Y117" s="125"/>
      <c r="Z117" s="125"/>
      <c r="AA117" s="125"/>
      <c r="AB117" s="125"/>
      <c r="AC117" s="125"/>
      <c r="AD117" s="125"/>
    </row>
    <row r="118" spans="1:30" s="31" customFormat="1" ht="18" customHeight="1" x14ac:dyDescent="0.3">
      <c r="A118" s="1587">
        <v>111</v>
      </c>
      <c r="B118" s="294"/>
      <c r="C118" s="295"/>
      <c r="D118" s="1144" t="s">
        <v>1325</v>
      </c>
      <c r="E118" s="300"/>
      <c r="F118" s="300"/>
      <c r="G118" s="300"/>
      <c r="H118" s="347"/>
      <c r="I118" s="1146">
        <f t="shared" si="25"/>
        <v>1324</v>
      </c>
      <c r="J118" s="365">
        <f>104</f>
        <v>104</v>
      </c>
      <c r="K118" s="365">
        <v>20</v>
      </c>
      <c r="L118" s="365">
        <v>1200</v>
      </c>
      <c r="M118" s="365"/>
      <c r="N118" s="365"/>
      <c r="O118" s="365"/>
      <c r="P118" s="356"/>
      <c r="Q118" s="357"/>
      <c r="R118" s="125"/>
      <c r="S118" s="125"/>
      <c r="T118" s="125"/>
      <c r="U118" s="125"/>
      <c r="V118" s="125"/>
      <c r="W118" s="125"/>
      <c r="X118" s="125"/>
      <c r="Y118" s="125"/>
      <c r="Z118" s="125"/>
      <c r="AA118" s="125"/>
      <c r="AB118" s="125"/>
      <c r="AC118" s="125"/>
      <c r="AD118" s="125"/>
    </row>
    <row r="119" spans="1:30" s="31" customFormat="1" ht="18" customHeight="1" x14ac:dyDescent="0.3">
      <c r="A119" s="1587">
        <v>112</v>
      </c>
      <c r="B119" s="294"/>
      <c r="C119" s="295"/>
      <c r="D119" s="1144" t="s">
        <v>1326</v>
      </c>
      <c r="E119" s="300"/>
      <c r="F119" s="300"/>
      <c r="G119" s="300"/>
      <c r="H119" s="347"/>
      <c r="I119" s="1146">
        <f t="shared" si="25"/>
        <v>2098</v>
      </c>
      <c r="J119" s="365">
        <v>1200</v>
      </c>
      <c r="K119" s="365">
        <v>300</v>
      </c>
      <c r="L119" s="365">
        <v>598</v>
      </c>
      <c r="M119" s="365"/>
      <c r="N119" s="365"/>
      <c r="O119" s="365"/>
      <c r="P119" s="356"/>
      <c r="Q119" s="357"/>
      <c r="R119" s="125"/>
      <c r="S119" s="125"/>
      <c r="T119" s="125"/>
      <c r="U119" s="125"/>
      <c r="V119" s="125"/>
      <c r="W119" s="125"/>
      <c r="X119" s="125"/>
      <c r="Y119" s="125"/>
      <c r="Z119" s="125"/>
      <c r="AA119" s="125"/>
      <c r="AB119" s="125"/>
      <c r="AC119" s="125"/>
      <c r="AD119" s="125"/>
    </row>
    <row r="120" spans="1:30" s="31" customFormat="1" ht="18" customHeight="1" x14ac:dyDescent="0.3">
      <c r="A120" s="1587">
        <v>113</v>
      </c>
      <c r="B120" s="294"/>
      <c r="C120" s="295"/>
      <c r="D120" s="1144" t="s">
        <v>1339</v>
      </c>
      <c r="E120" s="300"/>
      <c r="F120" s="300"/>
      <c r="G120" s="300"/>
      <c r="H120" s="347"/>
      <c r="I120" s="1146">
        <f t="shared" si="25"/>
        <v>3922</v>
      </c>
      <c r="J120" s="365">
        <v>3282</v>
      </c>
      <c r="K120" s="365">
        <v>640</v>
      </c>
      <c r="L120" s="365"/>
      <c r="M120" s="365"/>
      <c r="N120" s="365"/>
      <c r="O120" s="365"/>
      <c r="P120" s="356"/>
      <c r="Q120" s="357"/>
      <c r="R120" s="125"/>
      <c r="S120" s="125"/>
      <c r="T120" s="125"/>
      <c r="U120" s="125"/>
      <c r="V120" s="125"/>
      <c r="W120" s="125"/>
      <c r="X120" s="125"/>
      <c r="Y120" s="125"/>
      <c r="Z120" s="125"/>
      <c r="AA120" s="125"/>
      <c r="AB120" s="125"/>
      <c r="AC120" s="125"/>
      <c r="AD120" s="125"/>
    </row>
    <row r="121" spans="1:30" s="31" customFormat="1" ht="18" customHeight="1" x14ac:dyDescent="0.3">
      <c r="A121" s="1587">
        <v>114</v>
      </c>
      <c r="B121" s="294"/>
      <c r="C121" s="295"/>
      <c r="D121" s="837" t="s">
        <v>1210</v>
      </c>
      <c r="E121" s="300"/>
      <c r="F121" s="300"/>
      <c r="G121" s="300"/>
      <c r="H121" s="347"/>
      <c r="I121" s="349">
        <f>SUM(I114:I120)</f>
        <v>457904</v>
      </c>
      <c r="J121" s="743">
        <f>SUM(J114:J120)</f>
        <v>170305</v>
      </c>
      <c r="K121" s="743">
        <f t="shared" ref="K121:O121" si="26">SUM(K114:K120)</f>
        <v>36622</v>
      </c>
      <c r="L121" s="743">
        <f t="shared" si="26"/>
        <v>223538</v>
      </c>
      <c r="M121" s="743"/>
      <c r="N121" s="743"/>
      <c r="O121" s="743">
        <f t="shared" si="26"/>
        <v>27439</v>
      </c>
      <c r="P121" s="743"/>
      <c r="Q121" s="1114"/>
      <c r="R121" s="125"/>
      <c r="S121" s="125"/>
      <c r="T121" s="125"/>
      <c r="U121" s="125"/>
      <c r="V121" s="125"/>
      <c r="W121" s="125"/>
      <c r="X121" s="125"/>
      <c r="Y121" s="125"/>
      <c r="Z121" s="125"/>
      <c r="AA121" s="125"/>
      <c r="AB121" s="125"/>
      <c r="AC121" s="125"/>
      <c r="AD121" s="125"/>
    </row>
    <row r="122" spans="1:30" s="27" customFormat="1" ht="18" customHeight="1" x14ac:dyDescent="0.3">
      <c r="A122" s="1587">
        <v>115</v>
      </c>
      <c r="B122" s="297"/>
      <c r="C122" s="298">
        <v>1</v>
      </c>
      <c r="D122" s="299" t="s">
        <v>170</v>
      </c>
      <c r="E122" s="540"/>
      <c r="F122" s="303">
        <v>4309</v>
      </c>
      <c r="G122" s="303"/>
      <c r="H122" s="542">
        <v>2808</v>
      </c>
      <c r="I122" s="360"/>
      <c r="J122" s="341"/>
      <c r="K122" s="341"/>
      <c r="L122" s="341"/>
      <c r="M122" s="356"/>
      <c r="N122" s="356"/>
      <c r="O122" s="356"/>
      <c r="P122" s="356"/>
      <c r="Q122" s="357"/>
      <c r="R122" s="36"/>
      <c r="S122" s="36"/>
      <c r="T122" s="36"/>
      <c r="U122" s="36"/>
      <c r="V122" s="36"/>
      <c r="W122" s="36"/>
      <c r="X122" s="36"/>
      <c r="Y122" s="36"/>
      <c r="Z122" s="36"/>
      <c r="AA122" s="36"/>
      <c r="AB122" s="36"/>
      <c r="AC122" s="36"/>
      <c r="AD122" s="36"/>
    </row>
    <row r="123" spans="1:30" s="27" customFormat="1" ht="18" customHeight="1" x14ac:dyDescent="0.3">
      <c r="A123" s="1587">
        <v>116</v>
      </c>
      <c r="B123" s="297"/>
      <c r="C123" s="298"/>
      <c r="D123" s="837" t="s">
        <v>1168</v>
      </c>
      <c r="E123" s="540"/>
      <c r="F123" s="303"/>
      <c r="G123" s="303"/>
      <c r="H123" s="542"/>
      <c r="I123" s="349">
        <v>416</v>
      </c>
      <c r="J123" s="743">
        <v>348</v>
      </c>
      <c r="K123" s="743">
        <v>68</v>
      </c>
      <c r="L123" s="341"/>
      <c r="M123" s="356"/>
      <c r="N123" s="356"/>
      <c r="O123" s="356"/>
      <c r="P123" s="356"/>
      <c r="Q123" s="357"/>
      <c r="R123" s="36"/>
      <c r="S123" s="36"/>
      <c r="T123" s="36"/>
      <c r="U123" s="36"/>
      <c r="V123" s="36"/>
      <c r="W123" s="36"/>
      <c r="X123" s="36"/>
      <c r="Y123" s="36"/>
      <c r="Z123" s="36"/>
      <c r="AA123" s="36"/>
      <c r="AB123" s="36"/>
      <c r="AC123" s="36"/>
      <c r="AD123" s="36"/>
    </row>
    <row r="124" spans="1:30" s="27" customFormat="1" ht="18" customHeight="1" x14ac:dyDescent="0.3">
      <c r="A124" s="1587">
        <v>117</v>
      </c>
      <c r="B124" s="297"/>
      <c r="C124" s="298"/>
      <c r="D124" s="301" t="s">
        <v>778</v>
      </c>
      <c r="E124" s="540"/>
      <c r="F124" s="303"/>
      <c r="G124" s="303"/>
      <c r="H124" s="542"/>
      <c r="I124" s="1106">
        <f t="shared" ref="I124" si="27">SUM(J124:Q124)</f>
        <v>0</v>
      </c>
      <c r="J124" s="743"/>
      <c r="K124" s="743"/>
      <c r="L124" s="341"/>
      <c r="M124" s="356"/>
      <c r="N124" s="356"/>
      <c r="O124" s="356"/>
      <c r="P124" s="356"/>
      <c r="Q124" s="357"/>
      <c r="R124" s="36"/>
      <c r="S124" s="36"/>
      <c r="T124" s="36"/>
      <c r="U124" s="36"/>
      <c r="V124" s="36"/>
      <c r="W124" s="36"/>
      <c r="X124" s="36"/>
      <c r="Y124" s="36"/>
      <c r="Z124" s="36"/>
      <c r="AA124" s="36"/>
      <c r="AB124" s="36"/>
      <c r="AC124" s="36"/>
      <c r="AD124" s="36"/>
    </row>
    <row r="125" spans="1:30" s="27" customFormat="1" ht="18" customHeight="1" x14ac:dyDescent="0.3">
      <c r="A125" s="1587">
        <v>118</v>
      </c>
      <c r="B125" s="297"/>
      <c r="C125" s="298"/>
      <c r="D125" s="837" t="s">
        <v>1219</v>
      </c>
      <c r="E125" s="540"/>
      <c r="F125" s="303"/>
      <c r="G125" s="303"/>
      <c r="H125" s="542"/>
      <c r="I125" s="349">
        <f>SUM(I123)</f>
        <v>416</v>
      </c>
      <c r="J125" s="743">
        <f>SUM(J123)</f>
        <v>348</v>
      </c>
      <c r="K125" s="743">
        <f>SUM(K123)</f>
        <v>68</v>
      </c>
      <c r="L125" s="341"/>
      <c r="M125" s="356"/>
      <c r="N125" s="356"/>
      <c r="O125" s="356"/>
      <c r="P125" s="356"/>
      <c r="Q125" s="357"/>
      <c r="R125" s="36"/>
      <c r="S125" s="36"/>
      <c r="T125" s="36"/>
      <c r="U125" s="36"/>
      <c r="V125" s="36"/>
      <c r="W125" s="36"/>
      <c r="X125" s="36"/>
      <c r="Y125" s="36"/>
      <c r="Z125" s="36"/>
      <c r="AA125" s="36"/>
      <c r="AB125" s="36"/>
      <c r="AC125" s="36"/>
      <c r="AD125" s="36"/>
    </row>
    <row r="126" spans="1:30" s="27" customFormat="1" ht="22.5" customHeight="1" x14ac:dyDescent="0.3">
      <c r="A126" s="1587">
        <v>119</v>
      </c>
      <c r="B126" s="291">
        <v>12</v>
      </c>
      <c r="C126" s="292"/>
      <c r="D126" s="337" t="s">
        <v>41</v>
      </c>
      <c r="E126" s="537" t="s">
        <v>24</v>
      </c>
      <c r="F126" s="105">
        <v>239526</v>
      </c>
      <c r="G126" s="105">
        <v>195269</v>
      </c>
      <c r="H126" s="346">
        <v>252359</v>
      </c>
      <c r="I126" s="360"/>
      <c r="J126" s="105"/>
      <c r="K126" s="105"/>
      <c r="L126" s="105"/>
      <c r="M126" s="105"/>
      <c r="N126" s="105"/>
      <c r="O126" s="105"/>
      <c r="P126" s="105"/>
      <c r="Q126" s="112"/>
      <c r="R126" s="36"/>
      <c r="S126" s="36"/>
      <c r="T126" s="36"/>
      <c r="U126" s="36"/>
      <c r="V126" s="36"/>
      <c r="W126" s="36"/>
      <c r="X126" s="36"/>
      <c r="Y126" s="36"/>
      <c r="Z126" s="36"/>
      <c r="AA126" s="36"/>
      <c r="AB126" s="36"/>
      <c r="AC126" s="36"/>
      <c r="AD126" s="36"/>
    </row>
    <row r="127" spans="1:30" s="31" customFormat="1" ht="18" customHeight="1" x14ac:dyDescent="0.3">
      <c r="A127" s="1587">
        <v>120</v>
      </c>
      <c r="B127" s="294"/>
      <c r="C127" s="295"/>
      <c r="D127" s="843" t="s">
        <v>360</v>
      </c>
      <c r="E127" s="873"/>
      <c r="F127" s="873"/>
      <c r="G127" s="873"/>
      <c r="H127" s="897"/>
      <c r="I127" s="915">
        <f>SUM(J127:Q127)</f>
        <v>267050</v>
      </c>
      <c r="J127" s="918">
        <v>154239</v>
      </c>
      <c r="K127" s="918">
        <v>36411</v>
      </c>
      <c r="L127" s="918">
        <v>76400</v>
      </c>
      <c r="M127" s="918"/>
      <c r="N127" s="918"/>
      <c r="O127" s="918"/>
      <c r="P127" s="918"/>
      <c r="Q127" s="1567"/>
      <c r="R127" s="125"/>
      <c r="S127" s="125"/>
      <c r="T127" s="125"/>
      <c r="U127" s="125"/>
      <c r="V127" s="125"/>
      <c r="W127" s="125"/>
      <c r="X127" s="125"/>
      <c r="Y127" s="125"/>
      <c r="Z127" s="125"/>
      <c r="AA127" s="125"/>
      <c r="AB127" s="125"/>
      <c r="AC127" s="125"/>
      <c r="AD127" s="125"/>
    </row>
    <row r="128" spans="1:30" s="31" customFormat="1" ht="18" customHeight="1" x14ac:dyDescent="0.3">
      <c r="A128" s="1587">
        <v>121</v>
      </c>
      <c r="B128" s="294"/>
      <c r="C128" s="295"/>
      <c r="D128" s="837" t="s">
        <v>1165</v>
      </c>
      <c r="E128" s="875"/>
      <c r="F128" s="875"/>
      <c r="G128" s="875"/>
      <c r="H128" s="919"/>
      <c r="I128" s="349">
        <v>388101</v>
      </c>
      <c r="J128" s="743">
        <v>178732</v>
      </c>
      <c r="K128" s="743">
        <v>40709</v>
      </c>
      <c r="L128" s="743">
        <v>142615</v>
      </c>
      <c r="M128" s="743"/>
      <c r="N128" s="743">
        <v>133</v>
      </c>
      <c r="O128" s="743">
        <v>25912</v>
      </c>
      <c r="P128" s="743"/>
      <c r="Q128" s="1114"/>
      <c r="R128" s="125"/>
      <c r="S128" s="125"/>
      <c r="T128" s="125"/>
      <c r="U128" s="125"/>
      <c r="V128" s="125"/>
      <c r="W128" s="125"/>
      <c r="X128" s="125"/>
      <c r="Y128" s="125"/>
      <c r="Z128" s="125"/>
      <c r="AA128" s="125"/>
      <c r="AB128" s="125"/>
      <c r="AC128" s="125"/>
      <c r="AD128" s="125"/>
    </row>
    <row r="129" spans="1:30" s="31" customFormat="1" ht="18" customHeight="1" x14ac:dyDescent="0.3">
      <c r="A129" s="1587">
        <v>122</v>
      </c>
      <c r="B129" s="294"/>
      <c r="C129" s="295"/>
      <c r="D129" s="301" t="s">
        <v>1230</v>
      </c>
      <c r="E129" s="300"/>
      <c r="F129" s="300"/>
      <c r="G129" s="300"/>
      <c r="H129" s="347"/>
      <c r="I129" s="1146">
        <f t="shared" ref="I129:I130" si="28">SUM(J129:Q129)</f>
        <v>24</v>
      </c>
      <c r="J129" s="365">
        <v>20</v>
      </c>
      <c r="K129" s="365">
        <v>4</v>
      </c>
      <c r="L129" s="365"/>
      <c r="M129" s="365"/>
      <c r="N129" s="365"/>
      <c r="O129" s="365"/>
      <c r="P129" s="356"/>
      <c r="Q129" s="357"/>
      <c r="R129" s="125"/>
      <c r="S129" s="125"/>
      <c r="T129" s="125"/>
      <c r="U129" s="125"/>
      <c r="V129" s="125"/>
      <c r="W129" s="125"/>
      <c r="X129" s="125"/>
      <c r="Y129" s="125"/>
      <c r="Z129" s="125"/>
      <c r="AA129" s="125"/>
      <c r="AB129" s="125"/>
      <c r="AC129" s="125"/>
      <c r="AD129" s="125"/>
    </row>
    <row r="130" spans="1:30" s="31" customFormat="1" ht="18" customHeight="1" x14ac:dyDescent="0.3">
      <c r="A130" s="1587">
        <v>123</v>
      </c>
      <c r="B130" s="294"/>
      <c r="C130" s="295"/>
      <c r="D130" s="969" t="s">
        <v>1231</v>
      </c>
      <c r="E130" s="300"/>
      <c r="F130" s="300"/>
      <c r="G130" s="300"/>
      <c r="H130" s="347"/>
      <c r="I130" s="1146">
        <f t="shared" si="28"/>
        <v>1142</v>
      </c>
      <c r="J130" s="365">
        <v>956</v>
      </c>
      <c r="K130" s="365">
        <v>186</v>
      </c>
      <c r="L130" s="365"/>
      <c r="M130" s="365"/>
      <c r="N130" s="365"/>
      <c r="O130" s="365"/>
      <c r="P130" s="356"/>
      <c r="Q130" s="357"/>
      <c r="R130" s="125"/>
      <c r="S130" s="125"/>
      <c r="T130" s="125"/>
      <c r="U130" s="125"/>
      <c r="V130" s="125"/>
      <c r="W130" s="125"/>
      <c r="X130" s="125"/>
      <c r="Y130" s="125"/>
      <c r="Z130" s="125"/>
      <c r="AA130" s="125"/>
      <c r="AB130" s="125"/>
      <c r="AC130" s="125"/>
      <c r="AD130" s="125"/>
    </row>
    <row r="131" spans="1:30" s="31" customFormat="1" ht="18" customHeight="1" x14ac:dyDescent="0.3">
      <c r="A131" s="1587">
        <v>124</v>
      </c>
      <c r="B131" s="294"/>
      <c r="C131" s="295"/>
      <c r="D131" s="837" t="s">
        <v>1210</v>
      </c>
      <c r="E131" s="300"/>
      <c r="F131" s="300"/>
      <c r="G131" s="300"/>
      <c r="H131" s="347"/>
      <c r="I131" s="349">
        <f>SUM(I128:I130)</f>
        <v>389267</v>
      </c>
      <c r="J131" s="743">
        <f>SUM(J128:J130)</f>
        <v>179708</v>
      </c>
      <c r="K131" s="743">
        <f>SUM(K128:K130)</f>
        <v>40899</v>
      </c>
      <c r="L131" s="743">
        <f>SUM(L128:L130)</f>
        <v>142615</v>
      </c>
      <c r="M131" s="743"/>
      <c r="N131" s="743">
        <f>SUM(N128:N130)</f>
        <v>133</v>
      </c>
      <c r="O131" s="743">
        <f>SUM(O128:O130)</f>
        <v>25912</v>
      </c>
      <c r="P131" s="743"/>
      <c r="Q131" s="1114"/>
      <c r="R131" s="125"/>
      <c r="S131" s="125"/>
      <c r="T131" s="125"/>
      <c r="U131" s="125"/>
      <c r="V131" s="125"/>
      <c r="W131" s="125"/>
      <c r="X131" s="125"/>
      <c r="Y131" s="125"/>
      <c r="Z131" s="125"/>
      <c r="AA131" s="125"/>
      <c r="AB131" s="125"/>
      <c r="AC131" s="125"/>
      <c r="AD131" s="125"/>
    </row>
    <row r="132" spans="1:30" s="27" customFormat="1" ht="18" customHeight="1" x14ac:dyDescent="0.3">
      <c r="A132" s="1587">
        <v>125</v>
      </c>
      <c r="B132" s="297"/>
      <c r="C132" s="298">
        <v>1</v>
      </c>
      <c r="D132" s="299" t="s">
        <v>170</v>
      </c>
      <c r="E132" s="540"/>
      <c r="F132" s="303">
        <v>20433</v>
      </c>
      <c r="G132" s="303">
        <v>37579</v>
      </c>
      <c r="H132" s="542">
        <v>17144</v>
      </c>
      <c r="I132" s="360"/>
      <c r="J132" s="341"/>
      <c r="K132" s="341"/>
      <c r="L132" s="341"/>
      <c r="M132" s="356"/>
      <c r="N132" s="356"/>
      <c r="O132" s="356"/>
      <c r="P132" s="356"/>
      <c r="Q132" s="357"/>
      <c r="R132" s="36"/>
      <c r="S132" s="36"/>
      <c r="T132" s="36"/>
      <c r="U132" s="36"/>
      <c r="V132" s="36"/>
      <c r="W132" s="36"/>
      <c r="X132" s="36"/>
      <c r="Y132" s="36"/>
      <c r="Z132" s="36"/>
      <c r="AA132" s="36"/>
      <c r="AB132" s="36"/>
      <c r="AC132" s="36"/>
      <c r="AD132" s="36"/>
    </row>
    <row r="133" spans="1:30" s="27" customFormat="1" ht="18" customHeight="1" x14ac:dyDescent="0.3">
      <c r="A133" s="1587">
        <v>126</v>
      </c>
      <c r="B133" s="294"/>
      <c r="C133" s="295"/>
      <c r="D133" s="882" t="s">
        <v>360</v>
      </c>
      <c r="E133" s="943"/>
      <c r="F133" s="873"/>
      <c r="G133" s="873"/>
      <c r="H133" s="897"/>
      <c r="I133" s="915">
        <f>SUM(J133:Q133)</f>
        <v>20890</v>
      </c>
      <c r="J133" s="918">
        <v>19165</v>
      </c>
      <c r="K133" s="918">
        <v>1725</v>
      </c>
      <c r="L133" s="918"/>
      <c r="M133" s="918"/>
      <c r="N133" s="918"/>
      <c r="O133" s="341"/>
      <c r="P133" s="341"/>
      <c r="Q133" s="342"/>
      <c r="R133" s="36"/>
      <c r="S133" s="36"/>
      <c r="T133" s="36"/>
      <c r="U133" s="36"/>
      <c r="V133" s="36"/>
      <c r="W133" s="36"/>
      <c r="X133" s="36"/>
      <c r="Y133" s="36"/>
      <c r="Z133" s="36"/>
      <c r="AA133" s="36"/>
      <c r="AB133" s="36"/>
      <c r="AC133" s="36"/>
      <c r="AD133" s="36"/>
    </row>
    <row r="134" spans="1:30" s="27" customFormat="1" ht="18" customHeight="1" x14ac:dyDescent="0.3">
      <c r="A134" s="1587">
        <v>127</v>
      </c>
      <c r="B134" s="294"/>
      <c r="C134" s="295"/>
      <c r="D134" s="837" t="s">
        <v>1198</v>
      </c>
      <c r="E134" s="1385"/>
      <c r="F134" s="875"/>
      <c r="G134" s="875"/>
      <c r="H134" s="919"/>
      <c r="I134" s="349">
        <v>5036</v>
      </c>
      <c r="J134" s="743">
        <v>4057</v>
      </c>
      <c r="K134" s="743">
        <v>503</v>
      </c>
      <c r="L134" s="743"/>
      <c r="M134" s="743"/>
      <c r="N134" s="743">
        <v>476</v>
      </c>
      <c r="O134" s="341"/>
      <c r="P134" s="341"/>
      <c r="Q134" s="342"/>
      <c r="R134" s="36"/>
      <c r="S134" s="36"/>
      <c r="T134" s="36"/>
      <c r="U134" s="36"/>
      <c r="V134" s="36"/>
      <c r="W134" s="36"/>
      <c r="X134" s="36"/>
      <c r="Y134" s="36"/>
      <c r="Z134" s="36"/>
      <c r="AA134" s="36"/>
      <c r="AB134" s="36"/>
      <c r="AC134" s="36"/>
      <c r="AD134" s="36"/>
    </row>
    <row r="135" spans="1:30" s="27" customFormat="1" ht="18" customHeight="1" x14ac:dyDescent="0.3">
      <c r="A135" s="1587">
        <v>128</v>
      </c>
      <c r="B135" s="294"/>
      <c r="C135" s="295"/>
      <c r="D135" s="301" t="s">
        <v>1169</v>
      </c>
      <c r="E135" s="541"/>
      <c r="F135" s="300"/>
      <c r="G135" s="300"/>
      <c r="H135" s="347"/>
      <c r="I135" s="1146">
        <f t="shared" ref="I135" si="29">SUM(J135:Q135)</f>
        <v>0</v>
      </c>
      <c r="J135" s="341"/>
      <c r="K135" s="341"/>
      <c r="L135" s="341"/>
      <c r="M135" s="341"/>
      <c r="N135" s="341"/>
      <c r="O135" s="341"/>
      <c r="P135" s="341"/>
      <c r="Q135" s="342"/>
      <c r="R135" s="36"/>
      <c r="S135" s="36"/>
      <c r="T135" s="36"/>
      <c r="U135" s="36"/>
      <c r="V135" s="36"/>
      <c r="W135" s="36"/>
      <c r="X135" s="36"/>
      <c r="Y135" s="36"/>
      <c r="Z135" s="36"/>
      <c r="AA135" s="36"/>
      <c r="AB135" s="36"/>
      <c r="AC135" s="36"/>
      <c r="AD135" s="36"/>
    </row>
    <row r="136" spans="1:30" s="27" customFormat="1" ht="18" customHeight="1" x14ac:dyDescent="0.3">
      <c r="A136" s="1587">
        <v>129</v>
      </c>
      <c r="B136" s="294"/>
      <c r="C136" s="295"/>
      <c r="D136" s="837" t="s">
        <v>1212</v>
      </c>
      <c r="E136" s="541"/>
      <c r="F136" s="300"/>
      <c r="G136" s="300"/>
      <c r="H136" s="347"/>
      <c r="I136" s="349">
        <f>SUM(I134:I135)</f>
        <v>5036</v>
      </c>
      <c r="J136" s="743">
        <f>SUM(J134:J135)</f>
        <v>4057</v>
      </c>
      <c r="K136" s="743">
        <f>SUM(K134:K135)</f>
        <v>503</v>
      </c>
      <c r="L136" s="743"/>
      <c r="M136" s="743"/>
      <c r="N136" s="743">
        <f t="shared" ref="N136" si="30">SUM(N134:N135)</f>
        <v>476</v>
      </c>
      <c r="O136" s="743"/>
      <c r="P136" s="743"/>
      <c r="Q136" s="1114"/>
      <c r="R136" s="36"/>
      <c r="S136" s="36"/>
      <c r="T136" s="36"/>
      <c r="U136" s="36"/>
      <c r="V136" s="36"/>
      <c r="W136" s="36"/>
      <c r="X136" s="36"/>
      <c r="Y136" s="36"/>
      <c r="Z136" s="36"/>
      <c r="AA136" s="36"/>
      <c r="AB136" s="36"/>
      <c r="AC136" s="36"/>
      <c r="AD136" s="36"/>
    </row>
    <row r="137" spans="1:30" s="27" customFormat="1" ht="63" customHeight="1" x14ac:dyDescent="0.3">
      <c r="A137" s="1587">
        <v>130</v>
      </c>
      <c r="B137" s="294"/>
      <c r="C137" s="295">
        <v>2</v>
      </c>
      <c r="D137" s="1590" t="s">
        <v>1161</v>
      </c>
      <c r="E137" s="541"/>
      <c r="F137" s="300"/>
      <c r="G137" s="300"/>
      <c r="H137" s="347"/>
      <c r="I137" s="349"/>
      <c r="J137" s="743"/>
      <c r="K137" s="743"/>
      <c r="L137" s="743"/>
      <c r="M137" s="743"/>
      <c r="N137" s="743"/>
      <c r="O137" s="743"/>
      <c r="P137" s="743"/>
      <c r="Q137" s="1114"/>
      <c r="R137" s="36"/>
      <c r="S137" s="36"/>
      <c r="T137" s="36"/>
      <c r="U137" s="36"/>
      <c r="V137" s="36"/>
      <c r="W137" s="36"/>
      <c r="X137" s="36"/>
      <c r="Y137" s="36"/>
      <c r="Z137" s="36"/>
      <c r="AA137" s="36"/>
      <c r="AB137" s="36"/>
      <c r="AC137" s="36"/>
      <c r="AD137" s="36"/>
    </row>
    <row r="138" spans="1:30" s="27" customFormat="1" ht="18.600000000000001" customHeight="1" x14ac:dyDescent="0.3">
      <c r="A138" s="1587">
        <v>131</v>
      </c>
      <c r="B138" s="294"/>
      <c r="C138" s="295"/>
      <c r="D138" s="837" t="s">
        <v>1198</v>
      </c>
      <c r="E138" s="541"/>
      <c r="F138" s="300"/>
      <c r="G138" s="300"/>
      <c r="H138" s="347"/>
      <c r="I138" s="349">
        <v>29873</v>
      </c>
      <c r="J138" s="743">
        <v>1174</v>
      </c>
      <c r="K138" s="743">
        <v>258</v>
      </c>
      <c r="L138" s="743">
        <v>50</v>
      </c>
      <c r="M138" s="743"/>
      <c r="N138" s="743"/>
      <c r="O138" s="743">
        <v>28391</v>
      </c>
      <c r="P138" s="743"/>
      <c r="Q138" s="1114"/>
      <c r="R138" s="36"/>
      <c r="S138" s="36"/>
      <c r="T138" s="36"/>
      <c r="U138" s="36"/>
      <c r="V138" s="36"/>
      <c r="W138" s="36"/>
      <c r="X138" s="36"/>
      <c r="Y138" s="36"/>
      <c r="Z138" s="36"/>
      <c r="AA138" s="36"/>
      <c r="AB138" s="36"/>
      <c r="AC138" s="36"/>
      <c r="AD138" s="36"/>
    </row>
    <row r="139" spans="1:30" s="27" customFormat="1" ht="18" customHeight="1" x14ac:dyDescent="0.3">
      <c r="A139" s="1587">
        <v>132</v>
      </c>
      <c r="B139" s="294"/>
      <c r="C139" s="295"/>
      <c r="D139" s="301" t="s">
        <v>778</v>
      </c>
      <c r="E139" s="541"/>
      <c r="F139" s="300"/>
      <c r="G139" s="300"/>
      <c r="H139" s="347"/>
      <c r="I139" s="1146">
        <f t="shared" ref="I139" si="31">SUM(J139:Q139)</f>
        <v>0</v>
      </c>
      <c r="J139" s="356"/>
      <c r="K139" s="356"/>
      <c r="L139" s="356"/>
      <c r="M139" s="356"/>
      <c r="N139" s="356"/>
      <c r="O139" s="356"/>
      <c r="P139" s="743"/>
      <c r="Q139" s="1114"/>
      <c r="R139" s="36"/>
      <c r="S139" s="36"/>
      <c r="T139" s="36"/>
      <c r="U139" s="36"/>
      <c r="V139" s="36"/>
      <c r="W139" s="36"/>
      <c r="X139" s="36"/>
      <c r="Y139" s="36"/>
      <c r="Z139" s="36"/>
      <c r="AA139" s="36"/>
      <c r="AB139" s="36"/>
      <c r="AC139" s="36"/>
      <c r="AD139" s="36"/>
    </row>
    <row r="140" spans="1:30" s="27" customFormat="1" ht="18" customHeight="1" x14ac:dyDescent="0.3">
      <c r="A140" s="1587">
        <v>133</v>
      </c>
      <c r="B140" s="294"/>
      <c r="C140" s="295"/>
      <c r="D140" s="837" t="s">
        <v>1212</v>
      </c>
      <c r="E140" s="541"/>
      <c r="F140" s="300"/>
      <c r="G140" s="300"/>
      <c r="H140" s="347"/>
      <c r="I140" s="349">
        <f>SUM(I137:I139)</f>
        <v>29873</v>
      </c>
      <c r="J140" s="743">
        <f>SUM(J138:J139)</f>
        <v>1174</v>
      </c>
      <c r="K140" s="743">
        <f t="shared" ref="K140:O140" si="32">SUM(K138:K139)</f>
        <v>258</v>
      </c>
      <c r="L140" s="743">
        <f t="shared" si="32"/>
        <v>50</v>
      </c>
      <c r="M140" s="743"/>
      <c r="N140" s="743"/>
      <c r="O140" s="743">
        <f t="shared" si="32"/>
        <v>28391</v>
      </c>
      <c r="P140" s="743"/>
      <c r="Q140" s="1114"/>
      <c r="R140" s="36"/>
      <c r="S140" s="36"/>
      <c r="T140" s="36"/>
      <c r="U140" s="36"/>
      <c r="V140" s="36"/>
      <c r="W140" s="36"/>
      <c r="X140" s="36"/>
      <c r="Y140" s="36"/>
      <c r="Z140" s="36"/>
      <c r="AA140" s="36"/>
      <c r="AB140" s="36"/>
      <c r="AC140" s="36"/>
      <c r="AD140" s="36"/>
    </row>
    <row r="141" spans="1:30" s="27" customFormat="1" ht="22.5" customHeight="1" x14ac:dyDescent="0.3">
      <c r="A141" s="1587">
        <v>134</v>
      </c>
      <c r="B141" s="291">
        <v>13</v>
      </c>
      <c r="C141" s="292"/>
      <c r="D141" s="337" t="s">
        <v>145</v>
      </c>
      <c r="E141" s="537" t="s">
        <v>25</v>
      </c>
      <c r="F141" s="105">
        <v>104057</v>
      </c>
      <c r="G141" s="105">
        <v>105658</v>
      </c>
      <c r="H141" s="346">
        <v>116282</v>
      </c>
      <c r="I141" s="360"/>
      <c r="J141" s="105"/>
      <c r="K141" s="105"/>
      <c r="L141" s="105"/>
      <c r="M141" s="105"/>
      <c r="N141" s="105"/>
      <c r="O141" s="105"/>
      <c r="P141" s="105"/>
      <c r="Q141" s="112"/>
      <c r="R141" s="36"/>
      <c r="S141" s="36"/>
      <c r="T141" s="36"/>
      <c r="U141" s="36"/>
      <c r="V141" s="36"/>
      <c r="W141" s="36"/>
      <c r="X141" s="36"/>
      <c r="Y141" s="36"/>
      <c r="Z141" s="36"/>
      <c r="AA141" s="36"/>
      <c r="AB141" s="36"/>
      <c r="AC141" s="36"/>
      <c r="AD141" s="36"/>
    </row>
    <row r="142" spans="1:30" s="27" customFormat="1" ht="18" customHeight="1" x14ac:dyDescent="0.3">
      <c r="A142" s="1587">
        <v>135</v>
      </c>
      <c r="B142" s="294"/>
      <c r="C142" s="295"/>
      <c r="D142" s="843" t="s">
        <v>360</v>
      </c>
      <c r="E142" s="873"/>
      <c r="F142" s="873"/>
      <c r="G142" s="873"/>
      <c r="H142" s="897"/>
      <c r="I142" s="915">
        <f>SUM(J142:Q142)</f>
        <v>120397</v>
      </c>
      <c r="J142" s="918">
        <v>55768</v>
      </c>
      <c r="K142" s="918">
        <v>10969</v>
      </c>
      <c r="L142" s="918">
        <v>47160</v>
      </c>
      <c r="M142" s="918"/>
      <c r="N142" s="918"/>
      <c r="O142" s="918">
        <v>6500</v>
      </c>
      <c r="P142" s="341"/>
      <c r="Q142" s="342"/>
      <c r="R142" s="36"/>
      <c r="S142" s="36"/>
      <c r="T142" s="36"/>
      <c r="U142" s="36"/>
      <c r="V142" s="36"/>
      <c r="W142" s="36"/>
      <c r="X142" s="36"/>
      <c r="Y142" s="36"/>
      <c r="Z142" s="36"/>
      <c r="AA142" s="36"/>
      <c r="AB142" s="36"/>
      <c r="AC142" s="36"/>
      <c r="AD142" s="36"/>
    </row>
    <row r="143" spans="1:30" s="27" customFormat="1" ht="18" customHeight="1" x14ac:dyDescent="0.3">
      <c r="A143" s="1587">
        <v>136</v>
      </c>
      <c r="B143" s="294"/>
      <c r="C143" s="295"/>
      <c r="D143" s="837" t="s">
        <v>1165</v>
      </c>
      <c r="E143" s="875"/>
      <c r="F143" s="875"/>
      <c r="G143" s="875"/>
      <c r="H143" s="919"/>
      <c r="I143" s="349">
        <v>128861</v>
      </c>
      <c r="J143" s="743">
        <v>59674</v>
      </c>
      <c r="K143" s="743">
        <v>11749</v>
      </c>
      <c r="L143" s="743">
        <v>50556</v>
      </c>
      <c r="M143" s="743"/>
      <c r="N143" s="743">
        <v>142</v>
      </c>
      <c r="O143" s="743">
        <v>6740</v>
      </c>
      <c r="P143" s="341"/>
      <c r="Q143" s="342"/>
      <c r="R143" s="36"/>
      <c r="S143" s="36"/>
      <c r="T143" s="36"/>
      <c r="U143" s="36"/>
      <c r="V143" s="36"/>
      <c r="W143" s="36"/>
      <c r="X143" s="36"/>
      <c r="Y143" s="36"/>
      <c r="Z143" s="36"/>
      <c r="AA143" s="36"/>
      <c r="AB143" s="36"/>
      <c r="AC143" s="36"/>
      <c r="AD143" s="36"/>
    </row>
    <row r="144" spans="1:30" s="27" customFormat="1" ht="18" customHeight="1" x14ac:dyDescent="0.3">
      <c r="A144" s="1587">
        <v>137</v>
      </c>
      <c r="B144" s="294"/>
      <c r="C144" s="295"/>
      <c r="D144" s="301" t="s">
        <v>1232</v>
      </c>
      <c r="E144" s="300"/>
      <c r="F144" s="300"/>
      <c r="G144" s="300"/>
      <c r="H144" s="347"/>
      <c r="I144" s="1146">
        <f t="shared" ref="I144:I146" si="33">SUM(J144:Q144)</f>
        <v>389</v>
      </c>
      <c r="J144" s="356">
        <v>326</v>
      </c>
      <c r="K144" s="356">
        <v>63</v>
      </c>
      <c r="L144" s="356"/>
      <c r="M144" s="356"/>
      <c r="N144" s="356"/>
      <c r="O144" s="356"/>
      <c r="P144" s="356"/>
      <c r="Q144" s="357"/>
      <c r="R144" s="36"/>
      <c r="S144" s="36"/>
      <c r="T144" s="36"/>
      <c r="U144" s="36"/>
      <c r="V144" s="36"/>
      <c r="W144" s="36"/>
      <c r="X144" s="36"/>
      <c r="Y144" s="36"/>
      <c r="Z144" s="36"/>
      <c r="AA144" s="36"/>
      <c r="AB144" s="36"/>
      <c r="AC144" s="36"/>
      <c r="AD144" s="36"/>
    </row>
    <row r="145" spans="1:30" s="27" customFormat="1" ht="18" customHeight="1" x14ac:dyDescent="0.3">
      <c r="A145" s="1587">
        <v>138</v>
      </c>
      <c r="B145" s="294"/>
      <c r="C145" s="295"/>
      <c r="D145" s="969" t="s">
        <v>1339</v>
      </c>
      <c r="E145" s="300"/>
      <c r="F145" s="300"/>
      <c r="G145" s="300"/>
      <c r="H145" s="347"/>
      <c r="I145" s="1146">
        <f t="shared" si="33"/>
        <v>437</v>
      </c>
      <c r="J145" s="356">
        <v>361</v>
      </c>
      <c r="K145" s="356">
        <v>76</v>
      </c>
      <c r="L145" s="356"/>
      <c r="M145" s="356"/>
      <c r="N145" s="356"/>
      <c r="O145" s="356"/>
      <c r="P145" s="356"/>
      <c r="Q145" s="357"/>
      <c r="R145" s="36"/>
      <c r="S145" s="36"/>
      <c r="T145" s="36"/>
      <c r="U145" s="36"/>
      <c r="V145" s="36"/>
      <c r="W145" s="36"/>
      <c r="X145" s="36"/>
      <c r="Y145" s="36"/>
      <c r="Z145" s="36"/>
      <c r="AA145" s="36"/>
      <c r="AB145" s="36"/>
      <c r="AC145" s="36"/>
      <c r="AD145" s="36"/>
    </row>
    <row r="146" spans="1:30" s="27" customFormat="1" ht="18" customHeight="1" x14ac:dyDescent="0.3">
      <c r="A146" s="1587">
        <v>139</v>
      </c>
      <c r="B146" s="294"/>
      <c r="C146" s="295"/>
      <c r="D146" s="969" t="s">
        <v>1272</v>
      </c>
      <c r="E146" s="300"/>
      <c r="F146" s="300"/>
      <c r="G146" s="300"/>
      <c r="H146" s="347"/>
      <c r="I146" s="1146">
        <f t="shared" si="33"/>
        <v>0</v>
      </c>
      <c r="J146" s="356"/>
      <c r="K146" s="356"/>
      <c r="L146" s="356">
        <v>670</v>
      </c>
      <c r="M146" s="356"/>
      <c r="N146" s="356"/>
      <c r="O146" s="356">
        <v>-670</v>
      </c>
      <c r="P146" s="356"/>
      <c r="Q146" s="357"/>
      <c r="R146" s="36"/>
      <c r="S146" s="36"/>
      <c r="T146" s="36"/>
      <c r="U146" s="36"/>
      <c r="V146" s="36"/>
      <c r="W146" s="36"/>
      <c r="X146" s="36"/>
      <c r="Y146" s="36"/>
      <c r="Z146" s="36"/>
      <c r="AA146" s="36"/>
      <c r="AB146" s="36"/>
      <c r="AC146" s="36"/>
      <c r="AD146" s="36"/>
    </row>
    <row r="147" spans="1:30" s="27" customFormat="1" ht="18" customHeight="1" x14ac:dyDescent="0.3">
      <c r="A147" s="1587">
        <v>140</v>
      </c>
      <c r="B147" s="294"/>
      <c r="C147" s="295"/>
      <c r="D147" s="837" t="s">
        <v>1210</v>
      </c>
      <c r="E147" s="300"/>
      <c r="F147" s="300"/>
      <c r="G147" s="300"/>
      <c r="H147" s="347"/>
      <c r="I147" s="349">
        <f>SUM(I143:I146)</f>
        <v>129687</v>
      </c>
      <c r="J147" s="743">
        <f>SUM(J143:J146)</f>
        <v>60361</v>
      </c>
      <c r="K147" s="743">
        <f>SUM(K143:K146)</f>
        <v>11888</v>
      </c>
      <c r="L147" s="743">
        <f>SUM(L143:L146)</f>
        <v>51226</v>
      </c>
      <c r="M147" s="743"/>
      <c r="N147" s="743">
        <f t="shared" ref="N147:O147" si="34">SUM(N143:N146)</f>
        <v>142</v>
      </c>
      <c r="O147" s="743">
        <f t="shared" si="34"/>
        <v>6070</v>
      </c>
      <c r="P147" s="743"/>
      <c r="Q147" s="1114"/>
      <c r="R147" s="36"/>
      <c r="S147" s="36"/>
      <c r="T147" s="36"/>
      <c r="U147" s="36"/>
      <c r="V147" s="36"/>
      <c r="W147" s="36"/>
      <c r="X147" s="36"/>
      <c r="Y147" s="36"/>
      <c r="Z147" s="36"/>
      <c r="AA147" s="36"/>
      <c r="AB147" s="36"/>
      <c r="AC147" s="36"/>
      <c r="AD147" s="36"/>
    </row>
    <row r="148" spans="1:30" s="32" customFormat="1" ht="18" customHeight="1" x14ac:dyDescent="0.3">
      <c r="A148" s="1587">
        <v>141</v>
      </c>
      <c r="B148" s="297"/>
      <c r="C148" s="298">
        <v>1</v>
      </c>
      <c r="D148" s="299" t="s">
        <v>170</v>
      </c>
      <c r="E148" s="540"/>
      <c r="F148" s="303">
        <v>1466</v>
      </c>
      <c r="G148" s="303">
        <v>2156</v>
      </c>
      <c r="H148" s="542">
        <v>1520</v>
      </c>
      <c r="I148" s="360"/>
      <c r="J148" s="341"/>
      <c r="K148" s="341"/>
      <c r="L148" s="341"/>
      <c r="M148" s="356"/>
      <c r="N148" s="356"/>
      <c r="O148" s="356"/>
      <c r="P148" s="356"/>
      <c r="Q148" s="357"/>
      <c r="R148" s="269"/>
      <c r="S148" s="269"/>
      <c r="T148" s="269"/>
      <c r="U148" s="269"/>
      <c r="V148" s="269"/>
      <c r="W148" s="269"/>
      <c r="X148" s="269"/>
      <c r="Y148" s="269"/>
      <c r="Z148" s="269"/>
      <c r="AA148" s="269"/>
      <c r="AB148" s="269"/>
      <c r="AC148" s="269"/>
      <c r="AD148" s="269"/>
    </row>
    <row r="149" spans="1:30" s="27" customFormat="1" ht="18" customHeight="1" x14ac:dyDescent="0.3">
      <c r="A149" s="1587">
        <v>142</v>
      </c>
      <c r="B149" s="294"/>
      <c r="C149" s="295"/>
      <c r="D149" s="882" t="s">
        <v>360</v>
      </c>
      <c r="E149" s="943"/>
      <c r="F149" s="873"/>
      <c r="G149" s="873"/>
      <c r="H149" s="897"/>
      <c r="I149" s="915">
        <f>SUM(J149:Q149)</f>
        <v>2506</v>
      </c>
      <c r="J149" s="918">
        <v>2257</v>
      </c>
      <c r="K149" s="918">
        <v>249</v>
      </c>
      <c r="L149" s="743"/>
      <c r="M149" s="743"/>
      <c r="N149" s="341"/>
      <c r="O149" s="341"/>
      <c r="P149" s="341"/>
      <c r="Q149" s="342"/>
      <c r="R149" s="36"/>
      <c r="S149" s="36"/>
      <c r="T149" s="36"/>
      <c r="U149" s="36"/>
      <c r="V149" s="36"/>
      <c r="W149" s="36"/>
      <c r="X149" s="36"/>
      <c r="Y149" s="36"/>
      <c r="Z149" s="36"/>
      <c r="AA149" s="36"/>
      <c r="AB149" s="36"/>
      <c r="AC149" s="36"/>
      <c r="AD149" s="36"/>
    </row>
    <row r="150" spans="1:30" s="27" customFormat="1" ht="18" customHeight="1" x14ac:dyDescent="0.3">
      <c r="A150" s="1587">
        <v>143</v>
      </c>
      <c r="B150" s="294"/>
      <c r="C150" s="295"/>
      <c r="D150" s="837" t="s">
        <v>1198</v>
      </c>
      <c r="E150" s="1385"/>
      <c r="F150" s="875"/>
      <c r="G150" s="875"/>
      <c r="H150" s="919"/>
      <c r="I150" s="349">
        <v>2506</v>
      </c>
      <c r="J150" s="743">
        <v>2257</v>
      </c>
      <c r="K150" s="743">
        <v>249</v>
      </c>
      <c r="L150" s="743"/>
      <c r="M150" s="743"/>
      <c r="N150" s="341"/>
      <c r="O150" s="341"/>
      <c r="P150" s="341"/>
      <c r="Q150" s="342"/>
      <c r="R150" s="36"/>
      <c r="S150" s="36"/>
      <c r="T150" s="36"/>
      <c r="U150" s="36"/>
      <c r="V150" s="36"/>
      <c r="W150" s="36"/>
      <c r="X150" s="36"/>
      <c r="Y150" s="36"/>
      <c r="Z150" s="36"/>
      <c r="AA150" s="36"/>
      <c r="AB150" s="36"/>
      <c r="AC150" s="36"/>
      <c r="AD150" s="36"/>
    </row>
    <row r="151" spans="1:30" s="27" customFormat="1" ht="18" customHeight="1" x14ac:dyDescent="0.3">
      <c r="A151" s="1587">
        <v>144</v>
      </c>
      <c r="B151" s="294"/>
      <c r="C151" s="295"/>
      <c r="D151" s="301" t="s">
        <v>778</v>
      </c>
      <c r="E151" s="541"/>
      <c r="F151" s="300"/>
      <c r="G151" s="300"/>
      <c r="H151" s="347"/>
      <c r="I151" s="920">
        <f t="shared" ref="I151" si="35">SUM(J151:Q151)</f>
        <v>0</v>
      </c>
      <c r="J151" s="341"/>
      <c r="K151" s="341"/>
      <c r="L151" s="341"/>
      <c r="M151" s="341"/>
      <c r="N151" s="341"/>
      <c r="O151" s="341"/>
      <c r="P151" s="341"/>
      <c r="Q151" s="342"/>
      <c r="R151" s="36"/>
      <c r="S151" s="36"/>
      <c r="T151" s="36"/>
      <c r="U151" s="36"/>
      <c r="V151" s="36"/>
      <c r="W151" s="36"/>
      <c r="X151" s="36"/>
      <c r="Y151" s="36"/>
      <c r="Z151" s="36"/>
      <c r="AA151" s="36"/>
      <c r="AB151" s="36"/>
      <c r="AC151" s="36"/>
      <c r="AD151" s="36"/>
    </row>
    <row r="152" spans="1:30" s="27" customFormat="1" ht="18" customHeight="1" x14ac:dyDescent="0.3">
      <c r="A152" s="1587">
        <v>145</v>
      </c>
      <c r="B152" s="294"/>
      <c r="C152" s="295"/>
      <c r="D152" s="837" t="s">
        <v>1212</v>
      </c>
      <c r="E152" s="541"/>
      <c r="F152" s="300"/>
      <c r="G152" s="300"/>
      <c r="H152" s="347"/>
      <c r="I152" s="349">
        <f>SUM(I150:I151)</f>
        <v>2506</v>
      </c>
      <c r="J152" s="743">
        <f>SUM(J150:J151)</f>
        <v>2257</v>
      </c>
      <c r="K152" s="743">
        <f t="shared" ref="K152" si="36">SUM(K150:K151)</f>
        <v>249</v>
      </c>
      <c r="L152" s="743"/>
      <c r="M152" s="743"/>
      <c r="N152" s="743"/>
      <c r="O152" s="743"/>
      <c r="P152" s="743"/>
      <c r="Q152" s="1114"/>
      <c r="R152" s="36"/>
      <c r="S152" s="36"/>
      <c r="T152" s="36"/>
      <c r="U152" s="36"/>
      <c r="V152" s="36"/>
      <c r="W152" s="36"/>
      <c r="X152" s="36"/>
      <c r="Y152" s="36"/>
      <c r="Z152" s="36"/>
      <c r="AA152" s="36"/>
      <c r="AB152" s="36"/>
      <c r="AC152" s="36"/>
      <c r="AD152" s="36"/>
    </row>
    <row r="153" spans="1:30" s="27" customFormat="1" ht="18" customHeight="1" x14ac:dyDescent="0.3">
      <c r="A153" s="1587">
        <v>146</v>
      </c>
      <c r="B153" s="294"/>
      <c r="C153" s="295">
        <v>2</v>
      </c>
      <c r="D153" s="536" t="s">
        <v>857</v>
      </c>
      <c r="E153" s="541"/>
      <c r="F153" s="300"/>
      <c r="G153" s="300"/>
      <c r="H153" s="347"/>
      <c r="I153" s="349"/>
      <c r="J153" s="743"/>
      <c r="K153" s="743"/>
      <c r="L153" s="341"/>
      <c r="M153" s="341"/>
      <c r="N153" s="341"/>
      <c r="O153" s="341"/>
      <c r="P153" s="341"/>
      <c r="Q153" s="342"/>
      <c r="R153" s="36"/>
      <c r="S153" s="36"/>
      <c r="T153" s="36"/>
      <c r="U153" s="36"/>
      <c r="V153" s="36"/>
      <c r="W153" s="36"/>
      <c r="X153" s="36"/>
      <c r="Y153" s="36"/>
      <c r="Z153" s="36"/>
      <c r="AA153" s="36"/>
      <c r="AB153" s="36"/>
      <c r="AC153" s="36"/>
      <c r="AD153" s="36"/>
    </row>
    <row r="154" spans="1:30" s="34" customFormat="1" ht="18" customHeight="1" x14ac:dyDescent="0.3">
      <c r="A154" s="1587">
        <v>147</v>
      </c>
      <c r="B154" s="544"/>
      <c r="C154" s="899"/>
      <c r="D154" s="837" t="s">
        <v>1198</v>
      </c>
      <c r="E154" s="1385"/>
      <c r="F154" s="875"/>
      <c r="G154" s="875"/>
      <c r="H154" s="919"/>
      <c r="I154" s="349">
        <f>SUM(J154:Q154)</f>
        <v>27967</v>
      </c>
      <c r="J154" s="743">
        <v>12354</v>
      </c>
      <c r="K154" s="743">
        <v>3521</v>
      </c>
      <c r="L154" s="743">
        <v>9455</v>
      </c>
      <c r="M154" s="743"/>
      <c r="N154" s="743"/>
      <c r="O154" s="743">
        <v>2637</v>
      </c>
      <c r="P154" s="743"/>
      <c r="Q154" s="1114"/>
      <c r="R154" s="268"/>
      <c r="S154" s="268"/>
      <c r="T154" s="268"/>
      <c r="U154" s="268"/>
      <c r="V154" s="268"/>
      <c r="W154" s="268"/>
      <c r="X154" s="268"/>
      <c r="Y154" s="268"/>
      <c r="Z154" s="268"/>
      <c r="AA154" s="268"/>
      <c r="AB154" s="268"/>
      <c r="AC154" s="268"/>
      <c r="AD154" s="268"/>
    </row>
    <row r="155" spans="1:30" s="27" customFormat="1" ht="18" customHeight="1" x14ac:dyDescent="0.3">
      <c r="A155" s="1587">
        <v>148</v>
      </c>
      <c r="B155" s="294"/>
      <c r="C155" s="295"/>
      <c r="D155" s="301" t="s">
        <v>778</v>
      </c>
      <c r="E155" s="541"/>
      <c r="F155" s="300"/>
      <c r="G155" s="300"/>
      <c r="H155" s="347"/>
      <c r="I155" s="1146">
        <f t="shared" ref="I155" si="37">SUM(J155:Q155)</f>
        <v>0</v>
      </c>
      <c r="J155" s="356"/>
      <c r="K155" s="356"/>
      <c r="L155" s="356"/>
      <c r="M155" s="356"/>
      <c r="N155" s="356"/>
      <c r="O155" s="356"/>
      <c r="P155" s="356"/>
      <c r="Q155" s="357"/>
      <c r="R155" s="36"/>
      <c r="S155" s="36"/>
      <c r="T155" s="36"/>
      <c r="U155" s="36"/>
      <c r="V155" s="36"/>
      <c r="W155" s="36"/>
      <c r="X155" s="36"/>
      <c r="Y155" s="36"/>
      <c r="Z155" s="36"/>
      <c r="AA155" s="36"/>
      <c r="AB155" s="36"/>
      <c r="AC155" s="36"/>
      <c r="AD155" s="36"/>
    </row>
    <row r="156" spans="1:30" s="27" customFormat="1" ht="18" customHeight="1" x14ac:dyDescent="0.3">
      <c r="A156" s="1587">
        <v>149</v>
      </c>
      <c r="B156" s="294"/>
      <c r="C156" s="295"/>
      <c r="D156" s="837" t="s">
        <v>1212</v>
      </c>
      <c r="E156" s="541"/>
      <c r="F156" s="300"/>
      <c r="G156" s="300"/>
      <c r="H156" s="347"/>
      <c r="I156" s="349">
        <f>SUM(I154:I155)</f>
        <v>27967</v>
      </c>
      <c r="J156" s="743">
        <f>SUM(J154:J155)</f>
        <v>12354</v>
      </c>
      <c r="K156" s="743">
        <f t="shared" ref="K156:O156" si="38">SUM(K154:K155)</f>
        <v>3521</v>
      </c>
      <c r="L156" s="743">
        <f t="shared" si="38"/>
        <v>9455</v>
      </c>
      <c r="M156" s="743"/>
      <c r="N156" s="743"/>
      <c r="O156" s="743">
        <f t="shared" si="38"/>
        <v>2637</v>
      </c>
      <c r="P156" s="743"/>
      <c r="Q156" s="1114"/>
      <c r="R156" s="36"/>
      <c r="S156" s="36"/>
      <c r="T156" s="36"/>
      <c r="U156" s="36"/>
      <c r="V156" s="36"/>
      <c r="W156" s="36"/>
      <c r="X156" s="36"/>
      <c r="Y156" s="36"/>
      <c r="Z156" s="36"/>
      <c r="AA156" s="36"/>
      <c r="AB156" s="36"/>
      <c r="AC156" s="36"/>
      <c r="AD156" s="36"/>
    </row>
    <row r="157" spans="1:30" s="29" customFormat="1" ht="22.5" customHeight="1" x14ac:dyDescent="0.3">
      <c r="A157" s="1587">
        <v>150</v>
      </c>
      <c r="B157" s="291">
        <v>14</v>
      </c>
      <c r="C157" s="292"/>
      <c r="D157" s="337" t="s">
        <v>177</v>
      </c>
      <c r="E157" s="537" t="s">
        <v>25</v>
      </c>
      <c r="F157" s="105">
        <v>660920</v>
      </c>
      <c r="G157" s="105">
        <v>698559</v>
      </c>
      <c r="H157" s="346">
        <v>654796</v>
      </c>
      <c r="I157" s="360"/>
      <c r="J157" s="105"/>
      <c r="K157" s="105"/>
      <c r="L157" s="105"/>
      <c r="M157" s="105"/>
      <c r="N157" s="105"/>
      <c r="O157" s="105"/>
      <c r="P157" s="105"/>
      <c r="Q157" s="112"/>
      <c r="R157" s="265"/>
      <c r="S157" s="265"/>
      <c r="T157" s="265"/>
      <c r="U157" s="265"/>
      <c r="V157" s="265"/>
      <c r="W157" s="265"/>
      <c r="X157" s="265"/>
      <c r="Y157" s="265"/>
      <c r="Z157" s="265"/>
      <c r="AA157" s="265"/>
      <c r="AB157" s="265"/>
      <c r="AC157" s="265"/>
      <c r="AD157" s="265"/>
    </row>
    <row r="158" spans="1:30" s="27" customFormat="1" ht="18" customHeight="1" x14ac:dyDescent="0.3">
      <c r="A158" s="1587">
        <v>151</v>
      </c>
      <c r="B158" s="294"/>
      <c r="C158" s="295"/>
      <c r="D158" s="839" t="s">
        <v>360</v>
      </c>
      <c r="E158" s="871"/>
      <c r="F158" s="871"/>
      <c r="G158" s="871"/>
      <c r="H158" s="914"/>
      <c r="I158" s="957">
        <f>SUM(J158:Q158)</f>
        <v>827850</v>
      </c>
      <c r="J158" s="918">
        <v>317618</v>
      </c>
      <c r="K158" s="918">
        <v>61500</v>
      </c>
      <c r="L158" s="918">
        <v>318732</v>
      </c>
      <c r="M158" s="918"/>
      <c r="N158" s="918">
        <v>130000</v>
      </c>
      <c r="O158" s="341"/>
      <c r="P158" s="341"/>
      <c r="Q158" s="342"/>
      <c r="R158" s="36"/>
      <c r="S158" s="36"/>
      <c r="T158" s="36"/>
      <c r="U158" s="36"/>
      <c r="V158" s="36"/>
      <c r="W158" s="36"/>
      <c r="X158" s="36"/>
      <c r="Y158" s="36"/>
      <c r="Z158" s="36"/>
      <c r="AA158" s="36"/>
      <c r="AB158" s="36"/>
      <c r="AC158" s="36"/>
      <c r="AD158" s="36"/>
    </row>
    <row r="159" spans="1:30" s="27" customFormat="1" ht="18" customHeight="1" x14ac:dyDescent="0.3">
      <c r="A159" s="1587">
        <v>152</v>
      </c>
      <c r="B159" s="294"/>
      <c r="C159" s="295"/>
      <c r="D159" s="877" t="s">
        <v>1165</v>
      </c>
      <c r="E159" s="300"/>
      <c r="F159" s="300"/>
      <c r="G159" s="300"/>
      <c r="H159" s="347"/>
      <c r="I159" s="128">
        <v>949796</v>
      </c>
      <c r="J159" s="743">
        <v>337269</v>
      </c>
      <c r="K159" s="743">
        <v>65420</v>
      </c>
      <c r="L159" s="743">
        <v>407605</v>
      </c>
      <c r="M159" s="743"/>
      <c r="N159" s="743">
        <v>130000</v>
      </c>
      <c r="O159" s="743">
        <v>9502</v>
      </c>
      <c r="P159" s="341"/>
      <c r="Q159" s="342"/>
      <c r="R159" s="36"/>
      <c r="S159" s="36"/>
      <c r="T159" s="36"/>
      <c r="U159" s="36"/>
      <c r="V159" s="36"/>
      <c r="W159" s="36"/>
      <c r="X159" s="36"/>
      <c r="Y159" s="36"/>
      <c r="Z159" s="36"/>
      <c r="AA159" s="36"/>
      <c r="AB159" s="36"/>
      <c r="AC159" s="36"/>
      <c r="AD159" s="36"/>
    </row>
    <row r="160" spans="1:30" s="27" customFormat="1" ht="18" customHeight="1" x14ac:dyDescent="0.3">
      <c r="A160" s="1587">
        <v>153</v>
      </c>
      <c r="B160" s="294"/>
      <c r="C160" s="295"/>
      <c r="D160" s="301" t="s">
        <v>1230</v>
      </c>
      <c r="E160" s="871"/>
      <c r="F160" s="871"/>
      <c r="G160" s="871"/>
      <c r="H160" s="914"/>
      <c r="I160" s="1146">
        <f t="shared" ref="I160:I163" si="39">SUM(J160:Q160)</f>
        <v>56</v>
      </c>
      <c r="J160" s="356">
        <v>47</v>
      </c>
      <c r="K160" s="356">
        <v>9</v>
      </c>
      <c r="L160" s="356"/>
      <c r="M160" s="356"/>
      <c r="N160" s="356"/>
      <c r="O160" s="356"/>
      <c r="P160" s="356"/>
      <c r="Q160" s="357"/>
      <c r="R160" s="36"/>
      <c r="S160" s="36"/>
      <c r="T160" s="36"/>
      <c r="U160" s="36"/>
      <c r="V160" s="36"/>
      <c r="W160" s="36"/>
      <c r="X160" s="36"/>
      <c r="Y160" s="36"/>
      <c r="Z160" s="36"/>
      <c r="AA160" s="36"/>
      <c r="AB160" s="36"/>
      <c r="AC160" s="36"/>
      <c r="AD160" s="36"/>
    </row>
    <row r="161" spans="1:30" s="27" customFormat="1" ht="18" customHeight="1" x14ac:dyDescent="0.3">
      <c r="A161" s="1587">
        <v>154</v>
      </c>
      <c r="B161" s="294"/>
      <c r="C161" s="295"/>
      <c r="D161" s="969" t="s">
        <v>1231</v>
      </c>
      <c r="E161" s="871"/>
      <c r="F161" s="871"/>
      <c r="G161" s="871"/>
      <c r="H161" s="914"/>
      <c r="I161" s="1146">
        <f t="shared" si="39"/>
        <v>1502</v>
      </c>
      <c r="J161" s="356">
        <v>1257</v>
      </c>
      <c r="K161" s="356">
        <v>245</v>
      </c>
      <c r="L161" s="356"/>
      <c r="M161" s="356"/>
      <c r="N161" s="356"/>
      <c r="O161" s="356"/>
      <c r="P161" s="356"/>
      <c r="Q161" s="357"/>
      <c r="R161" s="36"/>
      <c r="S161" s="36"/>
      <c r="T161" s="36"/>
      <c r="U161" s="36"/>
      <c r="V161" s="36"/>
      <c r="W161" s="36"/>
      <c r="X161" s="36"/>
      <c r="Y161" s="36"/>
      <c r="Z161" s="36"/>
      <c r="AA161" s="36"/>
      <c r="AB161" s="36"/>
      <c r="AC161" s="36"/>
      <c r="AD161" s="36"/>
    </row>
    <row r="162" spans="1:30" s="27" customFormat="1" ht="18" customHeight="1" x14ac:dyDescent="0.3">
      <c r="A162" s="1587">
        <v>155</v>
      </c>
      <c r="B162" s="294"/>
      <c r="C162" s="295"/>
      <c r="D162" s="969" t="s">
        <v>1272</v>
      </c>
      <c r="E162" s="871"/>
      <c r="F162" s="871"/>
      <c r="G162" s="871"/>
      <c r="H162" s="914"/>
      <c r="I162" s="1146">
        <f t="shared" si="39"/>
        <v>0</v>
      </c>
      <c r="J162" s="356"/>
      <c r="K162" s="356"/>
      <c r="L162" s="356">
        <v>-524</v>
      </c>
      <c r="M162" s="356"/>
      <c r="N162" s="356"/>
      <c r="O162" s="356">
        <v>524</v>
      </c>
      <c r="P162" s="356"/>
      <c r="Q162" s="357"/>
      <c r="R162" s="36"/>
      <c r="S162" s="36"/>
      <c r="T162" s="36"/>
      <c r="U162" s="36"/>
      <c r="V162" s="36"/>
      <c r="W162" s="36"/>
      <c r="X162" s="36"/>
      <c r="Y162" s="36"/>
      <c r="Z162" s="36"/>
      <c r="AA162" s="36"/>
      <c r="AB162" s="36"/>
      <c r="AC162" s="36"/>
      <c r="AD162" s="36"/>
    </row>
    <row r="163" spans="1:30" s="27" customFormat="1" ht="18" customHeight="1" x14ac:dyDescent="0.3">
      <c r="A163" s="1587">
        <v>156</v>
      </c>
      <c r="B163" s="294"/>
      <c r="C163" s="332"/>
      <c r="D163" s="1144" t="s">
        <v>1339</v>
      </c>
      <c r="E163" s="958"/>
      <c r="F163" s="958"/>
      <c r="G163" s="958"/>
      <c r="H163" s="959"/>
      <c r="I163" s="1146">
        <f t="shared" si="39"/>
        <v>1510</v>
      </c>
      <c r="J163" s="356">
        <v>1264</v>
      </c>
      <c r="K163" s="356">
        <v>246</v>
      </c>
      <c r="L163" s="356"/>
      <c r="M163" s="356"/>
      <c r="N163" s="356"/>
      <c r="O163" s="356"/>
      <c r="P163" s="356"/>
      <c r="Q163" s="357"/>
      <c r="R163" s="36"/>
      <c r="S163" s="36"/>
      <c r="T163" s="36"/>
      <c r="U163" s="36"/>
      <c r="V163" s="36"/>
      <c r="W163" s="36"/>
      <c r="X163" s="36"/>
      <c r="Y163" s="36"/>
      <c r="Z163" s="36"/>
      <c r="AA163" s="36"/>
      <c r="AB163" s="36"/>
      <c r="AC163" s="36"/>
      <c r="AD163" s="36"/>
    </row>
    <row r="164" spans="1:30" s="27" customFormat="1" ht="18" customHeight="1" thickBot="1" x14ac:dyDescent="0.35">
      <c r="A164" s="1587">
        <v>157</v>
      </c>
      <c r="B164" s="294"/>
      <c r="C164" s="332"/>
      <c r="D164" s="877" t="s">
        <v>1210</v>
      </c>
      <c r="E164" s="958"/>
      <c r="F164" s="958"/>
      <c r="G164" s="958"/>
      <c r="H164" s="959"/>
      <c r="I164" s="924">
        <f>SUM(I159:I163)</f>
        <v>952864</v>
      </c>
      <c r="J164" s="931">
        <f>SUM(J159:J163)</f>
        <v>339837</v>
      </c>
      <c r="K164" s="931">
        <f t="shared" ref="K164:O164" si="40">SUM(K159:K163)</f>
        <v>65920</v>
      </c>
      <c r="L164" s="931">
        <f t="shared" si="40"/>
        <v>407081</v>
      </c>
      <c r="M164" s="931"/>
      <c r="N164" s="931">
        <f t="shared" si="40"/>
        <v>130000</v>
      </c>
      <c r="O164" s="931">
        <f t="shared" si="40"/>
        <v>10026</v>
      </c>
      <c r="P164" s="931"/>
      <c r="Q164" s="1500"/>
      <c r="R164" s="36"/>
      <c r="S164" s="36"/>
      <c r="T164" s="36"/>
      <c r="U164" s="36"/>
      <c r="V164" s="36"/>
      <c r="W164" s="36"/>
      <c r="X164" s="36"/>
      <c r="Y164" s="36"/>
      <c r="Z164" s="36"/>
      <c r="AA164" s="36"/>
      <c r="AB164" s="36"/>
      <c r="AC164" s="36"/>
      <c r="AD164" s="36"/>
    </row>
    <row r="165" spans="1:30" s="27" customFormat="1" ht="18" customHeight="1" thickTop="1" x14ac:dyDescent="0.3">
      <c r="A165" s="1587">
        <v>158</v>
      </c>
      <c r="B165" s="294"/>
      <c r="C165" s="856"/>
      <c r="D165" s="974" t="s">
        <v>188</v>
      </c>
      <c r="E165" s="960"/>
      <c r="F165" s="960"/>
      <c r="G165" s="960"/>
      <c r="H165" s="966"/>
      <c r="I165" s="967"/>
      <c r="J165" s="961"/>
      <c r="K165" s="961"/>
      <c r="L165" s="961"/>
      <c r="M165" s="961"/>
      <c r="N165" s="961"/>
      <c r="O165" s="962"/>
      <c r="P165" s="962"/>
      <c r="Q165" s="963"/>
      <c r="R165" s="36"/>
      <c r="S165" s="36"/>
      <c r="T165" s="36"/>
      <c r="U165" s="36"/>
      <c r="V165" s="36"/>
      <c r="W165" s="36"/>
      <c r="X165" s="36"/>
      <c r="Y165" s="36"/>
      <c r="Z165" s="36"/>
      <c r="AA165" s="36"/>
      <c r="AB165" s="36"/>
      <c r="AC165" s="36"/>
      <c r="AD165" s="36"/>
    </row>
    <row r="166" spans="1:30" s="216" customFormat="1" ht="20.100000000000001" customHeight="1" x14ac:dyDescent="0.2">
      <c r="A166" s="1587">
        <v>159</v>
      </c>
      <c r="B166" s="353"/>
      <c r="C166" s="948"/>
      <c r="D166" s="843" t="s">
        <v>360</v>
      </c>
      <c r="E166" s="943"/>
      <c r="F166" s="873">
        <f>SUM(F95:F158)</f>
        <v>1690585</v>
      </c>
      <c r="G166" s="873">
        <f>SUM(G95:G158)</f>
        <v>1729146</v>
      </c>
      <c r="H166" s="897">
        <f>SUM(H95:H158)</f>
        <v>1806394</v>
      </c>
      <c r="I166" s="968">
        <f>SUM(J166:Q166)</f>
        <v>1959560</v>
      </c>
      <c r="J166" s="964">
        <f t="shared" ref="J166:Q166" si="41">J158+J149+J142+J133+J127+J113+J106+J96</f>
        <v>834907</v>
      </c>
      <c r="K166" s="964">
        <f t="shared" si="41"/>
        <v>170813</v>
      </c>
      <c r="L166" s="964">
        <f t="shared" si="41"/>
        <v>793114</v>
      </c>
      <c r="M166" s="964">
        <f t="shared" si="41"/>
        <v>0</v>
      </c>
      <c r="N166" s="964">
        <f t="shared" si="41"/>
        <v>130000</v>
      </c>
      <c r="O166" s="964">
        <f t="shared" si="41"/>
        <v>30726</v>
      </c>
      <c r="P166" s="964">
        <f t="shared" si="41"/>
        <v>0</v>
      </c>
      <c r="Q166" s="965">
        <f t="shared" si="41"/>
        <v>0</v>
      </c>
      <c r="R166" s="359"/>
      <c r="S166" s="359"/>
      <c r="T166" s="359"/>
      <c r="U166" s="359"/>
      <c r="V166" s="359"/>
      <c r="W166" s="359"/>
      <c r="X166" s="359"/>
      <c r="Y166" s="359"/>
      <c r="Z166" s="359"/>
      <c r="AA166" s="359"/>
      <c r="AB166" s="359"/>
      <c r="AC166" s="359"/>
      <c r="AD166" s="359"/>
    </row>
    <row r="167" spans="1:30" s="216" customFormat="1" ht="20.100000000000001" customHeight="1" x14ac:dyDescent="0.2">
      <c r="A167" s="1587">
        <v>160</v>
      </c>
      <c r="B167" s="353"/>
      <c r="C167" s="948"/>
      <c r="D167" s="837" t="s">
        <v>1165</v>
      </c>
      <c r="E167" s="1385"/>
      <c r="F167" s="875"/>
      <c r="G167" s="875"/>
      <c r="H167" s="919"/>
      <c r="I167" s="368">
        <f>SUM(J167:Q167)</f>
        <v>2391587</v>
      </c>
      <c r="J167" s="363">
        <f t="shared" ref="J167:Q167" si="42">J159+J150+J143+J134+J128+J114+J107+J97+J154+J123+J138</f>
        <v>916977</v>
      </c>
      <c r="K167" s="363">
        <f t="shared" si="42"/>
        <v>189727</v>
      </c>
      <c r="L167" s="363">
        <f t="shared" si="42"/>
        <v>1032845</v>
      </c>
      <c r="M167" s="363">
        <f t="shared" si="42"/>
        <v>0</v>
      </c>
      <c r="N167" s="363">
        <f t="shared" si="42"/>
        <v>130791</v>
      </c>
      <c r="O167" s="363">
        <f t="shared" si="42"/>
        <v>121247</v>
      </c>
      <c r="P167" s="363">
        <f t="shared" si="42"/>
        <v>0</v>
      </c>
      <c r="Q167" s="364">
        <f t="shared" si="42"/>
        <v>0</v>
      </c>
      <c r="R167" s="359"/>
      <c r="S167" s="359"/>
      <c r="T167" s="359"/>
      <c r="U167" s="359"/>
      <c r="V167" s="359"/>
      <c r="W167" s="359"/>
      <c r="X167" s="359"/>
      <c r="Y167" s="359"/>
      <c r="Z167" s="359"/>
      <c r="AA167" s="359"/>
      <c r="AB167" s="359"/>
      <c r="AC167" s="359"/>
      <c r="AD167" s="359"/>
    </row>
    <row r="168" spans="1:30" s="216" customFormat="1" ht="20.100000000000001" customHeight="1" x14ac:dyDescent="0.2">
      <c r="A168" s="1587">
        <v>161</v>
      </c>
      <c r="B168" s="353"/>
      <c r="C168" s="948"/>
      <c r="D168" s="1389" t="s">
        <v>677</v>
      </c>
      <c r="E168" s="943"/>
      <c r="F168" s="873"/>
      <c r="G168" s="873"/>
      <c r="H168" s="897"/>
      <c r="I168" s="1106">
        <f>SUM(J168:Q168)</f>
        <v>25711</v>
      </c>
      <c r="J168" s="365">
        <f>J162+J161+J160+J155+J151+J145+J144+J139+J135+J130+J129+J124+J119+J118+J117+J116+J115+J109+J108+J103+J100+J99+J98+J120+J110+J102+J101+J163+J146</f>
        <v>14796</v>
      </c>
      <c r="K168" s="365">
        <f t="shared" ref="K168:Q168" si="43">K162+K161+K160+K155+K151+K145+K144+K139+K135+K130+K129+K124+K119+K118+K117+K116+K115+K109+K108+K103+K100+K99+K98+K120+K110+K102+K101+K163+K146</f>
        <v>3033</v>
      </c>
      <c r="L168" s="365">
        <f t="shared" si="43"/>
        <v>4278</v>
      </c>
      <c r="M168" s="365">
        <f t="shared" si="43"/>
        <v>0</v>
      </c>
      <c r="N168" s="365">
        <f t="shared" si="43"/>
        <v>0</v>
      </c>
      <c r="O168" s="365">
        <f t="shared" si="43"/>
        <v>3604</v>
      </c>
      <c r="P168" s="365">
        <f t="shared" si="43"/>
        <v>0</v>
      </c>
      <c r="Q168" s="1115">
        <f t="shared" si="43"/>
        <v>0</v>
      </c>
      <c r="R168" s="359"/>
      <c r="S168" s="359"/>
      <c r="T168" s="359"/>
      <c r="U168" s="359"/>
      <c r="V168" s="359"/>
      <c r="W168" s="359"/>
      <c r="X168" s="359"/>
      <c r="Y168" s="359"/>
      <c r="Z168" s="359"/>
      <c r="AA168" s="359"/>
      <c r="AB168" s="359"/>
      <c r="AC168" s="359"/>
      <c r="AD168" s="359"/>
    </row>
    <row r="169" spans="1:30" s="216" customFormat="1" ht="20.100000000000001" customHeight="1" thickBot="1" x14ac:dyDescent="0.25">
      <c r="A169" s="1587">
        <v>162</v>
      </c>
      <c r="B169" s="353"/>
      <c r="C169" s="948"/>
      <c r="D169" s="885" t="s">
        <v>1210</v>
      </c>
      <c r="E169" s="970"/>
      <c r="F169" s="887"/>
      <c r="G169" s="887"/>
      <c r="H169" s="971"/>
      <c r="I169" s="973">
        <f>SUM(I167:I168)</f>
        <v>2417298</v>
      </c>
      <c r="J169" s="972">
        <f>SUM(J167:J168)</f>
        <v>931773</v>
      </c>
      <c r="K169" s="972">
        <f t="shared" ref="K169:Q169" si="44">SUM(K167:K168)</f>
        <v>192760</v>
      </c>
      <c r="L169" s="972">
        <f t="shared" si="44"/>
        <v>1037123</v>
      </c>
      <c r="M169" s="972">
        <f t="shared" si="44"/>
        <v>0</v>
      </c>
      <c r="N169" s="972">
        <f t="shared" si="44"/>
        <v>130791</v>
      </c>
      <c r="O169" s="972">
        <f t="shared" si="44"/>
        <v>124851</v>
      </c>
      <c r="P169" s="972">
        <f t="shared" si="44"/>
        <v>0</v>
      </c>
      <c r="Q169" s="1501">
        <f t="shared" si="44"/>
        <v>0</v>
      </c>
      <c r="R169" s="359"/>
      <c r="S169" s="359"/>
      <c r="T169" s="359"/>
      <c r="U169" s="359"/>
      <c r="V169" s="359"/>
      <c r="W169" s="359"/>
      <c r="X169" s="359"/>
      <c r="Y169" s="359"/>
      <c r="Z169" s="359"/>
      <c r="AA169" s="359"/>
      <c r="AB169" s="359"/>
      <c r="AC169" s="359"/>
      <c r="AD169" s="359"/>
    </row>
    <row r="170" spans="1:30" s="33" customFormat="1" ht="22.5" customHeight="1" thickTop="1" x14ac:dyDescent="0.3">
      <c r="A170" s="1587">
        <v>163</v>
      </c>
      <c r="B170" s="291">
        <v>15</v>
      </c>
      <c r="C170" s="105"/>
      <c r="D170" s="1716" t="s">
        <v>304</v>
      </c>
      <c r="E170" s="538" t="s">
        <v>24</v>
      </c>
      <c r="F170" s="321">
        <v>1104659</v>
      </c>
      <c r="G170" s="321">
        <v>1006297</v>
      </c>
      <c r="H170" s="539">
        <v>860412</v>
      </c>
      <c r="I170" s="507"/>
      <c r="J170" s="321"/>
      <c r="K170" s="321"/>
      <c r="L170" s="321"/>
      <c r="M170" s="321"/>
      <c r="N170" s="321"/>
      <c r="O170" s="321"/>
      <c r="P170" s="321"/>
      <c r="Q170" s="355"/>
      <c r="R170" s="263"/>
      <c r="S170" s="263"/>
      <c r="T170" s="263"/>
      <c r="U170" s="263"/>
      <c r="V170" s="263"/>
      <c r="W170" s="263"/>
      <c r="X170" s="263"/>
      <c r="Y170" s="263"/>
      <c r="Z170" s="263"/>
      <c r="AA170" s="263"/>
      <c r="AB170" s="263"/>
      <c r="AC170" s="263"/>
      <c r="AD170" s="263"/>
    </row>
    <row r="171" spans="1:30" s="29" customFormat="1" ht="18" customHeight="1" x14ac:dyDescent="0.3">
      <c r="A171" s="1587">
        <v>164</v>
      </c>
      <c r="B171" s="294"/>
      <c r="C171" s="295"/>
      <c r="D171" s="843" t="s">
        <v>360</v>
      </c>
      <c r="E171" s="873"/>
      <c r="F171" s="873"/>
      <c r="G171" s="873"/>
      <c r="H171" s="897"/>
      <c r="I171" s="915">
        <f>SUM(J171:Q171)</f>
        <v>984701</v>
      </c>
      <c r="J171" s="918">
        <v>151230</v>
      </c>
      <c r="K171" s="918">
        <v>32150</v>
      </c>
      <c r="L171" s="918">
        <v>801321</v>
      </c>
      <c r="M171" s="341"/>
      <c r="N171" s="341"/>
      <c r="O171" s="341"/>
      <c r="P171" s="341"/>
      <c r="Q171" s="342"/>
      <c r="R171" s="265"/>
      <c r="S171" s="265"/>
      <c r="T171" s="265"/>
      <c r="U171" s="265"/>
      <c r="V171" s="265"/>
      <c r="W171" s="265"/>
      <c r="X171" s="265"/>
      <c r="Y171" s="265"/>
      <c r="Z171" s="265"/>
      <c r="AA171" s="265"/>
      <c r="AB171" s="265"/>
      <c r="AC171" s="265"/>
      <c r="AD171" s="265"/>
    </row>
    <row r="172" spans="1:30" s="29" customFormat="1" ht="18" customHeight="1" x14ac:dyDescent="0.3">
      <c r="A172" s="1587">
        <v>165</v>
      </c>
      <c r="B172" s="294"/>
      <c r="C172" s="978"/>
      <c r="D172" s="837" t="s">
        <v>1165</v>
      </c>
      <c r="E172" s="875"/>
      <c r="F172" s="875"/>
      <c r="G172" s="875"/>
      <c r="H172" s="919"/>
      <c r="I172" s="349">
        <v>1099960</v>
      </c>
      <c r="J172" s="743">
        <v>187270</v>
      </c>
      <c r="K172" s="743">
        <v>40348</v>
      </c>
      <c r="L172" s="743">
        <v>868017</v>
      </c>
      <c r="M172" s="341"/>
      <c r="N172" s="341"/>
      <c r="O172" s="743">
        <v>4325</v>
      </c>
      <c r="P172" s="341"/>
      <c r="Q172" s="342"/>
      <c r="R172" s="265"/>
      <c r="S172" s="265"/>
      <c r="T172" s="265"/>
      <c r="U172" s="265"/>
      <c r="V172" s="265"/>
      <c r="W172" s="265"/>
      <c r="X172" s="265"/>
      <c r="Y172" s="265"/>
      <c r="Z172" s="265"/>
      <c r="AA172" s="265"/>
      <c r="AB172" s="265"/>
      <c r="AC172" s="265"/>
      <c r="AD172" s="265"/>
    </row>
    <row r="173" spans="1:30" s="29" customFormat="1" ht="18" customHeight="1" x14ac:dyDescent="0.3">
      <c r="A173" s="1587">
        <v>166</v>
      </c>
      <c r="B173" s="294"/>
      <c r="C173" s="978"/>
      <c r="D173" s="301" t="s">
        <v>1230</v>
      </c>
      <c r="E173" s="300"/>
      <c r="F173" s="300"/>
      <c r="G173" s="300"/>
      <c r="H173" s="347"/>
      <c r="I173" s="1146">
        <f t="shared" ref="I173:I175" si="45">SUM(J173:Q173)</f>
        <v>25</v>
      </c>
      <c r="J173" s="356">
        <v>21</v>
      </c>
      <c r="K173" s="356">
        <v>4</v>
      </c>
      <c r="L173" s="356"/>
      <c r="M173" s="356"/>
      <c r="N173" s="356"/>
      <c r="O173" s="356"/>
      <c r="P173" s="356"/>
      <c r="Q173" s="357"/>
      <c r="R173" s="265"/>
      <c r="S173" s="265"/>
      <c r="T173" s="265"/>
      <c r="U173" s="265"/>
      <c r="V173" s="265"/>
      <c r="W173" s="265"/>
      <c r="X173" s="265"/>
      <c r="Y173" s="265"/>
      <c r="Z173" s="265"/>
      <c r="AA173" s="265"/>
      <c r="AB173" s="265"/>
      <c r="AC173" s="265"/>
      <c r="AD173" s="265"/>
    </row>
    <row r="174" spans="1:30" s="29" customFormat="1" ht="18" customHeight="1" x14ac:dyDescent="0.3">
      <c r="A174" s="1587">
        <v>167</v>
      </c>
      <c r="B174" s="294"/>
      <c r="C174" s="978"/>
      <c r="D174" s="301" t="s">
        <v>1272</v>
      </c>
      <c r="E174" s="300"/>
      <c r="F174" s="300"/>
      <c r="G174" s="300"/>
      <c r="H174" s="347"/>
      <c r="I174" s="1146">
        <f t="shared" si="45"/>
        <v>0</v>
      </c>
      <c r="J174" s="356"/>
      <c r="K174" s="356"/>
      <c r="L174" s="356">
        <v>-2249</v>
      </c>
      <c r="M174" s="356"/>
      <c r="N174" s="356"/>
      <c r="O174" s="356">
        <v>2249</v>
      </c>
      <c r="P174" s="356"/>
      <c r="Q174" s="357"/>
      <c r="R174" s="265"/>
      <c r="S174" s="265"/>
      <c r="T174" s="265"/>
      <c r="U174" s="265"/>
      <c r="V174" s="265"/>
      <c r="W174" s="265"/>
      <c r="X174" s="265"/>
      <c r="Y174" s="265"/>
      <c r="Z174" s="265"/>
      <c r="AA174" s="265"/>
      <c r="AB174" s="265"/>
      <c r="AC174" s="265"/>
      <c r="AD174" s="265"/>
    </row>
    <row r="175" spans="1:30" s="29" customFormat="1" ht="18" customHeight="1" x14ac:dyDescent="0.3">
      <c r="A175" s="1587">
        <v>168</v>
      </c>
      <c r="B175" s="294"/>
      <c r="C175" s="978"/>
      <c r="D175" s="301" t="s">
        <v>1304</v>
      </c>
      <c r="E175" s="300"/>
      <c r="F175" s="300"/>
      <c r="G175" s="300"/>
      <c r="H175" s="347"/>
      <c r="I175" s="1146">
        <f t="shared" si="45"/>
        <v>1517</v>
      </c>
      <c r="J175" s="356">
        <v>1269</v>
      </c>
      <c r="K175" s="356">
        <v>248</v>
      </c>
      <c r="L175" s="356"/>
      <c r="M175" s="356"/>
      <c r="N175" s="356"/>
      <c r="O175" s="356"/>
      <c r="P175" s="356"/>
      <c r="Q175" s="357"/>
      <c r="R175" s="265"/>
      <c r="S175" s="265"/>
      <c r="T175" s="265"/>
      <c r="U175" s="265"/>
      <c r="V175" s="265"/>
      <c r="W175" s="265"/>
      <c r="X175" s="265"/>
      <c r="Y175" s="265"/>
      <c r="Z175" s="265"/>
      <c r="AA175" s="265"/>
      <c r="AB175" s="265"/>
      <c r="AC175" s="265"/>
      <c r="AD175" s="265"/>
    </row>
    <row r="176" spans="1:30" s="29" customFormat="1" ht="18" customHeight="1" thickBot="1" x14ac:dyDescent="0.35">
      <c r="A176" s="1587">
        <v>169</v>
      </c>
      <c r="B176" s="890"/>
      <c r="C176" s="891"/>
      <c r="D176" s="1140" t="s">
        <v>1210</v>
      </c>
      <c r="E176" s="869"/>
      <c r="F176" s="869"/>
      <c r="G176" s="869"/>
      <c r="H176" s="892"/>
      <c r="I176" s="924">
        <f>SUM(I172:I175)</f>
        <v>1101502</v>
      </c>
      <c r="J176" s="931">
        <f>SUM(J172:J175)</f>
        <v>188560</v>
      </c>
      <c r="K176" s="931">
        <f t="shared" ref="K176:O176" si="46">SUM(K172:K175)</f>
        <v>40600</v>
      </c>
      <c r="L176" s="931">
        <f t="shared" si="46"/>
        <v>865768</v>
      </c>
      <c r="M176" s="931"/>
      <c r="N176" s="931"/>
      <c r="O176" s="931">
        <f t="shared" si="46"/>
        <v>6574</v>
      </c>
      <c r="P176" s="931"/>
      <c r="Q176" s="1500"/>
      <c r="R176" s="265"/>
      <c r="S176" s="265"/>
      <c r="T176" s="265"/>
      <c r="U176" s="265"/>
      <c r="V176" s="265"/>
      <c r="W176" s="265"/>
      <c r="X176" s="265"/>
      <c r="Y176" s="265"/>
      <c r="Z176" s="265"/>
      <c r="AA176" s="265"/>
      <c r="AB176" s="265"/>
      <c r="AC176" s="265"/>
      <c r="AD176" s="265"/>
    </row>
    <row r="177" spans="1:30" s="29" customFormat="1" ht="18" customHeight="1" x14ac:dyDescent="0.3">
      <c r="A177" s="1587">
        <v>170</v>
      </c>
      <c r="B177" s="324"/>
      <c r="C177" s="894"/>
      <c r="D177" s="1793" t="s">
        <v>189</v>
      </c>
      <c r="E177" s="1794"/>
      <c r="F177" s="893"/>
      <c r="G177" s="893"/>
      <c r="H177" s="895"/>
      <c r="I177" s="366"/>
      <c r="J177" s="981"/>
      <c r="K177" s="981"/>
      <c r="L177" s="981"/>
      <c r="M177" s="981"/>
      <c r="N177" s="981"/>
      <c r="O177" s="981"/>
      <c r="P177" s="981"/>
      <c r="Q177" s="1116"/>
      <c r="R177" s="265"/>
      <c r="S177" s="265"/>
      <c r="T177" s="265"/>
      <c r="U177" s="265"/>
      <c r="V177" s="265"/>
      <c r="W177" s="265"/>
      <c r="X177" s="265"/>
      <c r="Y177" s="265"/>
      <c r="Z177" s="265"/>
      <c r="AA177" s="265"/>
      <c r="AB177" s="265"/>
      <c r="AC177" s="265"/>
      <c r="AD177" s="265"/>
    </row>
    <row r="178" spans="1:30" s="120" customFormat="1" ht="20.100000000000001" customHeight="1" x14ac:dyDescent="0.3">
      <c r="A178" s="1587">
        <v>171</v>
      </c>
      <c r="B178" s="309"/>
      <c r="C178" s="837"/>
      <c r="D178" s="843" t="s">
        <v>678</v>
      </c>
      <c r="E178" s="982"/>
      <c r="F178" s="873">
        <f>SUM(F60,F91,F166,F170)</f>
        <v>5212352</v>
      </c>
      <c r="G178" s="873">
        <f>SUM(G60,G91,G166,G170)</f>
        <v>5166141</v>
      </c>
      <c r="H178" s="897">
        <f>SUM(H60,H91,H166,H170)</f>
        <v>5277792</v>
      </c>
      <c r="I178" s="983">
        <f>SUM(J178:Q178)</f>
        <v>5621736</v>
      </c>
      <c r="J178" s="964">
        <f t="shared" ref="J178:Q179" si="47">J171+J166+J91+J60</f>
        <v>2722907</v>
      </c>
      <c r="K178" s="964">
        <f t="shared" si="47"/>
        <v>582356</v>
      </c>
      <c r="L178" s="964">
        <f t="shared" si="47"/>
        <v>2131460</v>
      </c>
      <c r="M178" s="964">
        <f t="shared" si="47"/>
        <v>0</v>
      </c>
      <c r="N178" s="964">
        <f t="shared" si="47"/>
        <v>130000</v>
      </c>
      <c r="O178" s="964">
        <f t="shared" si="47"/>
        <v>55013</v>
      </c>
      <c r="P178" s="964">
        <f t="shared" si="47"/>
        <v>0</v>
      </c>
      <c r="Q178" s="965">
        <f t="shared" si="47"/>
        <v>0</v>
      </c>
      <c r="R178" s="271"/>
      <c r="S178" s="271"/>
      <c r="T178" s="271"/>
      <c r="U178" s="271"/>
      <c r="V178" s="271"/>
      <c r="W178" s="271"/>
      <c r="X178" s="271"/>
      <c r="Y178" s="271"/>
      <c r="Z178" s="271"/>
      <c r="AA178" s="271"/>
      <c r="AB178" s="271"/>
      <c r="AC178" s="271"/>
      <c r="AD178" s="271"/>
    </row>
    <row r="179" spans="1:30" s="120" customFormat="1" ht="20.100000000000001" customHeight="1" x14ac:dyDescent="0.3">
      <c r="A179" s="1587">
        <v>172</v>
      </c>
      <c r="B179" s="309"/>
      <c r="C179" s="837"/>
      <c r="D179" s="837" t="s">
        <v>1165</v>
      </c>
      <c r="E179" s="1390"/>
      <c r="F179" s="1380"/>
      <c r="G179" s="1380"/>
      <c r="H179" s="672"/>
      <c r="I179" s="348">
        <f>SUM(J179:Q179)</f>
        <v>6371019</v>
      </c>
      <c r="J179" s="363">
        <f t="shared" si="47"/>
        <v>2947719</v>
      </c>
      <c r="K179" s="363">
        <f t="shared" si="47"/>
        <v>632742</v>
      </c>
      <c r="L179" s="363">
        <f t="shared" si="47"/>
        <v>2477635</v>
      </c>
      <c r="M179" s="363">
        <f t="shared" si="47"/>
        <v>0</v>
      </c>
      <c r="N179" s="363">
        <f t="shared" si="47"/>
        <v>130826</v>
      </c>
      <c r="O179" s="363">
        <f t="shared" si="47"/>
        <v>181642</v>
      </c>
      <c r="P179" s="363">
        <f t="shared" si="47"/>
        <v>455</v>
      </c>
      <c r="Q179" s="364">
        <f t="shared" si="47"/>
        <v>0</v>
      </c>
      <c r="R179" s="271"/>
      <c r="S179" s="271"/>
      <c r="T179" s="271"/>
      <c r="U179" s="271"/>
      <c r="V179" s="271"/>
      <c r="W179" s="271"/>
      <c r="X179" s="271"/>
      <c r="Y179" s="271"/>
      <c r="Z179" s="271"/>
      <c r="AA179" s="271"/>
      <c r="AB179" s="271"/>
      <c r="AC179" s="271"/>
      <c r="AD179" s="271"/>
    </row>
    <row r="180" spans="1:30" s="120" customFormat="1" ht="20.100000000000001" customHeight="1" x14ac:dyDescent="0.3">
      <c r="A180" s="1587">
        <v>173</v>
      </c>
      <c r="B180" s="309"/>
      <c r="C180" s="837"/>
      <c r="D180" s="1389" t="s">
        <v>675</v>
      </c>
      <c r="E180" s="979"/>
      <c r="F180" s="880"/>
      <c r="G180" s="880"/>
      <c r="H180" s="980"/>
      <c r="I180" s="1106">
        <f>SUM(J180:Q180)</f>
        <v>81165</v>
      </c>
      <c r="J180" s="1112">
        <f t="shared" ref="J180:Q180" si="48">SUM(J173:J173,J168,J93,J62)+J174+J175</f>
        <v>41679</v>
      </c>
      <c r="K180" s="1112">
        <f t="shared" si="48"/>
        <v>14784</v>
      </c>
      <c r="L180" s="1112">
        <f t="shared" si="48"/>
        <v>11024</v>
      </c>
      <c r="M180" s="1112">
        <f t="shared" si="48"/>
        <v>0</v>
      </c>
      <c r="N180" s="1112">
        <f t="shared" si="48"/>
        <v>0</v>
      </c>
      <c r="O180" s="1112">
        <f t="shared" si="48"/>
        <v>13678</v>
      </c>
      <c r="P180" s="1112">
        <f t="shared" si="48"/>
        <v>0</v>
      </c>
      <c r="Q180" s="1726">
        <f t="shared" si="48"/>
        <v>0</v>
      </c>
      <c r="R180" s="271"/>
      <c r="S180" s="271"/>
      <c r="T180" s="271"/>
      <c r="U180" s="271"/>
      <c r="V180" s="271"/>
      <c r="W180" s="271"/>
      <c r="X180" s="271"/>
      <c r="Y180" s="271"/>
      <c r="Z180" s="271"/>
      <c r="AA180" s="271"/>
      <c r="AB180" s="271"/>
      <c r="AC180" s="271"/>
      <c r="AD180" s="271"/>
    </row>
    <row r="181" spans="1:30" s="120" customFormat="1" ht="20.100000000000001" customHeight="1" thickBot="1" x14ac:dyDescent="0.35">
      <c r="A181" s="1587">
        <v>174</v>
      </c>
      <c r="B181" s="309"/>
      <c r="C181" s="837"/>
      <c r="D181" s="975" t="s">
        <v>1210</v>
      </c>
      <c r="E181" s="979"/>
      <c r="F181" s="880"/>
      <c r="G181" s="880"/>
      <c r="H181" s="980"/>
      <c r="I181" s="984">
        <f>SUM(I179:I180)</f>
        <v>6452184</v>
      </c>
      <c r="J181" s="976">
        <f>SUM(J179:J180)</f>
        <v>2989398</v>
      </c>
      <c r="K181" s="976">
        <f t="shared" ref="K181:Q181" si="49">SUM(K179:K180)</f>
        <v>647526</v>
      </c>
      <c r="L181" s="976">
        <f t="shared" si="49"/>
        <v>2488659</v>
      </c>
      <c r="M181" s="976">
        <f t="shared" si="49"/>
        <v>0</v>
      </c>
      <c r="N181" s="976">
        <f t="shared" si="49"/>
        <v>130826</v>
      </c>
      <c r="O181" s="976">
        <f t="shared" si="49"/>
        <v>195320</v>
      </c>
      <c r="P181" s="976">
        <f t="shared" si="49"/>
        <v>455</v>
      </c>
      <c r="Q181" s="977">
        <f t="shared" si="49"/>
        <v>0</v>
      </c>
      <c r="R181" s="271"/>
      <c r="S181" s="271"/>
      <c r="T181" s="271"/>
      <c r="U181" s="271"/>
      <c r="V181" s="271"/>
      <c r="W181" s="271"/>
      <c r="X181" s="271"/>
      <c r="Y181" s="271"/>
      <c r="Z181" s="271"/>
      <c r="AA181" s="271"/>
      <c r="AB181" s="271"/>
      <c r="AC181" s="271"/>
      <c r="AD181" s="271"/>
    </row>
    <row r="182" spans="1:30" s="33" customFormat="1" ht="22.5" customHeight="1" x14ac:dyDescent="0.3">
      <c r="A182" s="1587">
        <v>175</v>
      </c>
      <c r="B182" s="286">
        <v>16</v>
      </c>
      <c r="C182" s="1787" t="s">
        <v>28</v>
      </c>
      <c r="D182" s="1788"/>
      <c r="E182" s="287" t="s">
        <v>24</v>
      </c>
      <c r="F182" s="361"/>
      <c r="G182" s="361"/>
      <c r="H182" s="543"/>
      <c r="I182" s="367"/>
      <c r="J182" s="361"/>
      <c r="K182" s="361"/>
      <c r="L182" s="361"/>
      <c r="M182" s="361"/>
      <c r="N182" s="361"/>
      <c r="O182" s="361"/>
      <c r="P182" s="361"/>
      <c r="Q182" s="362"/>
      <c r="R182" s="263"/>
      <c r="S182" s="263"/>
      <c r="T182" s="263"/>
      <c r="U182" s="263"/>
      <c r="V182" s="263"/>
      <c r="W182" s="263"/>
      <c r="X182" s="263"/>
      <c r="Y182" s="263"/>
      <c r="Z182" s="263"/>
      <c r="AA182" s="263"/>
      <c r="AB182" s="263"/>
      <c r="AC182" s="263"/>
      <c r="AD182" s="263"/>
    </row>
    <row r="183" spans="1:30" s="123" customFormat="1" ht="19.5" customHeight="1" x14ac:dyDescent="0.3">
      <c r="A183" s="1587">
        <v>176</v>
      </c>
      <c r="B183" s="291"/>
      <c r="C183" s="292">
        <v>1</v>
      </c>
      <c r="D183" s="536" t="s">
        <v>190</v>
      </c>
      <c r="E183" s="537"/>
      <c r="F183" s="105">
        <v>1041167</v>
      </c>
      <c r="G183" s="105">
        <v>1189339</v>
      </c>
      <c r="H183" s="346">
        <v>1203210</v>
      </c>
      <c r="I183" s="360"/>
      <c r="J183" s="105"/>
      <c r="K183" s="105"/>
      <c r="L183" s="105"/>
      <c r="M183" s="105"/>
      <c r="N183" s="105"/>
      <c r="O183" s="105"/>
      <c r="P183" s="105"/>
      <c r="Q183" s="112"/>
      <c r="R183" s="265"/>
      <c r="S183" s="126"/>
      <c r="T183" s="126"/>
      <c r="U183" s="126"/>
      <c r="V183" s="126"/>
      <c r="W183" s="126"/>
      <c r="X183" s="126"/>
      <c r="Y183" s="126"/>
      <c r="Z183" s="126"/>
      <c r="AA183" s="126"/>
      <c r="AB183" s="126"/>
      <c r="AC183" s="126"/>
      <c r="AD183" s="126"/>
    </row>
    <row r="184" spans="1:30" s="29" customFormat="1" ht="18" customHeight="1" x14ac:dyDescent="0.3">
      <c r="A184" s="1587">
        <v>177</v>
      </c>
      <c r="B184" s="294"/>
      <c r="C184" s="292"/>
      <c r="D184" s="986" t="s">
        <v>360</v>
      </c>
      <c r="E184" s="844"/>
      <c r="F184" s="873"/>
      <c r="G184" s="873"/>
      <c r="H184" s="897"/>
      <c r="I184" s="915">
        <f>SUM(J184:Q184)</f>
        <v>1199369</v>
      </c>
      <c r="J184" s="918">
        <v>958963</v>
      </c>
      <c r="K184" s="918">
        <v>203844</v>
      </c>
      <c r="L184" s="918">
        <v>36562</v>
      </c>
      <c r="M184" s="916"/>
      <c r="N184" s="916"/>
      <c r="O184" s="341"/>
      <c r="P184" s="341"/>
      <c r="Q184" s="342"/>
      <c r="R184" s="265"/>
      <c r="S184" s="265"/>
      <c r="T184" s="265"/>
      <c r="U184" s="265"/>
      <c r="V184" s="265"/>
      <c r="W184" s="265"/>
      <c r="X184" s="265"/>
      <c r="Y184" s="265"/>
      <c r="Z184" s="265"/>
      <c r="AA184" s="265"/>
      <c r="AB184" s="265"/>
      <c r="AC184" s="265"/>
      <c r="AD184" s="265"/>
    </row>
    <row r="185" spans="1:30" s="29" customFormat="1" ht="18" customHeight="1" x14ac:dyDescent="0.3">
      <c r="A185" s="1587">
        <v>178</v>
      </c>
      <c r="B185" s="294"/>
      <c r="C185" s="292"/>
      <c r="D185" s="337" t="s">
        <v>1165</v>
      </c>
      <c r="E185" s="838"/>
      <c r="F185" s="875"/>
      <c r="G185" s="875"/>
      <c r="H185" s="919"/>
      <c r="I185" s="349">
        <v>1354959</v>
      </c>
      <c r="J185" s="743">
        <v>1058194</v>
      </c>
      <c r="K185" s="743">
        <v>237145</v>
      </c>
      <c r="L185" s="743">
        <v>59620</v>
      </c>
      <c r="M185" s="341"/>
      <c r="N185" s="341"/>
      <c r="O185" s="341"/>
      <c r="P185" s="341"/>
      <c r="Q185" s="342"/>
      <c r="R185" s="265"/>
      <c r="S185" s="265"/>
      <c r="T185" s="265"/>
      <c r="U185" s="265"/>
      <c r="V185" s="265"/>
      <c r="W185" s="265"/>
      <c r="X185" s="265"/>
      <c r="Y185" s="265"/>
      <c r="Z185" s="265"/>
      <c r="AA185" s="265"/>
      <c r="AB185" s="265"/>
      <c r="AC185" s="265"/>
      <c r="AD185" s="265"/>
    </row>
    <row r="186" spans="1:30" s="29" customFormat="1" ht="18" customHeight="1" x14ac:dyDescent="0.3">
      <c r="A186" s="1587">
        <v>179</v>
      </c>
      <c r="B186" s="294"/>
      <c r="C186" s="292"/>
      <c r="D186" s="301" t="s">
        <v>1230</v>
      </c>
      <c r="E186" s="840"/>
      <c r="F186" s="871"/>
      <c r="G186" s="871"/>
      <c r="H186" s="914"/>
      <c r="I186" s="1146">
        <f t="shared" ref="I186" si="50">SUM(J186:Q186)</f>
        <v>212</v>
      </c>
      <c r="J186" s="356">
        <v>177</v>
      </c>
      <c r="K186" s="356">
        <v>35</v>
      </c>
      <c r="L186" s="356"/>
      <c r="M186" s="356"/>
      <c r="N186" s="356"/>
      <c r="O186" s="356"/>
      <c r="P186" s="356"/>
      <c r="Q186" s="357"/>
      <c r="R186" s="265"/>
      <c r="S186" s="265"/>
      <c r="T186" s="265"/>
      <c r="U186" s="265"/>
      <c r="V186" s="265"/>
      <c r="W186" s="265"/>
      <c r="X186" s="265"/>
      <c r="Y186" s="265"/>
      <c r="Z186" s="265"/>
      <c r="AA186" s="265"/>
      <c r="AB186" s="265"/>
      <c r="AC186" s="265"/>
      <c r="AD186" s="265"/>
    </row>
    <row r="187" spans="1:30" s="29" customFormat="1" ht="18" customHeight="1" x14ac:dyDescent="0.3">
      <c r="A187" s="1587">
        <v>180</v>
      </c>
      <c r="B187" s="294"/>
      <c r="C187" s="292"/>
      <c r="D187" s="337" t="s">
        <v>1210</v>
      </c>
      <c r="E187" s="840"/>
      <c r="F187" s="871"/>
      <c r="G187" s="871"/>
      <c r="H187" s="914"/>
      <c r="I187" s="349">
        <f>SUM(I185:I186)</f>
        <v>1355171</v>
      </c>
      <c r="J187" s="743">
        <f>SUM(J185:J186)</f>
        <v>1058371</v>
      </c>
      <c r="K187" s="743">
        <f>SUM(K185:K186)</f>
        <v>237180</v>
      </c>
      <c r="L187" s="743">
        <f>SUM(L185:L186)</f>
        <v>59620</v>
      </c>
      <c r="M187" s="743"/>
      <c r="N187" s="743"/>
      <c r="O187" s="743"/>
      <c r="P187" s="743"/>
      <c r="Q187" s="1114"/>
      <c r="R187" s="265"/>
      <c r="S187" s="265"/>
      <c r="T187" s="265"/>
      <c r="U187" s="265"/>
      <c r="V187" s="265"/>
      <c r="W187" s="265"/>
      <c r="X187" s="265"/>
      <c r="Y187" s="265"/>
      <c r="Z187" s="265"/>
      <c r="AA187" s="265"/>
      <c r="AB187" s="265"/>
      <c r="AC187" s="265"/>
      <c r="AD187" s="265"/>
    </row>
    <row r="188" spans="1:30" s="34" customFormat="1" ht="19.5" customHeight="1" x14ac:dyDescent="0.3">
      <c r="A188" s="1587">
        <v>181</v>
      </c>
      <c r="B188" s="291"/>
      <c r="C188" s="292">
        <v>2</v>
      </c>
      <c r="D188" s="536" t="s">
        <v>191</v>
      </c>
      <c r="E188" s="537"/>
      <c r="F188" s="105">
        <v>122018</v>
      </c>
      <c r="G188" s="105">
        <v>154091</v>
      </c>
      <c r="H188" s="346">
        <v>122696</v>
      </c>
      <c r="I188" s="360"/>
      <c r="J188" s="105"/>
      <c r="K188" s="105"/>
      <c r="L188" s="105"/>
      <c r="M188" s="105"/>
      <c r="N188" s="105"/>
      <c r="O188" s="105"/>
      <c r="P188" s="105"/>
      <c r="Q188" s="112"/>
      <c r="R188" s="268"/>
      <c r="S188" s="268"/>
      <c r="T188" s="268"/>
      <c r="U188" s="268"/>
      <c r="V188" s="268"/>
      <c r="W188" s="268"/>
      <c r="X188" s="268"/>
      <c r="Y188" s="268"/>
      <c r="Z188" s="268"/>
      <c r="AA188" s="268"/>
      <c r="AB188" s="268"/>
      <c r="AC188" s="268"/>
      <c r="AD188" s="268"/>
    </row>
    <row r="189" spans="1:30" s="29" customFormat="1" ht="18" customHeight="1" x14ac:dyDescent="0.3">
      <c r="A189" s="1587">
        <v>182</v>
      </c>
      <c r="B189" s="294"/>
      <c r="C189" s="292"/>
      <c r="D189" s="986" t="s">
        <v>360</v>
      </c>
      <c r="E189" s="844"/>
      <c r="F189" s="873"/>
      <c r="G189" s="873"/>
      <c r="H189" s="897"/>
      <c r="I189" s="915">
        <f>SUM(J189:Q189)</f>
        <v>165926</v>
      </c>
      <c r="J189" s="918">
        <v>3000</v>
      </c>
      <c r="K189" s="918">
        <v>1471</v>
      </c>
      <c r="L189" s="918">
        <v>158193</v>
      </c>
      <c r="M189" s="918"/>
      <c r="N189" s="918"/>
      <c r="O189" s="918">
        <v>3262</v>
      </c>
      <c r="P189" s="918"/>
      <c r="Q189" s="342"/>
      <c r="R189" s="265"/>
      <c r="S189" s="265"/>
      <c r="T189" s="265"/>
      <c r="U189" s="265"/>
      <c r="V189" s="265"/>
      <c r="W189" s="265"/>
      <c r="X189" s="265"/>
      <c r="Y189" s="265"/>
      <c r="Z189" s="265"/>
      <c r="AA189" s="265"/>
      <c r="AB189" s="265"/>
      <c r="AC189" s="265"/>
      <c r="AD189" s="265"/>
    </row>
    <row r="190" spans="1:30" s="29" customFormat="1" ht="18" customHeight="1" x14ac:dyDescent="0.3">
      <c r="A190" s="1587">
        <v>183</v>
      </c>
      <c r="B190" s="294"/>
      <c r="C190" s="292"/>
      <c r="D190" s="337" t="s">
        <v>1165</v>
      </c>
      <c r="E190" s="838"/>
      <c r="F190" s="875"/>
      <c r="G190" s="875"/>
      <c r="H190" s="919"/>
      <c r="I190" s="349">
        <v>231162</v>
      </c>
      <c r="J190" s="743">
        <v>3725</v>
      </c>
      <c r="K190" s="743">
        <v>2564</v>
      </c>
      <c r="L190" s="743">
        <v>217313</v>
      </c>
      <c r="M190" s="743"/>
      <c r="N190" s="743"/>
      <c r="O190" s="743">
        <v>7560</v>
      </c>
      <c r="P190" s="743"/>
      <c r="Q190" s="342"/>
      <c r="R190" s="265"/>
      <c r="S190" s="265"/>
      <c r="T190" s="265"/>
      <c r="U190" s="265"/>
      <c r="V190" s="265"/>
      <c r="W190" s="265"/>
      <c r="X190" s="265"/>
      <c r="Y190" s="265"/>
      <c r="Z190" s="265"/>
      <c r="AA190" s="265"/>
      <c r="AB190" s="265"/>
      <c r="AC190" s="265"/>
      <c r="AD190" s="265"/>
    </row>
    <row r="191" spans="1:30" s="29" customFormat="1" ht="18" customHeight="1" x14ac:dyDescent="0.3">
      <c r="A191" s="1587">
        <v>184</v>
      </c>
      <c r="B191" s="294"/>
      <c r="C191" s="292"/>
      <c r="D191" s="969" t="s">
        <v>937</v>
      </c>
      <c r="E191" s="105"/>
      <c r="F191" s="300"/>
      <c r="G191" s="300"/>
      <c r="H191" s="347"/>
      <c r="I191" s="1146"/>
      <c r="J191" s="356"/>
      <c r="K191" s="356"/>
      <c r="L191" s="356"/>
      <c r="M191" s="356"/>
      <c r="N191" s="356"/>
      <c r="O191" s="356"/>
      <c r="P191" s="356"/>
      <c r="Q191" s="357"/>
      <c r="R191" s="265"/>
      <c r="S191" s="265"/>
      <c r="T191" s="265"/>
      <c r="U191" s="265"/>
      <c r="V191" s="265"/>
      <c r="W191" s="265"/>
      <c r="X191" s="265"/>
      <c r="Y191" s="265"/>
      <c r="Z191" s="265"/>
      <c r="AA191" s="265"/>
      <c r="AB191" s="265"/>
      <c r="AC191" s="265"/>
      <c r="AD191" s="265"/>
    </row>
    <row r="192" spans="1:30" s="29" customFormat="1" ht="18" customHeight="1" x14ac:dyDescent="0.3">
      <c r="A192" s="1587">
        <v>185</v>
      </c>
      <c r="B192" s="294"/>
      <c r="C192" s="292"/>
      <c r="D192" s="337" t="s">
        <v>1210</v>
      </c>
      <c r="E192" s="105"/>
      <c r="F192" s="300"/>
      <c r="G192" s="300"/>
      <c r="H192" s="347"/>
      <c r="I192" s="349">
        <f>SUM(I190:I191)</f>
        <v>231162</v>
      </c>
      <c r="J192" s="743">
        <f>SUM(J190:J191)</f>
        <v>3725</v>
      </c>
      <c r="K192" s="743">
        <f t="shared" ref="K192:O192" si="51">SUM(K190:K191)</f>
        <v>2564</v>
      </c>
      <c r="L192" s="743">
        <f t="shared" si="51"/>
        <v>217313</v>
      </c>
      <c r="M192" s="743"/>
      <c r="N192" s="743"/>
      <c r="O192" s="743">
        <f t="shared" si="51"/>
        <v>7560</v>
      </c>
      <c r="P192" s="743"/>
      <c r="Q192" s="1114"/>
      <c r="R192" s="265"/>
      <c r="S192" s="265"/>
      <c r="T192" s="265"/>
      <c r="U192" s="265"/>
      <c r="V192" s="265"/>
      <c r="W192" s="265"/>
      <c r="X192" s="265"/>
      <c r="Y192" s="265"/>
      <c r="Z192" s="265"/>
      <c r="AA192" s="265"/>
      <c r="AB192" s="265"/>
      <c r="AC192" s="265"/>
      <c r="AD192" s="265"/>
    </row>
    <row r="193" spans="1:30" s="34" customFormat="1" ht="19.5" customHeight="1" x14ac:dyDescent="0.3">
      <c r="A193" s="1587">
        <v>186</v>
      </c>
      <c r="B193" s="291"/>
      <c r="C193" s="292">
        <v>3</v>
      </c>
      <c r="D193" s="536" t="s">
        <v>42</v>
      </c>
      <c r="E193" s="537"/>
      <c r="F193" s="105">
        <v>86706</v>
      </c>
      <c r="G193" s="105">
        <v>84492</v>
      </c>
      <c r="H193" s="346">
        <v>77398</v>
      </c>
      <c r="I193" s="360"/>
      <c r="J193" s="105"/>
      <c r="K193" s="105"/>
      <c r="L193" s="105"/>
      <c r="M193" s="105"/>
      <c r="N193" s="105"/>
      <c r="O193" s="105"/>
      <c r="P193" s="105"/>
      <c r="Q193" s="112"/>
      <c r="R193" s="268"/>
      <c r="S193" s="268"/>
      <c r="T193" s="268"/>
      <c r="U193" s="268"/>
      <c r="V193" s="268"/>
      <c r="W193" s="268"/>
      <c r="X193" s="268"/>
      <c r="Y193" s="268"/>
      <c r="Z193" s="268"/>
      <c r="AA193" s="268"/>
      <c r="AB193" s="268"/>
      <c r="AC193" s="268"/>
      <c r="AD193" s="268"/>
    </row>
    <row r="194" spans="1:30" s="29" customFormat="1" ht="18" customHeight="1" x14ac:dyDescent="0.3">
      <c r="A194" s="1587">
        <v>187</v>
      </c>
      <c r="B194" s="294"/>
      <c r="C194" s="292"/>
      <c r="D194" s="986" t="s">
        <v>360</v>
      </c>
      <c r="E194" s="844"/>
      <c r="F194" s="873"/>
      <c r="G194" s="873"/>
      <c r="H194" s="897"/>
      <c r="I194" s="915">
        <f>SUM(J194:Q194)</f>
        <v>91309</v>
      </c>
      <c r="J194" s="918"/>
      <c r="K194" s="918"/>
      <c r="L194" s="918">
        <v>76409</v>
      </c>
      <c r="M194" s="918"/>
      <c r="N194" s="918"/>
      <c r="O194" s="918">
        <v>14900</v>
      </c>
      <c r="P194" s="341"/>
      <c r="Q194" s="342"/>
      <c r="R194" s="265"/>
      <c r="S194" s="265"/>
      <c r="T194" s="265"/>
      <c r="U194" s="265"/>
      <c r="V194" s="265"/>
      <c r="W194" s="265"/>
      <c r="X194" s="265"/>
      <c r="Y194" s="265"/>
      <c r="Z194" s="265"/>
      <c r="AA194" s="265"/>
      <c r="AB194" s="265"/>
      <c r="AC194" s="265"/>
      <c r="AD194" s="265"/>
    </row>
    <row r="195" spans="1:30" s="29" customFormat="1" ht="18" customHeight="1" x14ac:dyDescent="0.3">
      <c r="A195" s="1587">
        <v>188</v>
      </c>
      <c r="B195" s="294"/>
      <c r="C195" s="292"/>
      <c r="D195" s="337" t="s">
        <v>1165</v>
      </c>
      <c r="E195" s="105"/>
      <c r="F195" s="300"/>
      <c r="G195" s="300"/>
      <c r="H195" s="347"/>
      <c r="I195" s="349">
        <v>118339</v>
      </c>
      <c r="J195" s="921"/>
      <c r="K195" s="921"/>
      <c r="L195" s="921">
        <v>91041</v>
      </c>
      <c r="M195" s="921"/>
      <c r="N195" s="921"/>
      <c r="O195" s="921">
        <v>27298</v>
      </c>
      <c r="P195" s="341"/>
      <c r="Q195" s="342"/>
      <c r="R195" s="265"/>
      <c r="S195" s="265"/>
      <c r="T195" s="265"/>
      <c r="U195" s="265"/>
      <c r="V195" s="265"/>
      <c r="W195" s="265"/>
      <c r="X195" s="265"/>
      <c r="Y195" s="265"/>
      <c r="Z195" s="265"/>
      <c r="AA195" s="265"/>
      <c r="AB195" s="265"/>
      <c r="AC195" s="265"/>
      <c r="AD195" s="265"/>
    </row>
    <row r="196" spans="1:30" s="29" customFormat="1" ht="18" customHeight="1" x14ac:dyDescent="0.3">
      <c r="A196" s="1587">
        <v>189</v>
      </c>
      <c r="B196" s="294"/>
      <c r="C196" s="292"/>
      <c r="D196" s="969" t="s">
        <v>1334</v>
      </c>
      <c r="E196" s="105"/>
      <c r="F196" s="300"/>
      <c r="G196" s="300"/>
      <c r="H196" s="347"/>
      <c r="I196" s="1146">
        <f t="shared" ref="I196" si="52">SUM(J196:Q196)</f>
        <v>0</v>
      </c>
      <c r="J196" s="356"/>
      <c r="K196" s="356"/>
      <c r="L196" s="356">
        <v>-5000</v>
      </c>
      <c r="M196" s="356"/>
      <c r="N196" s="356"/>
      <c r="O196" s="356">
        <v>5000</v>
      </c>
      <c r="P196" s="356"/>
      <c r="Q196" s="357"/>
      <c r="R196" s="265"/>
      <c r="S196" s="265"/>
      <c r="T196" s="265"/>
      <c r="U196" s="265"/>
      <c r="V196" s="265"/>
      <c r="W196" s="265"/>
      <c r="X196" s="265"/>
      <c r="Y196" s="265"/>
      <c r="Z196" s="265"/>
      <c r="AA196" s="265"/>
      <c r="AB196" s="265"/>
      <c r="AC196" s="265"/>
      <c r="AD196" s="265"/>
    </row>
    <row r="197" spans="1:30" s="29" customFormat="1" ht="18" customHeight="1" x14ac:dyDescent="0.3">
      <c r="A197" s="1587">
        <v>190</v>
      </c>
      <c r="B197" s="294"/>
      <c r="C197" s="292"/>
      <c r="D197" s="337" t="s">
        <v>1210</v>
      </c>
      <c r="E197" s="105"/>
      <c r="F197" s="300"/>
      <c r="G197" s="300"/>
      <c r="H197" s="347"/>
      <c r="I197" s="349">
        <f>SUM(I195:I196)</f>
        <v>118339</v>
      </c>
      <c r="J197" s="921"/>
      <c r="K197" s="921"/>
      <c r="L197" s="921">
        <f t="shared" ref="L197:O197" si="53">SUM(L195:L196)</f>
        <v>86041</v>
      </c>
      <c r="M197" s="921"/>
      <c r="N197" s="921"/>
      <c r="O197" s="921">
        <f t="shared" si="53"/>
        <v>32298</v>
      </c>
      <c r="P197" s="921"/>
      <c r="Q197" s="1496"/>
      <c r="R197" s="265"/>
      <c r="S197" s="265"/>
      <c r="T197" s="265"/>
      <c r="U197" s="265"/>
      <c r="V197" s="265"/>
      <c r="W197" s="265"/>
      <c r="X197" s="265"/>
      <c r="Y197" s="265"/>
      <c r="Z197" s="265"/>
      <c r="AA197" s="265"/>
      <c r="AB197" s="265"/>
      <c r="AC197" s="265"/>
      <c r="AD197" s="265"/>
    </row>
    <row r="198" spans="1:30" s="34" customFormat="1" ht="20.100000000000001" customHeight="1" x14ac:dyDescent="0.3">
      <c r="A198" s="1587">
        <v>191</v>
      </c>
      <c r="B198" s="291"/>
      <c r="C198" s="292">
        <v>4</v>
      </c>
      <c r="D198" s="536" t="s">
        <v>192</v>
      </c>
      <c r="E198" s="537"/>
      <c r="F198" s="105">
        <v>2492</v>
      </c>
      <c r="G198" s="105">
        <v>3350</v>
      </c>
      <c r="H198" s="346">
        <v>1537</v>
      </c>
      <c r="I198" s="360"/>
      <c r="J198" s="105"/>
      <c r="K198" s="105"/>
      <c r="L198" s="105"/>
      <c r="M198" s="105"/>
      <c r="N198" s="105"/>
      <c r="O198" s="105"/>
      <c r="P198" s="105"/>
      <c r="Q198" s="112"/>
      <c r="R198" s="268"/>
      <c r="S198" s="268"/>
      <c r="T198" s="268"/>
      <c r="U198" s="268"/>
      <c r="V198" s="268"/>
      <c r="W198" s="268"/>
      <c r="X198" s="268"/>
      <c r="Y198" s="268"/>
      <c r="Z198" s="268"/>
      <c r="AA198" s="268"/>
      <c r="AB198" s="268"/>
      <c r="AC198" s="268"/>
      <c r="AD198" s="268"/>
    </row>
    <row r="199" spans="1:30" s="29" customFormat="1" ht="18" customHeight="1" x14ac:dyDescent="0.3">
      <c r="A199" s="1587">
        <v>192</v>
      </c>
      <c r="B199" s="294"/>
      <c r="C199" s="292"/>
      <c r="D199" s="986" t="s">
        <v>360</v>
      </c>
      <c r="E199" s="844"/>
      <c r="F199" s="873"/>
      <c r="G199" s="873"/>
      <c r="H199" s="897"/>
      <c r="I199" s="915">
        <f>SUM(J199:Q199)</f>
        <v>3600</v>
      </c>
      <c r="J199" s="918"/>
      <c r="K199" s="918"/>
      <c r="L199" s="918">
        <v>3600</v>
      </c>
      <c r="M199" s="341"/>
      <c r="N199" s="341"/>
      <c r="O199" s="341"/>
      <c r="P199" s="341"/>
      <c r="Q199" s="342"/>
      <c r="R199" s="265"/>
      <c r="S199" s="265"/>
      <c r="T199" s="265"/>
      <c r="U199" s="265"/>
      <c r="V199" s="265"/>
      <c r="W199" s="265"/>
      <c r="X199" s="265"/>
      <c r="Y199" s="265"/>
      <c r="Z199" s="265"/>
      <c r="AA199" s="265"/>
      <c r="AB199" s="265"/>
      <c r="AC199" s="265"/>
      <c r="AD199" s="265"/>
    </row>
    <row r="200" spans="1:30" s="29" customFormat="1" ht="18" customHeight="1" x14ac:dyDescent="0.3">
      <c r="A200" s="1587">
        <v>193</v>
      </c>
      <c r="B200" s="294"/>
      <c r="C200" s="292"/>
      <c r="D200" s="337" t="s">
        <v>1165</v>
      </c>
      <c r="E200" s="838"/>
      <c r="F200" s="875"/>
      <c r="G200" s="875"/>
      <c r="H200" s="919"/>
      <c r="I200" s="349">
        <f>SUM(J200:Q200)</f>
        <v>5898</v>
      </c>
      <c r="J200" s="743"/>
      <c r="K200" s="743"/>
      <c r="L200" s="743">
        <v>5898</v>
      </c>
      <c r="M200" s="341"/>
      <c r="N200" s="341"/>
      <c r="O200" s="341"/>
      <c r="P200" s="341"/>
      <c r="Q200" s="342"/>
      <c r="R200" s="265"/>
      <c r="S200" s="265"/>
      <c r="T200" s="265"/>
      <c r="U200" s="265"/>
      <c r="V200" s="265"/>
      <c r="W200" s="265"/>
      <c r="X200" s="265"/>
      <c r="Y200" s="265"/>
      <c r="Z200" s="265"/>
      <c r="AA200" s="265"/>
      <c r="AB200" s="265"/>
      <c r="AC200" s="265"/>
      <c r="AD200" s="265"/>
    </row>
    <row r="201" spans="1:30" s="29" customFormat="1" ht="18" customHeight="1" x14ac:dyDescent="0.3">
      <c r="A201" s="1587">
        <v>194</v>
      </c>
      <c r="B201" s="294"/>
      <c r="C201" s="292"/>
      <c r="D201" s="969" t="s">
        <v>937</v>
      </c>
      <c r="E201" s="105"/>
      <c r="F201" s="300"/>
      <c r="G201" s="300"/>
      <c r="H201" s="347"/>
      <c r="I201" s="1146">
        <f t="shared" ref="I201" si="54">SUM(J201:Q201)</f>
        <v>0</v>
      </c>
      <c r="J201" s="356"/>
      <c r="K201" s="356"/>
      <c r="L201" s="356"/>
      <c r="M201" s="356"/>
      <c r="N201" s="356"/>
      <c r="O201" s="356"/>
      <c r="P201" s="356"/>
      <c r="Q201" s="357"/>
      <c r="R201" s="265"/>
      <c r="S201" s="265"/>
      <c r="T201" s="265"/>
      <c r="U201" s="265"/>
      <c r="V201" s="265"/>
      <c r="W201" s="265"/>
      <c r="X201" s="265"/>
      <c r="Y201" s="265"/>
      <c r="Z201" s="265"/>
      <c r="AA201" s="265"/>
      <c r="AB201" s="265"/>
      <c r="AC201" s="265"/>
      <c r="AD201" s="265"/>
    </row>
    <row r="202" spans="1:30" s="29" customFormat="1" ht="18" customHeight="1" x14ac:dyDescent="0.3">
      <c r="A202" s="1587">
        <v>195</v>
      </c>
      <c r="B202" s="294"/>
      <c r="C202" s="292"/>
      <c r="D202" s="337" t="s">
        <v>1210</v>
      </c>
      <c r="E202" s="105"/>
      <c r="F202" s="300"/>
      <c r="G202" s="300"/>
      <c r="H202" s="347"/>
      <c r="I202" s="923">
        <f>SUM(I200:I201)</f>
        <v>5898</v>
      </c>
      <c r="J202" s="838"/>
      <c r="K202" s="838"/>
      <c r="L202" s="743">
        <f>SUM(L200:L201)</f>
        <v>5898</v>
      </c>
      <c r="M202" s="743"/>
      <c r="N202" s="743"/>
      <c r="O202" s="743"/>
      <c r="P202" s="743"/>
      <c r="Q202" s="1114"/>
      <c r="R202" s="265"/>
      <c r="S202" s="265"/>
      <c r="T202" s="265"/>
      <c r="U202" s="265"/>
      <c r="V202" s="265"/>
      <c r="W202" s="265"/>
      <c r="X202" s="265"/>
      <c r="Y202" s="265"/>
      <c r="Z202" s="265"/>
      <c r="AA202" s="265"/>
      <c r="AB202" s="265"/>
      <c r="AC202" s="265"/>
      <c r="AD202" s="265"/>
    </row>
    <row r="203" spans="1:30" s="34" customFormat="1" ht="20.100000000000001" customHeight="1" x14ac:dyDescent="0.3">
      <c r="A203" s="1587">
        <v>196</v>
      </c>
      <c r="B203" s="544"/>
      <c r="C203" s="292">
        <v>5</v>
      </c>
      <c r="D203" s="536" t="s">
        <v>402</v>
      </c>
      <c r="E203" s="537"/>
      <c r="F203" s="300">
        <v>1042</v>
      </c>
      <c r="G203" s="300">
        <v>11458</v>
      </c>
      <c r="H203" s="347">
        <v>0</v>
      </c>
      <c r="I203" s="349"/>
      <c r="J203" s="363"/>
      <c r="K203" s="363"/>
      <c r="L203" s="363"/>
      <c r="M203" s="363"/>
      <c r="N203" s="363"/>
      <c r="O203" s="363"/>
      <c r="P203" s="363"/>
      <c r="Q203" s="364"/>
      <c r="R203" s="268"/>
      <c r="S203" s="268"/>
      <c r="T203" s="268"/>
      <c r="U203" s="268"/>
      <c r="V203" s="268"/>
      <c r="W203" s="268"/>
      <c r="X203" s="268"/>
      <c r="Y203" s="268"/>
      <c r="Z203" s="268"/>
      <c r="AA203" s="268"/>
      <c r="AB203" s="268"/>
      <c r="AC203" s="268"/>
      <c r="AD203" s="268"/>
    </row>
    <row r="204" spans="1:30" s="34" customFormat="1" ht="18" customHeight="1" x14ac:dyDescent="0.3">
      <c r="A204" s="1587">
        <v>197</v>
      </c>
      <c r="B204" s="544"/>
      <c r="C204" s="292"/>
      <c r="D204" s="337" t="s">
        <v>1165</v>
      </c>
      <c r="E204" s="1391"/>
      <c r="F204" s="875"/>
      <c r="G204" s="875"/>
      <c r="H204" s="919"/>
      <c r="I204" s="349">
        <f t="shared" ref="I204:I244" si="55">SUM(J204:Q204)</f>
        <v>0</v>
      </c>
      <c r="J204" s="363">
        <v>0</v>
      </c>
      <c r="K204" s="363">
        <v>0</v>
      </c>
      <c r="L204" s="363"/>
      <c r="M204" s="363"/>
      <c r="N204" s="363"/>
      <c r="O204" s="363"/>
      <c r="P204" s="363"/>
      <c r="Q204" s="364"/>
      <c r="R204" s="268"/>
      <c r="S204" s="268"/>
      <c r="T204" s="268"/>
      <c r="U204" s="268"/>
      <c r="V204" s="268"/>
      <c r="W204" s="268"/>
      <c r="X204" s="268"/>
      <c r="Y204" s="268"/>
      <c r="Z204" s="268"/>
      <c r="AA204" s="268"/>
      <c r="AB204" s="268"/>
      <c r="AC204" s="268"/>
      <c r="AD204" s="268"/>
    </row>
    <row r="205" spans="1:30" s="34" customFormat="1" ht="18" customHeight="1" x14ac:dyDescent="0.3">
      <c r="A205" s="1587">
        <v>198</v>
      </c>
      <c r="B205" s="544"/>
      <c r="C205" s="292"/>
      <c r="D205" s="969" t="s">
        <v>937</v>
      </c>
      <c r="E205" s="537"/>
      <c r="F205" s="300"/>
      <c r="G205" s="300"/>
      <c r="H205" s="347"/>
      <c r="I205" s="1146">
        <f t="shared" ref="I205" si="56">SUM(J205:Q205)</f>
        <v>0</v>
      </c>
      <c r="J205" s="365"/>
      <c r="K205" s="365"/>
      <c r="L205" s="1150"/>
      <c r="M205" s="1150"/>
      <c r="N205" s="1150"/>
      <c r="O205" s="1150"/>
      <c r="P205" s="1150"/>
      <c r="Q205" s="1151"/>
      <c r="R205" s="268"/>
      <c r="S205" s="268"/>
      <c r="T205" s="268"/>
      <c r="U205" s="268"/>
      <c r="V205" s="268"/>
      <c r="W205" s="268"/>
      <c r="X205" s="268"/>
      <c r="Y205" s="268"/>
      <c r="Z205" s="268"/>
      <c r="AA205" s="268"/>
      <c r="AB205" s="268"/>
      <c r="AC205" s="268"/>
      <c r="AD205" s="268"/>
    </row>
    <row r="206" spans="1:30" s="34" customFormat="1" ht="18" customHeight="1" x14ac:dyDescent="0.3">
      <c r="A206" s="1587">
        <v>199</v>
      </c>
      <c r="B206" s="544"/>
      <c r="C206" s="292"/>
      <c r="D206" s="337" t="s">
        <v>1210</v>
      </c>
      <c r="E206" s="537"/>
      <c r="F206" s="300"/>
      <c r="G206" s="300"/>
      <c r="H206" s="347"/>
      <c r="I206" s="349">
        <f>SUM(I204:I205)</f>
        <v>0</v>
      </c>
      <c r="J206" s="743">
        <f>SUM(J204:J205)</f>
        <v>0</v>
      </c>
      <c r="K206" s="743">
        <f>SUM(K204:K205)</f>
        <v>0</v>
      </c>
      <c r="L206" s="743"/>
      <c r="M206" s="743"/>
      <c r="N206" s="743"/>
      <c r="O206" s="743"/>
      <c r="P206" s="743"/>
      <c r="Q206" s="1114"/>
      <c r="R206" s="268"/>
      <c r="S206" s="268"/>
      <c r="T206" s="268"/>
      <c r="U206" s="268"/>
      <c r="V206" s="268"/>
      <c r="W206" s="268"/>
      <c r="X206" s="268"/>
      <c r="Y206" s="268"/>
      <c r="Z206" s="268"/>
      <c r="AA206" s="268"/>
      <c r="AB206" s="268"/>
      <c r="AC206" s="268"/>
      <c r="AD206" s="268"/>
    </row>
    <row r="207" spans="1:30" s="34" customFormat="1" ht="20.100000000000001" customHeight="1" x14ac:dyDescent="0.3">
      <c r="A207" s="1587">
        <v>200</v>
      </c>
      <c r="B207" s="544"/>
      <c r="C207" s="292">
        <v>6</v>
      </c>
      <c r="D207" s="536" t="s">
        <v>403</v>
      </c>
      <c r="E207" s="537"/>
      <c r="F207" s="300"/>
      <c r="G207" s="300">
        <v>7250</v>
      </c>
      <c r="H207" s="347">
        <v>5199</v>
      </c>
      <c r="I207" s="349"/>
      <c r="J207" s="363"/>
      <c r="K207" s="363"/>
      <c r="L207" s="363"/>
      <c r="M207" s="363"/>
      <c r="N207" s="363"/>
      <c r="O207" s="363"/>
      <c r="P207" s="363"/>
      <c r="Q207" s="364"/>
      <c r="R207" s="268"/>
      <c r="S207" s="268"/>
      <c r="T207" s="268"/>
      <c r="U207" s="268"/>
      <c r="V207" s="268"/>
      <c r="W207" s="268"/>
      <c r="X207" s="268"/>
      <c r="Y207" s="268"/>
      <c r="Z207" s="268"/>
      <c r="AA207" s="268"/>
      <c r="AB207" s="268"/>
      <c r="AC207" s="268"/>
      <c r="AD207" s="268"/>
    </row>
    <row r="208" spans="1:30" s="34" customFormat="1" ht="18" customHeight="1" x14ac:dyDescent="0.3">
      <c r="A208" s="1587">
        <v>201</v>
      </c>
      <c r="B208" s="544"/>
      <c r="C208" s="292"/>
      <c r="D208" s="337" t="s">
        <v>1165</v>
      </c>
      <c r="E208" s="1391"/>
      <c r="F208" s="875"/>
      <c r="G208" s="875"/>
      <c r="H208" s="919"/>
      <c r="I208" s="349">
        <f t="shared" si="55"/>
        <v>1600</v>
      </c>
      <c r="J208" s="363">
        <v>1312</v>
      </c>
      <c r="K208" s="363">
        <v>288</v>
      </c>
      <c r="L208" s="363"/>
      <c r="M208" s="363"/>
      <c r="N208" s="363"/>
      <c r="O208" s="363"/>
      <c r="P208" s="363"/>
      <c r="Q208" s="364"/>
      <c r="R208" s="268"/>
      <c r="S208" s="268"/>
      <c r="T208" s="268"/>
      <c r="U208" s="268"/>
      <c r="V208" s="268"/>
      <c r="W208" s="268"/>
      <c r="X208" s="268"/>
      <c r="Y208" s="268"/>
      <c r="Z208" s="268"/>
      <c r="AA208" s="268"/>
      <c r="AB208" s="268"/>
      <c r="AC208" s="268"/>
      <c r="AD208" s="268"/>
    </row>
    <row r="209" spans="1:30" s="34" customFormat="1" ht="18" customHeight="1" x14ac:dyDescent="0.3">
      <c r="A209" s="1587">
        <v>202</v>
      </c>
      <c r="B209" s="544"/>
      <c r="C209" s="292"/>
      <c r="D209" s="969" t="s">
        <v>937</v>
      </c>
      <c r="E209" s="537"/>
      <c r="F209" s="300"/>
      <c r="G209" s="300"/>
      <c r="H209" s="347"/>
      <c r="I209" s="1146">
        <f t="shared" ref="I209" si="57">SUM(J209:Q209)</f>
        <v>0</v>
      </c>
      <c r="J209" s="365"/>
      <c r="K209" s="365"/>
      <c r="L209" s="1150"/>
      <c r="M209" s="1150"/>
      <c r="N209" s="1150"/>
      <c r="O209" s="1150"/>
      <c r="P209" s="1150"/>
      <c r="Q209" s="1151"/>
      <c r="R209" s="268"/>
      <c r="S209" s="268"/>
      <c r="T209" s="268"/>
      <c r="U209" s="268"/>
      <c r="V209" s="268"/>
      <c r="W209" s="268"/>
      <c r="X209" s="268"/>
      <c r="Y209" s="268"/>
      <c r="Z209" s="268"/>
      <c r="AA209" s="268"/>
      <c r="AB209" s="268"/>
      <c r="AC209" s="268"/>
      <c r="AD209" s="268"/>
    </row>
    <row r="210" spans="1:30" s="34" customFormat="1" ht="18" customHeight="1" x14ac:dyDescent="0.3">
      <c r="A210" s="1587">
        <v>203</v>
      </c>
      <c r="B210" s="544"/>
      <c r="C210" s="292"/>
      <c r="D210" s="337" t="s">
        <v>1210</v>
      </c>
      <c r="E210" s="537"/>
      <c r="F210" s="300"/>
      <c r="G210" s="300"/>
      <c r="H210" s="347"/>
      <c r="I210" s="349">
        <f>SUM(I208:I209)</f>
        <v>1600</v>
      </c>
      <c r="J210" s="743">
        <f>SUM(J208:J209)</f>
        <v>1312</v>
      </c>
      <c r="K210" s="743">
        <f t="shared" ref="K210" si="58">SUM(K208:K209)</f>
        <v>288</v>
      </c>
      <c r="L210" s="743"/>
      <c r="M210" s="743"/>
      <c r="N210" s="743"/>
      <c r="O210" s="743"/>
      <c r="P210" s="743"/>
      <c r="Q210" s="1114"/>
      <c r="R210" s="268"/>
      <c r="S210" s="268"/>
      <c r="T210" s="268"/>
      <c r="U210" s="268"/>
      <c r="V210" s="268"/>
      <c r="W210" s="268"/>
      <c r="X210" s="268"/>
      <c r="Y210" s="268"/>
      <c r="Z210" s="268"/>
      <c r="AA210" s="268"/>
      <c r="AB210" s="268"/>
      <c r="AC210" s="268"/>
      <c r="AD210" s="268"/>
    </row>
    <row r="211" spans="1:30" s="34" customFormat="1" ht="20.100000000000001" customHeight="1" x14ac:dyDescent="0.3">
      <c r="A211" s="1587">
        <v>204</v>
      </c>
      <c r="B211" s="544"/>
      <c r="C211" s="292">
        <v>7</v>
      </c>
      <c r="D211" s="536" t="s">
        <v>400</v>
      </c>
      <c r="E211" s="537"/>
      <c r="F211" s="300">
        <v>1167</v>
      </c>
      <c r="G211" s="300">
        <v>8833</v>
      </c>
      <c r="H211" s="347">
        <v>7971</v>
      </c>
      <c r="I211" s="349"/>
      <c r="J211" s="363"/>
      <c r="K211" s="363"/>
      <c r="L211" s="363"/>
      <c r="M211" s="363"/>
      <c r="N211" s="363"/>
      <c r="O211" s="363"/>
      <c r="P211" s="363"/>
      <c r="Q211" s="364"/>
      <c r="R211" s="268"/>
      <c r="S211" s="268"/>
      <c r="T211" s="268"/>
      <c r="U211" s="268"/>
      <c r="V211" s="268"/>
      <c r="W211" s="268"/>
      <c r="X211" s="268"/>
      <c r="Y211" s="268"/>
      <c r="Z211" s="268"/>
      <c r="AA211" s="268"/>
      <c r="AB211" s="268"/>
      <c r="AC211" s="268"/>
      <c r="AD211" s="268"/>
    </row>
    <row r="212" spans="1:30" s="34" customFormat="1" ht="18" customHeight="1" x14ac:dyDescent="0.3">
      <c r="A212" s="1587">
        <v>205</v>
      </c>
      <c r="B212" s="544"/>
      <c r="C212" s="292"/>
      <c r="D212" s="337" t="s">
        <v>1165</v>
      </c>
      <c r="E212" s="1391"/>
      <c r="F212" s="875"/>
      <c r="G212" s="875"/>
      <c r="H212" s="919"/>
      <c r="I212" s="349">
        <f t="shared" si="55"/>
        <v>6662</v>
      </c>
      <c r="J212" s="363">
        <v>5459</v>
      </c>
      <c r="K212" s="363">
        <v>1203</v>
      </c>
      <c r="L212" s="363"/>
      <c r="M212" s="363"/>
      <c r="N212" s="363"/>
      <c r="O212" s="363"/>
      <c r="P212" s="363"/>
      <c r="Q212" s="364"/>
      <c r="R212" s="268"/>
      <c r="S212" s="268"/>
      <c r="T212" s="268"/>
      <c r="U212" s="268"/>
      <c r="V212" s="268"/>
      <c r="W212" s="268"/>
      <c r="X212" s="268"/>
      <c r="Y212" s="268"/>
      <c r="Z212" s="268"/>
      <c r="AA212" s="268"/>
      <c r="AB212" s="268"/>
      <c r="AC212" s="268"/>
      <c r="AD212" s="268"/>
    </row>
    <row r="213" spans="1:30" s="34" customFormat="1" ht="18" customHeight="1" x14ac:dyDescent="0.3">
      <c r="A213" s="1587">
        <v>206</v>
      </c>
      <c r="B213" s="544"/>
      <c r="C213" s="292"/>
      <c r="D213" s="969" t="s">
        <v>937</v>
      </c>
      <c r="E213" s="537"/>
      <c r="F213" s="300"/>
      <c r="G213" s="300"/>
      <c r="H213" s="347"/>
      <c r="I213" s="1113">
        <f t="shared" ref="I213" si="59">SUM(J213:Q213)</f>
        <v>0</v>
      </c>
      <c r="J213" s="365"/>
      <c r="K213" s="365"/>
      <c r="L213" s="1150"/>
      <c r="M213" s="1150"/>
      <c r="N213" s="1150"/>
      <c r="O213" s="1150"/>
      <c r="P213" s="1150"/>
      <c r="Q213" s="1151"/>
      <c r="R213" s="268"/>
      <c r="S213" s="268"/>
      <c r="T213" s="268"/>
      <c r="U213" s="268"/>
      <c r="V213" s="268"/>
      <c r="W213" s="268"/>
      <c r="X213" s="268"/>
      <c r="Y213" s="268"/>
      <c r="Z213" s="268"/>
      <c r="AA213" s="268"/>
      <c r="AB213" s="268"/>
      <c r="AC213" s="268"/>
      <c r="AD213" s="268"/>
    </row>
    <row r="214" spans="1:30" s="34" customFormat="1" ht="18" customHeight="1" x14ac:dyDescent="0.3">
      <c r="A214" s="1587">
        <v>207</v>
      </c>
      <c r="B214" s="544"/>
      <c r="C214" s="292"/>
      <c r="D214" s="337" t="s">
        <v>1210</v>
      </c>
      <c r="E214" s="537"/>
      <c r="F214" s="300"/>
      <c r="G214" s="300"/>
      <c r="H214" s="347"/>
      <c r="I214" s="349">
        <f>SUM(I212:I213)</f>
        <v>6662</v>
      </c>
      <c r="J214" s="743">
        <f>SUM(J212:J213)</f>
        <v>5459</v>
      </c>
      <c r="K214" s="743">
        <f t="shared" ref="K214" si="60">SUM(K212:K213)</f>
        <v>1203</v>
      </c>
      <c r="L214" s="743"/>
      <c r="M214" s="743"/>
      <c r="N214" s="743"/>
      <c r="O214" s="743"/>
      <c r="P214" s="743"/>
      <c r="Q214" s="1114"/>
      <c r="R214" s="268"/>
      <c r="S214" s="268"/>
      <c r="T214" s="268"/>
      <c r="U214" s="268"/>
      <c r="V214" s="268"/>
      <c r="W214" s="268"/>
      <c r="X214" s="268"/>
      <c r="Y214" s="268"/>
      <c r="Z214" s="268"/>
      <c r="AA214" s="268"/>
      <c r="AB214" s="268"/>
      <c r="AC214" s="268"/>
      <c r="AD214" s="268"/>
    </row>
    <row r="215" spans="1:30" s="34" customFormat="1" ht="18" customHeight="1" x14ac:dyDescent="0.3">
      <c r="A215" s="1587">
        <v>208</v>
      </c>
      <c r="B215" s="544"/>
      <c r="C215" s="292">
        <v>8</v>
      </c>
      <c r="D215" s="536" t="s">
        <v>923</v>
      </c>
      <c r="E215" s="537"/>
      <c r="F215" s="300"/>
      <c r="G215" s="300"/>
      <c r="H215" s="347"/>
      <c r="I215" s="349"/>
      <c r="J215" s="743"/>
      <c r="K215" s="743"/>
      <c r="L215" s="743"/>
      <c r="M215" s="743"/>
      <c r="N215" s="743"/>
      <c r="O215" s="743"/>
      <c r="P215" s="743"/>
      <c r="Q215" s="1114"/>
      <c r="R215" s="268"/>
      <c r="S215" s="268"/>
      <c r="T215" s="268"/>
      <c r="U215" s="268"/>
      <c r="V215" s="268"/>
      <c r="W215" s="268"/>
      <c r="X215" s="268"/>
      <c r="Y215" s="268"/>
      <c r="Z215" s="268"/>
      <c r="AA215" s="268"/>
      <c r="AB215" s="268"/>
      <c r="AC215" s="268"/>
      <c r="AD215" s="268"/>
    </row>
    <row r="216" spans="1:30" s="34" customFormat="1" ht="18" customHeight="1" x14ac:dyDescent="0.3">
      <c r="A216" s="1587">
        <v>209</v>
      </c>
      <c r="B216" s="544"/>
      <c r="C216" s="292"/>
      <c r="D216" s="337" t="s">
        <v>1165</v>
      </c>
      <c r="E216" s="537"/>
      <c r="F216" s="300"/>
      <c r="G216" s="300"/>
      <c r="H216" s="347"/>
      <c r="I216" s="349">
        <f>SUM(J216:Q216)</f>
        <v>6000</v>
      </c>
      <c r="J216" s="743">
        <v>4918</v>
      </c>
      <c r="K216" s="743">
        <v>1082</v>
      </c>
      <c r="L216" s="743"/>
      <c r="M216" s="743"/>
      <c r="N216" s="743"/>
      <c r="O216" s="743"/>
      <c r="P216" s="743"/>
      <c r="Q216" s="1114"/>
      <c r="R216" s="268"/>
      <c r="S216" s="268"/>
      <c r="T216" s="268"/>
      <c r="U216" s="268"/>
      <c r="V216" s="268"/>
      <c r="W216" s="268"/>
      <c r="X216" s="268"/>
      <c r="Y216" s="268"/>
      <c r="Z216" s="268"/>
      <c r="AA216" s="268"/>
      <c r="AB216" s="268"/>
      <c r="AC216" s="268"/>
      <c r="AD216" s="268"/>
    </row>
    <row r="217" spans="1:30" s="34" customFormat="1" ht="18" customHeight="1" x14ac:dyDescent="0.3">
      <c r="A217" s="1587">
        <v>210</v>
      </c>
      <c r="B217" s="544"/>
      <c r="C217" s="292"/>
      <c r="D217" s="969" t="s">
        <v>937</v>
      </c>
      <c r="E217" s="537"/>
      <c r="F217" s="300"/>
      <c r="G217" s="300"/>
      <c r="H217" s="347"/>
      <c r="I217" s="1113">
        <f t="shared" ref="I217" si="61">SUM(J217:Q217)</f>
        <v>0</v>
      </c>
      <c r="J217" s="356"/>
      <c r="K217" s="356"/>
      <c r="L217" s="1145"/>
      <c r="M217" s="1145"/>
      <c r="N217" s="1145"/>
      <c r="O217" s="1145"/>
      <c r="P217" s="1145"/>
      <c r="Q217" s="1228"/>
      <c r="R217" s="268"/>
      <c r="S217" s="268"/>
      <c r="T217" s="268"/>
      <c r="U217" s="268"/>
      <c r="V217" s="268"/>
      <c r="W217" s="268"/>
      <c r="X217" s="268"/>
      <c r="Y217" s="268"/>
      <c r="Z217" s="268"/>
      <c r="AA217" s="268"/>
      <c r="AB217" s="268"/>
      <c r="AC217" s="268"/>
      <c r="AD217" s="268"/>
    </row>
    <row r="218" spans="1:30" s="34" customFormat="1" ht="18" customHeight="1" x14ac:dyDescent="0.3">
      <c r="A218" s="1587">
        <v>211</v>
      </c>
      <c r="B218" s="544"/>
      <c r="C218" s="292"/>
      <c r="D218" s="337" t="s">
        <v>1210</v>
      </c>
      <c r="E218" s="537"/>
      <c r="F218" s="300"/>
      <c r="G218" s="300"/>
      <c r="H218" s="347"/>
      <c r="I218" s="349">
        <f>SUM(I216:I217)</f>
        <v>6000</v>
      </c>
      <c r="J218" s="743">
        <f>SUM(J216:J217)</f>
        <v>4918</v>
      </c>
      <c r="K218" s="743">
        <f t="shared" ref="K218" si="62">SUM(K216:K217)</f>
        <v>1082</v>
      </c>
      <c r="L218" s="743"/>
      <c r="M218" s="743"/>
      <c r="N218" s="743"/>
      <c r="O218" s="743"/>
      <c r="P218" s="743"/>
      <c r="Q218" s="1114"/>
      <c r="R218" s="268"/>
      <c r="S218" s="268"/>
      <c r="T218" s="268"/>
      <c r="U218" s="268"/>
      <c r="V218" s="268"/>
      <c r="W218" s="268"/>
      <c r="X218" s="268"/>
      <c r="Y218" s="268"/>
      <c r="Z218" s="268"/>
      <c r="AA218" s="268"/>
      <c r="AB218" s="268"/>
      <c r="AC218" s="268"/>
      <c r="AD218" s="268"/>
    </row>
    <row r="219" spans="1:30" s="34" customFormat="1" ht="34.5" customHeight="1" x14ac:dyDescent="0.3">
      <c r="A219" s="1587">
        <v>212</v>
      </c>
      <c r="B219" s="544"/>
      <c r="C219" s="292">
        <v>9</v>
      </c>
      <c r="D219" s="317" t="s">
        <v>924</v>
      </c>
      <c r="E219" s="537"/>
      <c r="F219" s="300"/>
      <c r="G219" s="300"/>
      <c r="H219" s="347"/>
      <c r="I219" s="349"/>
      <c r="J219" s="743"/>
      <c r="K219" s="743"/>
      <c r="L219" s="743"/>
      <c r="M219" s="743"/>
      <c r="N219" s="743"/>
      <c r="O219" s="743"/>
      <c r="P219" s="743"/>
      <c r="Q219" s="1114"/>
      <c r="R219" s="268"/>
      <c r="S219" s="268"/>
      <c r="T219" s="268"/>
      <c r="U219" s="268"/>
      <c r="V219" s="268"/>
      <c r="W219" s="268"/>
      <c r="X219" s="268"/>
      <c r="Y219" s="268"/>
      <c r="Z219" s="268"/>
      <c r="AA219" s="268"/>
      <c r="AB219" s="268"/>
      <c r="AC219" s="268"/>
      <c r="AD219" s="268"/>
    </row>
    <row r="220" spans="1:30" s="34" customFormat="1" ht="18" customHeight="1" x14ac:dyDescent="0.3">
      <c r="A220" s="1587">
        <v>213</v>
      </c>
      <c r="B220" s="544"/>
      <c r="C220" s="292"/>
      <c r="D220" s="337" t="s">
        <v>1165</v>
      </c>
      <c r="E220" s="537"/>
      <c r="F220" s="300"/>
      <c r="G220" s="300"/>
      <c r="H220" s="347"/>
      <c r="I220" s="349">
        <f>SUM(J220:Q220)</f>
        <v>252</v>
      </c>
      <c r="J220" s="743">
        <v>207</v>
      </c>
      <c r="K220" s="743">
        <v>45</v>
      </c>
      <c r="L220" s="743"/>
      <c r="M220" s="743"/>
      <c r="N220" s="743"/>
      <c r="O220" s="743"/>
      <c r="P220" s="743"/>
      <c r="Q220" s="1114"/>
      <c r="R220" s="268"/>
      <c r="S220" s="268"/>
      <c r="T220" s="268"/>
      <c r="U220" s="268"/>
      <c r="V220" s="268"/>
      <c r="W220" s="268"/>
      <c r="X220" s="268"/>
      <c r="Y220" s="268"/>
      <c r="Z220" s="268"/>
      <c r="AA220" s="268"/>
      <c r="AB220" s="268"/>
      <c r="AC220" s="268"/>
      <c r="AD220" s="268"/>
    </row>
    <row r="221" spans="1:30" s="34" customFormat="1" ht="18" customHeight="1" x14ac:dyDescent="0.3">
      <c r="A221" s="1587">
        <v>214</v>
      </c>
      <c r="B221" s="544"/>
      <c r="C221" s="292"/>
      <c r="D221" s="969" t="s">
        <v>937</v>
      </c>
      <c r="E221" s="537"/>
      <c r="F221" s="300"/>
      <c r="G221" s="300"/>
      <c r="H221" s="347"/>
      <c r="I221" s="1113">
        <f t="shared" ref="I221" si="63">SUM(J221:Q221)</f>
        <v>0</v>
      </c>
      <c r="J221" s="356"/>
      <c r="K221" s="356"/>
      <c r="L221" s="743"/>
      <c r="M221" s="743"/>
      <c r="N221" s="743"/>
      <c r="O221" s="743"/>
      <c r="P221" s="743"/>
      <c r="Q221" s="1114"/>
      <c r="R221" s="268"/>
      <c r="S221" s="268"/>
      <c r="T221" s="268"/>
      <c r="U221" s="268"/>
      <c r="V221" s="268"/>
      <c r="W221" s="268"/>
      <c r="X221" s="268"/>
      <c r="Y221" s="268"/>
      <c r="Z221" s="268"/>
      <c r="AA221" s="268"/>
      <c r="AB221" s="268"/>
      <c r="AC221" s="268"/>
      <c r="AD221" s="268"/>
    </row>
    <row r="222" spans="1:30" s="34" customFormat="1" ht="18" customHeight="1" x14ac:dyDescent="0.3">
      <c r="A222" s="1587">
        <v>215</v>
      </c>
      <c r="B222" s="544"/>
      <c r="C222" s="292"/>
      <c r="D222" s="337" t="s">
        <v>1210</v>
      </c>
      <c r="E222" s="537"/>
      <c r="F222" s="300"/>
      <c r="G222" s="300"/>
      <c r="H222" s="347"/>
      <c r="I222" s="349">
        <f>SUM(I220:I221)</f>
        <v>252</v>
      </c>
      <c r="J222" s="743">
        <f>SUM(J220:J221)</f>
        <v>207</v>
      </c>
      <c r="K222" s="743">
        <f t="shared" ref="K222" si="64">SUM(K220:K221)</f>
        <v>45</v>
      </c>
      <c r="L222" s="743"/>
      <c r="M222" s="743"/>
      <c r="N222" s="743"/>
      <c r="O222" s="743"/>
      <c r="P222" s="743"/>
      <c r="Q222" s="1114"/>
      <c r="R222" s="268"/>
      <c r="S222" s="268"/>
      <c r="T222" s="268"/>
      <c r="U222" s="268"/>
      <c r="V222" s="268"/>
      <c r="W222" s="268"/>
      <c r="X222" s="268"/>
      <c r="Y222" s="268"/>
      <c r="Z222" s="268"/>
      <c r="AA222" s="268"/>
      <c r="AB222" s="268"/>
      <c r="AC222" s="268"/>
      <c r="AD222" s="268"/>
    </row>
    <row r="223" spans="1:30" s="24" customFormat="1" ht="20.25" customHeight="1" x14ac:dyDescent="0.3">
      <c r="A223" s="1587">
        <v>216</v>
      </c>
      <c r="B223" s="544"/>
      <c r="C223" s="292">
        <v>10</v>
      </c>
      <c r="D223" s="536" t="s">
        <v>490</v>
      </c>
      <c r="E223" s="537"/>
      <c r="F223" s="300"/>
      <c r="G223" s="300"/>
      <c r="H223" s="347">
        <v>4218</v>
      </c>
      <c r="I223" s="349"/>
      <c r="J223" s="363"/>
      <c r="K223" s="363"/>
      <c r="L223" s="363"/>
      <c r="M223" s="363"/>
      <c r="N223" s="363"/>
      <c r="O223" s="363"/>
      <c r="P223" s="363"/>
      <c r="Q223" s="364"/>
      <c r="R223" s="220"/>
      <c r="S223" s="220"/>
      <c r="T223" s="220"/>
      <c r="U223" s="220"/>
      <c r="V223" s="220"/>
      <c r="W223" s="220"/>
      <c r="X223" s="220"/>
      <c r="Y223" s="220"/>
      <c r="Z223" s="220"/>
      <c r="AA223" s="220"/>
      <c r="AB223" s="220"/>
      <c r="AC223" s="220"/>
      <c r="AD223" s="220"/>
    </row>
    <row r="224" spans="1:30" s="33" customFormat="1" ht="18" customHeight="1" x14ac:dyDescent="0.3">
      <c r="A224" s="1587">
        <v>217</v>
      </c>
      <c r="B224" s="544"/>
      <c r="C224" s="1393"/>
      <c r="D224" s="337" t="s">
        <v>1165</v>
      </c>
      <c r="E224" s="1392"/>
      <c r="F224" s="875"/>
      <c r="G224" s="875"/>
      <c r="H224" s="919"/>
      <c r="I224" s="349">
        <f t="shared" si="55"/>
        <v>8088</v>
      </c>
      <c r="J224" s="363">
        <v>6744</v>
      </c>
      <c r="K224" s="363">
        <v>1344</v>
      </c>
      <c r="L224" s="363"/>
      <c r="M224" s="363"/>
      <c r="N224" s="363"/>
      <c r="O224" s="363"/>
      <c r="P224" s="363"/>
      <c r="Q224" s="364"/>
      <c r="R224" s="263"/>
      <c r="S224" s="263"/>
      <c r="T224" s="263"/>
      <c r="U224" s="263"/>
      <c r="V224" s="263"/>
      <c r="W224" s="263"/>
      <c r="X224" s="263"/>
      <c r="Y224" s="263"/>
      <c r="Z224" s="263"/>
      <c r="AA224" s="263"/>
      <c r="AB224" s="263"/>
      <c r="AC224" s="263"/>
      <c r="AD224" s="263"/>
    </row>
    <row r="225" spans="1:30" s="24" customFormat="1" ht="18" customHeight="1" x14ac:dyDescent="0.3">
      <c r="A225" s="1587">
        <v>218</v>
      </c>
      <c r="B225" s="544"/>
      <c r="C225" s="292"/>
      <c r="D225" s="969" t="s">
        <v>937</v>
      </c>
      <c r="E225" s="985"/>
      <c r="F225" s="300"/>
      <c r="G225" s="300"/>
      <c r="H225" s="347"/>
      <c r="I225" s="1146">
        <f t="shared" ref="I225" si="65">SUM(J225:Q225)</f>
        <v>0</v>
      </c>
      <c r="J225" s="365"/>
      <c r="K225" s="365"/>
      <c r="L225" s="365"/>
      <c r="M225" s="365"/>
      <c r="N225" s="365"/>
      <c r="O225" s="365"/>
      <c r="P225" s="365"/>
      <c r="Q225" s="1115"/>
      <c r="R225" s="220"/>
      <c r="S225" s="220"/>
      <c r="T225" s="220"/>
      <c r="U225" s="220"/>
      <c r="V225" s="220"/>
      <c r="W225" s="220"/>
      <c r="X225" s="220"/>
      <c r="Y225" s="220"/>
      <c r="Z225" s="220"/>
      <c r="AA225" s="220"/>
      <c r="AB225" s="220"/>
      <c r="AC225" s="220"/>
      <c r="AD225" s="220"/>
    </row>
    <row r="226" spans="1:30" s="24" customFormat="1" ht="18" customHeight="1" x14ac:dyDescent="0.3">
      <c r="A226" s="1587">
        <v>219</v>
      </c>
      <c r="B226" s="544"/>
      <c r="C226" s="292"/>
      <c r="D226" s="337" t="s">
        <v>1210</v>
      </c>
      <c r="E226" s="985"/>
      <c r="F226" s="300"/>
      <c r="G226" s="300"/>
      <c r="H226" s="347"/>
      <c r="I226" s="349">
        <f>SUM(I224:I225)</f>
        <v>8088</v>
      </c>
      <c r="J226" s="743">
        <f>SUM(J224:J225)</f>
        <v>6744</v>
      </c>
      <c r="K226" s="743">
        <f>SUM(K224:K225)</f>
        <v>1344</v>
      </c>
      <c r="L226" s="743"/>
      <c r="M226" s="743"/>
      <c r="N226" s="743"/>
      <c r="O226" s="743"/>
      <c r="P226" s="743"/>
      <c r="Q226" s="1114"/>
      <c r="R226" s="220"/>
      <c r="S226" s="220"/>
      <c r="T226" s="220"/>
      <c r="U226" s="220"/>
      <c r="V226" s="220"/>
      <c r="W226" s="220"/>
      <c r="X226" s="220"/>
      <c r="Y226" s="220"/>
      <c r="Z226" s="220"/>
      <c r="AA226" s="220"/>
      <c r="AB226" s="220"/>
      <c r="AC226" s="220"/>
      <c r="AD226" s="220"/>
    </row>
    <row r="227" spans="1:30" s="24" customFormat="1" ht="30" customHeight="1" x14ac:dyDescent="0.3">
      <c r="A227" s="1587">
        <v>220</v>
      </c>
      <c r="B227" s="544"/>
      <c r="C227" s="298">
        <v>11</v>
      </c>
      <c r="D227" s="1775" t="s">
        <v>496</v>
      </c>
      <c r="E227" s="1776"/>
      <c r="F227" s="300"/>
      <c r="G227" s="300"/>
      <c r="H227" s="347">
        <v>0</v>
      </c>
      <c r="I227" s="349"/>
      <c r="J227" s="363"/>
      <c r="K227" s="363"/>
      <c r="L227" s="363"/>
      <c r="M227" s="363"/>
      <c r="N227" s="363"/>
      <c r="O227" s="363"/>
      <c r="P227" s="363"/>
      <c r="Q227" s="364"/>
      <c r="R227" s="220"/>
      <c r="S227" s="220"/>
      <c r="T227" s="220"/>
      <c r="U227" s="220"/>
      <c r="V227" s="220"/>
      <c r="W227" s="220"/>
      <c r="X227" s="220"/>
      <c r="Y227" s="220"/>
      <c r="Z227" s="220"/>
      <c r="AA227" s="220"/>
      <c r="AB227" s="220"/>
      <c r="AC227" s="220"/>
      <c r="AD227" s="220"/>
    </row>
    <row r="228" spans="1:30" s="24" customFormat="1" ht="18" customHeight="1" x14ac:dyDescent="0.3">
      <c r="A228" s="1587">
        <v>221</v>
      </c>
      <c r="B228" s="544"/>
      <c r="C228" s="292"/>
      <c r="D228" s="337" t="s">
        <v>1165</v>
      </c>
      <c r="E228" s="982"/>
      <c r="F228" s="873"/>
      <c r="G228" s="873"/>
      <c r="H228" s="897"/>
      <c r="I228" s="349">
        <v>1445</v>
      </c>
      <c r="J228" s="363">
        <v>1184</v>
      </c>
      <c r="K228" s="363">
        <v>261</v>
      </c>
      <c r="L228" s="363"/>
      <c r="M228" s="363"/>
      <c r="N228" s="363"/>
      <c r="O228" s="363"/>
      <c r="P228" s="363"/>
      <c r="Q228" s="364"/>
      <c r="R228" s="220"/>
      <c r="S228" s="220"/>
      <c r="T228" s="220"/>
      <c r="U228" s="220"/>
      <c r="V228" s="220"/>
      <c r="W228" s="220"/>
      <c r="X228" s="220"/>
      <c r="Y228" s="220"/>
      <c r="Z228" s="220"/>
      <c r="AA228" s="220"/>
      <c r="AB228" s="220"/>
      <c r="AC228" s="220"/>
      <c r="AD228" s="220"/>
    </row>
    <row r="229" spans="1:30" s="24" customFormat="1" ht="18" customHeight="1" x14ac:dyDescent="0.3">
      <c r="A229" s="1587">
        <v>222</v>
      </c>
      <c r="B229" s="544"/>
      <c r="C229" s="292"/>
      <c r="D229" s="969" t="s">
        <v>937</v>
      </c>
      <c r="E229" s="537"/>
      <c r="F229" s="300"/>
      <c r="G229" s="300"/>
      <c r="H229" s="347"/>
      <c r="I229" s="1146">
        <f>SUM(J229:Q229)</f>
        <v>0</v>
      </c>
      <c r="J229" s="1150"/>
      <c r="K229" s="1150"/>
      <c r="L229" s="1150"/>
      <c r="M229" s="1150"/>
      <c r="N229" s="1150"/>
      <c r="O229" s="1150"/>
      <c r="P229" s="1150"/>
      <c r="Q229" s="1151"/>
      <c r="R229" s="220"/>
      <c r="S229" s="220"/>
      <c r="T229" s="220"/>
      <c r="U229" s="220"/>
      <c r="V229" s="220"/>
      <c r="W229" s="220"/>
      <c r="X229" s="220"/>
      <c r="Y229" s="220"/>
      <c r="Z229" s="220"/>
      <c r="AA229" s="220"/>
      <c r="AB229" s="220"/>
      <c r="AC229" s="220"/>
      <c r="AD229" s="220"/>
    </row>
    <row r="230" spans="1:30" s="24" customFormat="1" ht="18" customHeight="1" x14ac:dyDescent="0.3">
      <c r="A230" s="1587">
        <v>223</v>
      </c>
      <c r="B230" s="544"/>
      <c r="C230" s="292"/>
      <c r="D230" s="337" t="s">
        <v>1210</v>
      </c>
      <c r="E230" s="537"/>
      <c r="F230" s="300"/>
      <c r="G230" s="300"/>
      <c r="H230" s="347"/>
      <c r="I230" s="349">
        <f>SUM(I228:I229)</f>
        <v>1445</v>
      </c>
      <c r="J230" s="743">
        <f>SUM(J228:J229)</f>
        <v>1184</v>
      </c>
      <c r="K230" s="743">
        <f t="shared" ref="K230" si="66">SUM(K228:K229)</f>
        <v>261</v>
      </c>
      <c r="L230" s="743"/>
      <c r="M230" s="743"/>
      <c r="N230" s="743"/>
      <c r="O230" s="743"/>
      <c r="P230" s="743"/>
      <c r="Q230" s="1114"/>
      <c r="R230" s="220"/>
      <c r="S230" s="220"/>
      <c r="T230" s="220"/>
      <c r="U230" s="220"/>
      <c r="V230" s="220"/>
      <c r="W230" s="220"/>
      <c r="X230" s="220"/>
      <c r="Y230" s="220"/>
      <c r="Z230" s="220"/>
      <c r="AA230" s="220"/>
      <c r="AB230" s="220"/>
      <c r="AC230" s="220"/>
      <c r="AD230" s="220"/>
    </row>
    <row r="231" spans="1:30" s="24" customFormat="1" ht="18" customHeight="1" x14ac:dyDescent="0.3">
      <c r="A231" s="1587">
        <v>224</v>
      </c>
      <c r="B231" s="544"/>
      <c r="C231" s="298">
        <v>12</v>
      </c>
      <c r="D231" s="1775" t="s">
        <v>552</v>
      </c>
      <c r="E231" s="1776"/>
      <c r="F231" s="300"/>
      <c r="G231" s="300"/>
      <c r="H231" s="347"/>
      <c r="I231" s="349"/>
      <c r="J231" s="743"/>
      <c r="K231" s="743"/>
      <c r="L231" s="743"/>
      <c r="M231" s="743"/>
      <c r="N231" s="743"/>
      <c r="O231" s="743"/>
      <c r="P231" s="743"/>
      <c r="Q231" s="1114"/>
      <c r="R231" s="220"/>
      <c r="S231" s="220"/>
      <c r="T231" s="220"/>
      <c r="U231" s="220"/>
      <c r="V231" s="220"/>
      <c r="W231" s="220"/>
      <c r="X231" s="220"/>
      <c r="Y231" s="220"/>
      <c r="Z231" s="220"/>
      <c r="AA231" s="220"/>
      <c r="AB231" s="220"/>
      <c r="AC231" s="220"/>
      <c r="AD231" s="220"/>
    </row>
    <row r="232" spans="1:30" s="24" customFormat="1" ht="18" customHeight="1" x14ac:dyDescent="0.3">
      <c r="A232" s="1587">
        <v>225</v>
      </c>
      <c r="B232" s="544"/>
      <c r="C232" s="298"/>
      <c r="D232" s="337" t="s">
        <v>1165</v>
      </c>
      <c r="E232" s="1719"/>
      <c r="F232" s="300"/>
      <c r="G232" s="300"/>
      <c r="H232" s="347"/>
      <c r="I232" s="349">
        <f>SUM(J232:Q232)</f>
        <v>1750</v>
      </c>
      <c r="J232" s="743">
        <v>1434</v>
      </c>
      <c r="K232" s="743">
        <v>316</v>
      </c>
      <c r="L232" s="743"/>
      <c r="M232" s="743"/>
      <c r="N232" s="743"/>
      <c r="O232" s="743"/>
      <c r="P232" s="743"/>
      <c r="Q232" s="1114"/>
      <c r="R232" s="220"/>
      <c r="S232" s="220"/>
      <c r="T232" s="220"/>
      <c r="U232" s="220"/>
      <c r="V232" s="220"/>
      <c r="W232" s="220"/>
      <c r="X232" s="220"/>
      <c r="Y232" s="220"/>
      <c r="Z232" s="220"/>
      <c r="AA232" s="220"/>
      <c r="AB232" s="220"/>
      <c r="AC232" s="220"/>
      <c r="AD232" s="220"/>
    </row>
    <row r="233" spans="1:30" s="24" customFormat="1" ht="18" customHeight="1" x14ac:dyDescent="0.3">
      <c r="A233" s="1587">
        <v>226</v>
      </c>
      <c r="B233" s="544"/>
      <c r="C233" s="292"/>
      <c r="D233" s="969" t="s">
        <v>1350</v>
      </c>
      <c r="E233" s="537"/>
      <c r="F233" s="300"/>
      <c r="G233" s="300"/>
      <c r="H233" s="347"/>
      <c r="I233" s="1146">
        <f>SUM(J233:Q233)</f>
        <v>-128</v>
      </c>
      <c r="J233" s="356">
        <v>-77</v>
      </c>
      <c r="K233" s="356">
        <v>-51</v>
      </c>
      <c r="L233" s="356"/>
      <c r="M233" s="356"/>
      <c r="N233" s="356"/>
      <c r="O233" s="356"/>
      <c r="P233" s="356"/>
      <c r="Q233" s="357"/>
      <c r="R233" s="220"/>
      <c r="S233" s="220"/>
      <c r="T233" s="220"/>
      <c r="U233" s="220"/>
      <c r="V233" s="220"/>
      <c r="W233" s="220"/>
      <c r="X233" s="220"/>
      <c r="Y233" s="220"/>
      <c r="Z233" s="220"/>
      <c r="AA233" s="220"/>
      <c r="AB233" s="220"/>
      <c r="AC233" s="220"/>
      <c r="AD233" s="220"/>
    </row>
    <row r="234" spans="1:30" s="24" customFormat="1" ht="18" customHeight="1" x14ac:dyDescent="0.3">
      <c r="A234" s="1587">
        <v>227</v>
      </c>
      <c r="B234" s="544"/>
      <c r="C234" s="292"/>
      <c r="D234" s="337" t="s">
        <v>1210</v>
      </c>
      <c r="E234" s="537"/>
      <c r="F234" s="300"/>
      <c r="G234" s="300"/>
      <c r="H234" s="347"/>
      <c r="I234" s="349">
        <f>SUM(I232:I233)</f>
        <v>1622</v>
      </c>
      <c r="J234" s="743">
        <f>SUM(J232:J233)</f>
        <v>1357</v>
      </c>
      <c r="K234" s="743">
        <f t="shared" ref="K234" si="67">SUM(K232:K233)</f>
        <v>265</v>
      </c>
      <c r="L234" s="743"/>
      <c r="M234" s="743"/>
      <c r="N234" s="743"/>
      <c r="O234" s="743"/>
      <c r="P234" s="743"/>
      <c r="Q234" s="1114"/>
      <c r="R234" s="220"/>
      <c r="S234" s="220"/>
      <c r="T234" s="220"/>
      <c r="U234" s="220"/>
      <c r="V234" s="220"/>
      <c r="W234" s="220"/>
      <c r="X234" s="220"/>
      <c r="Y234" s="220"/>
      <c r="Z234" s="220"/>
      <c r="AA234" s="220"/>
      <c r="AB234" s="220"/>
      <c r="AC234" s="220"/>
      <c r="AD234" s="220"/>
    </row>
    <row r="235" spans="1:30" s="24" customFormat="1" ht="18" customHeight="1" x14ac:dyDescent="0.3">
      <c r="A235" s="1587">
        <v>228</v>
      </c>
      <c r="B235" s="544"/>
      <c r="C235" s="292">
        <v>13</v>
      </c>
      <c r="D235" s="1144" t="s">
        <v>551</v>
      </c>
      <c r="E235" s="537"/>
      <c r="F235" s="300"/>
      <c r="G235" s="300"/>
      <c r="H235" s="347"/>
      <c r="I235" s="349"/>
      <c r="J235" s="743"/>
      <c r="K235" s="743"/>
      <c r="L235" s="743"/>
      <c r="M235" s="743"/>
      <c r="N235" s="743"/>
      <c r="O235" s="743"/>
      <c r="P235" s="743"/>
      <c r="Q235" s="1114"/>
      <c r="R235" s="220"/>
      <c r="S235" s="220"/>
      <c r="T235" s="220"/>
      <c r="U235" s="220"/>
      <c r="V235" s="220"/>
      <c r="W235" s="220"/>
      <c r="X235" s="220"/>
      <c r="Y235" s="220"/>
      <c r="Z235" s="220"/>
      <c r="AA235" s="220"/>
      <c r="AB235" s="220"/>
      <c r="AC235" s="220"/>
      <c r="AD235" s="220"/>
    </row>
    <row r="236" spans="1:30" s="24" customFormat="1" ht="18" customHeight="1" x14ac:dyDescent="0.3">
      <c r="A236" s="1587">
        <v>229</v>
      </c>
      <c r="B236" s="544"/>
      <c r="C236" s="292"/>
      <c r="D236" s="337" t="s">
        <v>1165</v>
      </c>
      <c r="E236" s="537"/>
      <c r="F236" s="300"/>
      <c r="G236" s="300"/>
      <c r="H236" s="347"/>
      <c r="I236" s="349">
        <f>SUM(J236:Q236)</f>
        <v>5962</v>
      </c>
      <c r="J236" s="743">
        <v>4887</v>
      </c>
      <c r="K236" s="743">
        <v>1075</v>
      </c>
      <c r="L236" s="743"/>
      <c r="M236" s="743"/>
      <c r="N236" s="743"/>
      <c r="O236" s="743"/>
      <c r="P236" s="743"/>
      <c r="Q236" s="1114"/>
      <c r="R236" s="220"/>
      <c r="S236" s="220"/>
      <c r="T236" s="220"/>
      <c r="U236" s="220"/>
      <c r="V236" s="220"/>
      <c r="W236" s="220"/>
      <c r="X236" s="220"/>
      <c r="Y236" s="220"/>
      <c r="Z236" s="220"/>
      <c r="AA236" s="220"/>
      <c r="AB236" s="220"/>
      <c r="AC236" s="220"/>
      <c r="AD236" s="220"/>
    </row>
    <row r="237" spans="1:30" s="24" customFormat="1" ht="18" customHeight="1" x14ac:dyDescent="0.3">
      <c r="A237" s="1587">
        <v>230</v>
      </c>
      <c r="B237" s="544"/>
      <c r="C237" s="292"/>
      <c r="D237" s="969" t="s">
        <v>937</v>
      </c>
      <c r="E237" s="537"/>
      <c r="F237" s="300"/>
      <c r="G237" s="300"/>
      <c r="H237" s="347"/>
      <c r="I237" s="1146">
        <f>SUM(J237:Q237)</f>
        <v>0</v>
      </c>
      <c r="J237" s="356"/>
      <c r="K237" s="356"/>
      <c r="L237" s="743"/>
      <c r="M237" s="743"/>
      <c r="N237" s="743"/>
      <c r="O237" s="743"/>
      <c r="P237" s="743"/>
      <c r="Q237" s="1114"/>
      <c r="R237" s="220"/>
      <c r="S237" s="220"/>
      <c r="T237" s="220"/>
      <c r="U237" s="220"/>
      <c r="V237" s="220"/>
      <c r="W237" s="220"/>
      <c r="X237" s="220"/>
      <c r="Y237" s="220"/>
      <c r="Z237" s="220"/>
      <c r="AA237" s="220"/>
      <c r="AB237" s="220"/>
      <c r="AC237" s="220"/>
      <c r="AD237" s="220"/>
    </row>
    <row r="238" spans="1:30" s="24" customFormat="1" ht="18" customHeight="1" x14ac:dyDescent="0.3">
      <c r="A238" s="1587">
        <v>231</v>
      </c>
      <c r="B238" s="544"/>
      <c r="C238" s="292"/>
      <c r="D238" s="337" t="s">
        <v>1210</v>
      </c>
      <c r="E238" s="537"/>
      <c r="F238" s="300"/>
      <c r="G238" s="300"/>
      <c r="H238" s="347"/>
      <c r="I238" s="349">
        <f>SUM(I236:I237)</f>
        <v>5962</v>
      </c>
      <c r="J238" s="743">
        <f>SUM(J236:J237)</f>
        <v>4887</v>
      </c>
      <c r="K238" s="743">
        <f t="shared" ref="K238" si="68">SUM(K236:K237)</f>
        <v>1075</v>
      </c>
      <c r="L238" s="743"/>
      <c r="M238" s="743"/>
      <c r="N238" s="743"/>
      <c r="O238" s="743"/>
      <c r="P238" s="743"/>
      <c r="Q238" s="1114"/>
      <c r="R238" s="220"/>
      <c r="S238" s="220"/>
      <c r="T238" s="220"/>
      <c r="U238" s="220"/>
      <c r="V238" s="220"/>
      <c r="W238" s="220"/>
      <c r="X238" s="220"/>
      <c r="Y238" s="220"/>
      <c r="Z238" s="220"/>
      <c r="AA238" s="220"/>
      <c r="AB238" s="220"/>
      <c r="AC238" s="220"/>
      <c r="AD238" s="220"/>
    </row>
    <row r="239" spans="1:30" s="24" customFormat="1" ht="18" customHeight="1" x14ac:dyDescent="0.3">
      <c r="A239" s="1587">
        <v>232</v>
      </c>
      <c r="B239" s="544"/>
      <c r="C239" s="292">
        <v>14</v>
      </c>
      <c r="D239" s="536" t="s">
        <v>560</v>
      </c>
      <c r="E239" s="537"/>
      <c r="F239" s="300"/>
      <c r="G239" s="300"/>
      <c r="H239" s="347"/>
      <c r="I239" s="349"/>
      <c r="J239" s="743"/>
      <c r="K239" s="743"/>
      <c r="L239" s="743"/>
      <c r="M239" s="743"/>
      <c r="N239" s="743"/>
      <c r="O239" s="743"/>
      <c r="P239" s="743"/>
      <c r="Q239" s="1114"/>
      <c r="R239" s="220"/>
      <c r="S239" s="220"/>
      <c r="T239" s="220"/>
      <c r="U239" s="220"/>
      <c r="V239" s="220"/>
      <c r="W239" s="220"/>
      <c r="X239" s="220"/>
      <c r="Y239" s="220"/>
      <c r="Z239" s="220"/>
      <c r="AA239" s="220"/>
      <c r="AB239" s="220"/>
      <c r="AC239" s="220"/>
      <c r="AD239" s="220"/>
    </row>
    <row r="240" spans="1:30" s="24" customFormat="1" ht="18" customHeight="1" x14ac:dyDescent="0.3">
      <c r="A240" s="1587">
        <v>233</v>
      </c>
      <c r="B240" s="544"/>
      <c r="C240" s="292"/>
      <c r="D240" s="337" t="s">
        <v>1165</v>
      </c>
      <c r="E240" s="537"/>
      <c r="F240" s="300"/>
      <c r="G240" s="300"/>
      <c r="H240" s="347"/>
      <c r="I240" s="349">
        <f>SUM(J240:Q240)</f>
        <v>482</v>
      </c>
      <c r="J240" s="743">
        <v>395</v>
      </c>
      <c r="K240" s="743">
        <v>87</v>
      </c>
      <c r="L240" s="743"/>
      <c r="M240" s="743"/>
      <c r="N240" s="743"/>
      <c r="O240" s="743"/>
      <c r="P240" s="743"/>
      <c r="Q240" s="1114"/>
      <c r="R240" s="220"/>
      <c r="S240" s="220"/>
      <c r="T240" s="220"/>
      <c r="U240" s="220"/>
      <c r="V240" s="220"/>
      <c r="W240" s="220"/>
      <c r="X240" s="220"/>
      <c r="Y240" s="220"/>
      <c r="Z240" s="220"/>
      <c r="AA240" s="220"/>
      <c r="AB240" s="220"/>
      <c r="AC240" s="220"/>
      <c r="AD240" s="220"/>
    </row>
    <row r="241" spans="1:30" s="24" customFormat="1" ht="18" customHeight="1" x14ac:dyDescent="0.3">
      <c r="A241" s="1587">
        <v>234</v>
      </c>
      <c r="B241" s="544"/>
      <c r="C241" s="292"/>
      <c r="D241" s="969" t="s">
        <v>937</v>
      </c>
      <c r="E241" s="537"/>
      <c r="F241" s="300"/>
      <c r="G241" s="300"/>
      <c r="H241" s="347"/>
      <c r="I241" s="1146">
        <f>SUM(J241:Q241)</f>
        <v>0</v>
      </c>
      <c r="J241" s="356"/>
      <c r="K241" s="356"/>
      <c r="L241" s="743"/>
      <c r="M241" s="743"/>
      <c r="N241" s="743"/>
      <c r="O241" s="743"/>
      <c r="P241" s="743"/>
      <c r="Q241" s="1114"/>
      <c r="R241" s="220"/>
      <c r="S241" s="220"/>
      <c r="T241" s="220"/>
      <c r="U241" s="220"/>
      <c r="V241" s="220"/>
      <c r="W241" s="220"/>
      <c r="X241" s="220"/>
      <c r="Y241" s="220"/>
      <c r="Z241" s="220"/>
      <c r="AA241" s="220"/>
      <c r="AB241" s="220"/>
      <c r="AC241" s="220"/>
      <c r="AD241" s="220"/>
    </row>
    <row r="242" spans="1:30" s="24" customFormat="1" ht="18" customHeight="1" x14ac:dyDescent="0.3">
      <c r="A242" s="1587">
        <v>235</v>
      </c>
      <c r="B242" s="544"/>
      <c r="C242" s="292"/>
      <c r="D242" s="337" t="s">
        <v>1210</v>
      </c>
      <c r="E242" s="537"/>
      <c r="F242" s="300"/>
      <c r="G242" s="300"/>
      <c r="H242" s="347"/>
      <c r="I242" s="349">
        <f>SUM(I240:I241)</f>
        <v>482</v>
      </c>
      <c r="J242" s="743">
        <f>SUM(J240:J241)</f>
        <v>395</v>
      </c>
      <c r="K242" s="743">
        <f t="shared" ref="K242" si="69">SUM(K240:K241)</f>
        <v>87</v>
      </c>
      <c r="L242" s="743"/>
      <c r="M242" s="743"/>
      <c r="N242" s="743"/>
      <c r="O242" s="743"/>
      <c r="P242" s="743"/>
      <c r="Q242" s="1114"/>
      <c r="R242" s="220"/>
      <c r="S242" s="220"/>
      <c r="T242" s="220"/>
      <c r="U242" s="220"/>
      <c r="V242" s="220"/>
      <c r="W242" s="220"/>
      <c r="X242" s="220"/>
      <c r="Y242" s="220"/>
      <c r="Z242" s="220"/>
      <c r="AA242" s="220"/>
      <c r="AB242" s="220"/>
      <c r="AC242" s="220"/>
      <c r="AD242" s="220"/>
    </row>
    <row r="243" spans="1:30" s="24" customFormat="1" ht="19.5" customHeight="1" x14ac:dyDescent="0.3">
      <c r="A243" s="1587">
        <v>236</v>
      </c>
      <c r="B243" s="544"/>
      <c r="C243" s="292">
        <v>15</v>
      </c>
      <c r="D243" s="536" t="s">
        <v>494</v>
      </c>
      <c r="E243" s="537"/>
      <c r="F243" s="300"/>
      <c r="G243" s="300"/>
      <c r="H243" s="347"/>
      <c r="I243" s="349"/>
      <c r="J243" s="363"/>
      <c r="K243" s="363"/>
      <c r="L243" s="363"/>
      <c r="M243" s="363"/>
      <c r="N243" s="363"/>
      <c r="O243" s="363"/>
      <c r="P243" s="363"/>
      <c r="Q243" s="364"/>
      <c r="R243" s="220"/>
      <c r="S243" s="220"/>
      <c r="T243" s="220"/>
      <c r="U243" s="220"/>
      <c r="V243" s="220"/>
      <c r="W243" s="220"/>
      <c r="X243" s="220"/>
      <c r="Y243" s="220"/>
      <c r="Z243" s="220"/>
      <c r="AA243" s="220"/>
      <c r="AB243" s="220"/>
      <c r="AC243" s="220"/>
      <c r="AD243" s="220"/>
    </row>
    <row r="244" spans="1:30" s="24" customFormat="1" ht="18" customHeight="1" x14ac:dyDescent="0.3">
      <c r="A244" s="1587">
        <v>237</v>
      </c>
      <c r="B244" s="544"/>
      <c r="C244" s="292"/>
      <c r="D244" s="986" t="s">
        <v>360</v>
      </c>
      <c r="E244" s="982"/>
      <c r="F244" s="873"/>
      <c r="G244" s="873"/>
      <c r="H244" s="897"/>
      <c r="I244" s="987">
        <f t="shared" si="55"/>
        <v>14404</v>
      </c>
      <c r="J244" s="918">
        <v>10383</v>
      </c>
      <c r="K244" s="918">
        <v>2145</v>
      </c>
      <c r="L244" s="918">
        <v>1876</v>
      </c>
      <c r="M244" s="363"/>
      <c r="N244" s="363"/>
      <c r="O244" s="363"/>
      <c r="P244" s="363"/>
      <c r="Q244" s="364"/>
      <c r="R244" s="220"/>
      <c r="S244" s="220"/>
      <c r="T244" s="220"/>
      <c r="U244" s="220"/>
      <c r="V244" s="220"/>
      <c r="W244" s="220"/>
      <c r="X244" s="220"/>
      <c r="Y244" s="220"/>
      <c r="Z244" s="220"/>
      <c r="AA244" s="220"/>
      <c r="AB244" s="220"/>
      <c r="AC244" s="220"/>
      <c r="AD244" s="220"/>
    </row>
    <row r="245" spans="1:30" s="33" customFormat="1" ht="18" customHeight="1" x14ac:dyDescent="0.3">
      <c r="A245" s="1587">
        <v>238</v>
      </c>
      <c r="B245" s="544"/>
      <c r="C245" s="1393"/>
      <c r="D245" s="337" t="s">
        <v>1165</v>
      </c>
      <c r="E245" s="1392"/>
      <c r="F245" s="875"/>
      <c r="G245" s="875"/>
      <c r="H245" s="919"/>
      <c r="I245" s="1394">
        <v>15790</v>
      </c>
      <c r="J245" s="743">
        <v>10986</v>
      </c>
      <c r="K245" s="743">
        <v>2269</v>
      </c>
      <c r="L245" s="743">
        <v>2535</v>
      </c>
      <c r="M245" s="363"/>
      <c r="N245" s="363"/>
      <c r="O245" s="363"/>
      <c r="P245" s="363"/>
      <c r="Q245" s="364"/>
      <c r="R245" s="263"/>
      <c r="S245" s="263"/>
      <c r="T245" s="263"/>
      <c r="U245" s="263"/>
      <c r="V245" s="263"/>
      <c r="W245" s="263"/>
      <c r="X245" s="263"/>
      <c r="Y245" s="263"/>
      <c r="Z245" s="263"/>
      <c r="AA245" s="263"/>
      <c r="AB245" s="263"/>
      <c r="AC245" s="263"/>
      <c r="AD245" s="263"/>
    </row>
    <row r="246" spans="1:30" s="24" customFormat="1" ht="18" customHeight="1" x14ac:dyDescent="0.3">
      <c r="A246" s="1587">
        <v>239</v>
      </c>
      <c r="B246" s="544"/>
      <c r="C246" s="292"/>
      <c r="D246" s="969" t="s">
        <v>937</v>
      </c>
      <c r="E246" s="985"/>
      <c r="F246" s="300"/>
      <c r="G246" s="300"/>
      <c r="H246" s="347"/>
      <c r="I246" s="1146">
        <f t="shared" ref="I246" si="70">SUM(J246:Q246)</f>
        <v>0</v>
      </c>
      <c r="J246" s="1145"/>
      <c r="K246" s="1145"/>
      <c r="L246" s="1145"/>
      <c r="M246" s="1150"/>
      <c r="N246" s="1150"/>
      <c r="O246" s="1150"/>
      <c r="P246" s="1150"/>
      <c r="Q246" s="1151"/>
      <c r="R246" s="220"/>
      <c r="S246" s="220"/>
      <c r="T246" s="220"/>
      <c r="U246" s="220"/>
      <c r="V246" s="220"/>
      <c r="W246" s="220"/>
      <c r="X246" s="220"/>
      <c r="Y246" s="220"/>
      <c r="Z246" s="220"/>
      <c r="AA246" s="220"/>
      <c r="AB246" s="220"/>
      <c r="AC246" s="220"/>
      <c r="AD246" s="220"/>
    </row>
    <row r="247" spans="1:30" s="24" customFormat="1" ht="18" customHeight="1" x14ac:dyDescent="0.3">
      <c r="A247" s="1587">
        <v>240</v>
      </c>
      <c r="B247" s="544"/>
      <c r="C247" s="292"/>
      <c r="D247" s="337" t="s">
        <v>1210</v>
      </c>
      <c r="E247" s="985"/>
      <c r="F247" s="300"/>
      <c r="G247" s="300"/>
      <c r="H247" s="347"/>
      <c r="I247" s="349">
        <f>SUM(I245:I246)</f>
        <v>15790</v>
      </c>
      <c r="J247" s="743">
        <f>SUM(J245:J246)</f>
        <v>10986</v>
      </c>
      <c r="K247" s="743">
        <f t="shared" ref="K247:L247" si="71">SUM(K245:K246)</f>
        <v>2269</v>
      </c>
      <c r="L247" s="743">
        <f t="shared" si="71"/>
        <v>2535</v>
      </c>
      <c r="M247" s="743"/>
      <c r="N247" s="743"/>
      <c r="O247" s="743"/>
      <c r="P247" s="743"/>
      <c r="Q247" s="1114"/>
      <c r="R247" s="220"/>
      <c r="S247" s="220"/>
      <c r="T247" s="220"/>
      <c r="U247" s="220"/>
      <c r="V247" s="220"/>
      <c r="W247" s="220"/>
      <c r="X247" s="220"/>
      <c r="Y247" s="220"/>
      <c r="Z247" s="220"/>
      <c r="AA247" s="220"/>
      <c r="AB247" s="220"/>
      <c r="AC247" s="220"/>
      <c r="AD247" s="220"/>
    </row>
    <row r="248" spans="1:30" s="24" customFormat="1" ht="18" customHeight="1" x14ac:dyDescent="0.3">
      <c r="A248" s="1587">
        <v>241</v>
      </c>
      <c r="B248" s="544"/>
      <c r="C248" s="292">
        <v>16</v>
      </c>
      <c r="D248" s="536" t="s">
        <v>961</v>
      </c>
      <c r="E248" s="985"/>
      <c r="F248" s="300"/>
      <c r="G248" s="300"/>
      <c r="H248" s="347"/>
      <c r="I248" s="349"/>
      <c r="J248" s="743"/>
      <c r="K248" s="743"/>
      <c r="L248" s="743"/>
      <c r="M248" s="743"/>
      <c r="N248" s="743"/>
      <c r="O248" s="743"/>
      <c r="P248" s="743"/>
      <c r="Q248" s="1114"/>
      <c r="R248" s="220"/>
      <c r="S248" s="220"/>
      <c r="T248" s="220"/>
      <c r="U248" s="220"/>
      <c r="V248" s="220"/>
      <c r="W248" s="220"/>
      <c r="X248" s="220"/>
      <c r="Y248" s="220"/>
      <c r="Z248" s="220"/>
      <c r="AA248" s="220"/>
      <c r="AB248" s="220"/>
      <c r="AC248" s="220"/>
      <c r="AD248" s="220"/>
    </row>
    <row r="249" spans="1:30" s="24" customFormat="1" ht="18" customHeight="1" x14ac:dyDescent="0.3">
      <c r="A249" s="1587">
        <v>242</v>
      </c>
      <c r="B249" s="544"/>
      <c r="C249" s="292"/>
      <c r="D249" s="337" t="s">
        <v>1165</v>
      </c>
      <c r="E249" s="985"/>
      <c r="F249" s="300"/>
      <c r="G249" s="300"/>
      <c r="H249" s="347"/>
      <c r="I249" s="349">
        <f>SUM(J249:Q249)</f>
        <v>956</v>
      </c>
      <c r="J249" s="743">
        <v>800</v>
      </c>
      <c r="K249" s="743">
        <v>156</v>
      </c>
      <c r="L249" s="743"/>
      <c r="M249" s="743"/>
      <c r="N249" s="743"/>
      <c r="O249" s="743"/>
      <c r="P249" s="743"/>
      <c r="Q249" s="1114"/>
      <c r="R249" s="220"/>
      <c r="S249" s="220"/>
      <c r="T249" s="220"/>
      <c r="U249" s="220"/>
      <c r="V249" s="220"/>
      <c r="W249" s="220"/>
      <c r="X249" s="220"/>
      <c r="Y249" s="220"/>
      <c r="Z249" s="220"/>
      <c r="AA249" s="220"/>
      <c r="AB249" s="220"/>
      <c r="AC249" s="220"/>
      <c r="AD249" s="220"/>
    </row>
    <row r="250" spans="1:30" s="24" customFormat="1" ht="18" customHeight="1" x14ac:dyDescent="0.3">
      <c r="A250" s="1587">
        <v>243</v>
      </c>
      <c r="B250" s="544"/>
      <c r="C250" s="292"/>
      <c r="D250" s="969" t="s">
        <v>937</v>
      </c>
      <c r="E250" s="985"/>
      <c r="F250" s="300"/>
      <c r="G250" s="300"/>
      <c r="H250" s="347"/>
      <c r="I250" s="1146">
        <f t="shared" ref="I250" si="72">SUM(J250:Q250)</f>
        <v>0</v>
      </c>
      <c r="J250" s="356"/>
      <c r="K250" s="356"/>
      <c r="L250" s="743"/>
      <c r="M250" s="743"/>
      <c r="N250" s="743"/>
      <c r="O250" s="743"/>
      <c r="P250" s="743"/>
      <c r="Q250" s="1114"/>
      <c r="R250" s="220"/>
      <c r="S250" s="220"/>
      <c r="T250" s="220"/>
      <c r="U250" s="220"/>
      <c r="V250" s="220"/>
      <c r="W250" s="220"/>
      <c r="X250" s="220"/>
      <c r="Y250" s="220"/>
      <c r="Z250" s="220"/>
      <c r="AA250" s="220"/>
      <c r="AB250" s="220"/>
      <c r="AC250" s="220"/>
      <c r="AD250" s="220"/>
    </row>
    <row r="251" spans="1:30" s="24" customFormat="1" ht="18" customHeight="1" x14ac:dyDescent="0.3">
      <c r="A251" s="1587">
        <v>244</v>
      </c>
      <c r="B251" s="544"/>
      <c r="C251" s="292"/>
      <c r="D251" s="337" t="s">
        <v>1210</v>
      </c>
      <c r="E251" s="985"/>
      <c r="F251" s="300"/>
      <c r="G251" s="300"/>
      <c r="H251" s="347"/>
      <c r="I251" s="349">
        <f>SUM(I249:I250)</f>
        <v>956</v>
      </c>
      <c r="J251" s="743">
        <f>SUM(J249:J250)</f>
        <v>800</v>
      </c>
      <c r="K251" s="743">
        <f t="shared" ref="K251" si="73">SUM(K249:K250)</f>
        <v>156</v>
      </c>
      <c r="L251" s="743"/>
      <c r="M251" s="743"/>
      <c r="N251" s="743"/>
      <c r="O251" s="743"/>
      <c r="P251" s="743"/>
      <c r="Q251" s="1114"/>
      <c r="R251" s="220"/>
      <c r="S251" s="220"/>
      <c r="T251" s="220"/>
      <c r="U251" s="220"/>
      <c r="V251" s="220"/>
      <c r="W251" s="220"/>
      <c r="X251" s="220"/>
      <c r="Y251" s="220"/>
      <c r="Z251" s="220"/>
      <c r="AA251" s="220"/>
      <c r="AB251" s="220"/>
      <c r="AC251" s="220"/>
      <c r="AD251" s="220"/>
    </row>
    <row r="252" spans="1:30" s="24" customFormat="1" ht="18" customHeight="1" x14ac:dyDescent="0.3">
      <c r="A252" s="1587">
        <v>245</v>
      </c>
      <c r="B252" s="544"/>
      <c r="C252" s="292">
        <v>17</v>
      </c>
      <c r="D252" s="536" t="s">
        <v>1030</v>
      </c>
      <c r="E252" s="985"/>
      <c r="F252" s="300"/>
      <c r="G252" s="300"/>
      <c r="H252" s="347"/>
      <c r="I252" s="349"/>
      <c r="J252" s="743"/>
      <c r="K252" s="743"/>
      <c r="L252" s="743"/>
      <c r="M252" s="743"/>
      <c r="N252" s="743"/>
      <c r="O252" s="743"/>
      <c r="P252" s="743"/>
      <c r="Q252" s="1114"/>
      <c r="R252" s="220"/>
      <c r="S252" s="220"/>
      <c r="T252" s="220"/>
      <c r="U252" s="220"/>
      <c r="V252" s="220"/>
      <c r="W252" s="220"/>
      <c r="X252" s="220"/>
      <c r="Y252" s="220"/>
      <c r="Z252" s="220"/>
      <c r="AA252" s="220"/>
      <c r="AB252" s="220"/>
      <c r="AC252" s="220"/>
      <c r="AD252" s="220"/>
    </row>
    <row r="253" spans="1:30" s="24" customFormat="1" ht="18" customHeight="1" x14ac:dyDescent="0.3">
      <c r="A253" s="1587">
        <v>246</v>
      </c>
      <c r="B253" s="544"/>
      <c r="C253" s="292"/>
      <c r="D253" s="337" t="s">
        <v>1165</v>
      </c>
      <c r="E253" s="985"/>
      <c r="F253" s="300"/>
      <c r="G253" s="300"/>
      <c r="H253" s="347"/>
      <c r="I253" s="349">
        <v>1063</v>
      </c>
      <c r="J253" s="743">
        <v>760</v>
      </c>
      <c r="K253" s="743">
        <v>164</v>
      </c>
      <c r="L253" s="743">
        <v>139</v>
      </c>
      <c r="M253" s="743"/>
      <c r="N253" s="743"/>
      <c r="O253" s="743"/>
      <c r="P253" s="743"/>
      <c r="Q253" s="1114"/>
      <c r="R253" s="220"/>
      <c r="S253" s="220"/>
      <c r="T253" s="220"/>
      <c r="U253" s="220"/>
      <c r="V253" s="220"/>
      <c r="W253" s="220"/>
      <c r="X253" s="220"/>
      <c r="Y253" s="220"/>
      <c r="Z253" s="220"/>
      <c r="AA253" s="220"/>
      <c r="AB253" s="220"/>
      <c r="AC253" s="220"/>
      <c r="AD253" s="220"/>
    </row>
    <row r="254" spans="1:30" s="24" customFormat="1" ht="18" customHeight="1" x14ac:dyDescent="0.3">
      <c r="A254" s="1587">
        <v>247</v>
      </c>
      <c r="B254" s="544"/>
      <c r="C254" s="292"/>
      <c r="D254" s="969" t="s">
        <v>1174</v>
      </c>
      <c r="E254" s="985"/>
      <c r="F254" s="300"/>
      <c r="G254" s="300"/>
      <c r="H254" s="347"/>
      <c r="I254" s="1146">
        <f t="shared" ref="I254" si="74">SUM(J254:Q254)</f>
        <v>0</v>
      </c>
      <c r="J254" s="356"/>
      <c r="K254" s="356"/>
      <c r="L254" s="356"/>
      <c r="M254" s="743"/>
      <c r="N254" s="743"/>
      <c r="O254" s="743"/>
      <c r="P254" s="743"/>
      <c r="Q254" s="1114"/>
      <c r="R254" s="220"/>
      <c r="S254" s="220"/>
      <c r="T254" s="220"/>
      <c r="U254" s="220"/>
      <c r="V254" s="220"/>
      <c r="W254" s="220"/>
      <c r="X254" s="220"/>
      <c r="Y254" s="220"/>
      <c r="Z254" s="220"/>
      <c r="AA254" s="220"/>
      <c r="AB254" s="220"/>
      <c r="AC254" s="220"/>
      <c r="AD254" s="220"/>
    </row>
    <row r="255" spans="1:30" s="24" customFormat="1" ht="18" customHeight="1" x14ac:dyDescent="0.3">
      <c r="A255" s="1587">
        <v>248</v>
      </c>
      <c r="B255" s="544"/>
      <c r="C255" s="292"/>
      <c r="D255" s="337" t="s">
        <v>1210</v>
      </c>
      <c r="E255" s="985"/>
      <c r="F255" s="300"/>
      <c r="G255" s="300"/>
      <c r="H255" s="347"/>
      <c r="I255" s="349">
        <f>SUM(I253:I254)</f>
        <v>1063</v>
      </c>
      <c r="J255" s="743">
        <f>SUM(J253:J254)</f>
        <v>760</v>
      </c>
      <c r="K255" s="743">
        <f t="shared" ref="K255:L255" si="75">SUM(K253:K254)</f>
        <v>164</v>
      </c>
      <c r="L255" s="743">
        <f t="shared" si="75"/>
        <v>139</v>
      </c>
      <c r="M255" s="743"/>
      <c r="N255" s="743"/>
      <c r="O255" s="743"/>
      <c r="P255" s="743"/>
      <c r="Q255" s="1114"/>
      <c r="R255" s="220"/>
      <c r="S255" s="220"/>
      <c r="T255" s="220"/>
      <c r="U255" s="220"/>
      <c r="V255" s="220"/>
      <c r="W255" s="220"/>
      <c r="X255" s="220"/>
      <c r="Y255" s="220"/>
      <c r="Z255" s="220"/>
      <c r="AA255" s="220"/>
      <c r="AB255" s="220"/>
      <c r="AC255" s="220"/>
      <c r="AD255" s="220"/>
    </row>
    <row r="256" spans="1:30" s="24" customFormat="1" ht="18" customHeight="1" x14ac:dyDescent="0.3">
      <c r="A256" s="1587">
        <v>249</v>
      </c>
      <c r="B256" s="544"/>
      <c r="C256" s="292">
        <v>18</v>
      </c>
      <c r="D256" s="536" t="s">
        <v>1140</v>
      </c>
      <c r="E256" s="985"/>
      <c r="F256" s="300"/>
      <c r="G256" s="300"/>
      <c r="H256" s="347"/>
      <c r="I256" s="349"/>
      <c r="J256" s="743"/>
      <c r="K256" s="743"/>
      <c r="L256" s="743"/>
      <c r="M256" s="743"/>
      <c r="N256" s="743"/>
      <c r="O256" s="743"/>
      <c r="P256" s="743"/>
      <c r="Q256" s="1114"/>
      <c r="R256" s="220"/>
      <c r="S256" s="220"/>
      <c r="T256" s="220"/>
      <c r="U256" s="220"/>
      <c r="V256" s="220"/>
      <c r="W256" s="220"/>
      <c r="X256" s="220"/>
      <c r="Y256" s="220"/>
      <c r="Z256" s="220"/>
      <c r="AA256" s="220"/>
      <c r="AB256" s="220"/>
      <c r="AC256" s="220"/>
      <c r="AD256" s="220"/>
    </row>
    <row r="257" spans="1:30" s="24" customFormat="1" ht="18" customHeight="1" x14ac:dyDescent="0.3">
      <c r="A257" s="1587">
        <v>250</v>
      </c>
      <c r="B257" s="544"/>
      <c r="C257" s="292"/>
      <c r="D257" s="337" t="s">
        <v>1165</v>
      </c>
      <c r="E257" s="985"/>
      <c r="F257" s="300"/>
      <c r="G257" s="300"/>
      <c r="H257" s="347"/>
      <c r="I257" s="349">
        <v>0</v>
      </c>
      <c r="J257" s="743">
        <v>0</v>
      </c>
      <c r="K257" s="743">
        <v>0</v>
      </c>
      <c r="L257" s="743"/>
      <c r="M257" s="743"/>
      <c r="N257" s="743"/>
      <c r="O257" s="743"/>
      <c r="P257" s="743"/>
      <c r="Q257" s="1114"/>
      <c r="R257" s="220"/>
      <c r="S257" s="220"/>
      <c r="T257" s="220"/>
      <c r="U257" s="220"/>
      <c r="V257" s="220"/>
      <c r="W257" s="220"/>
      <c r="X257" s="220"/>
      <c r="Y257" s="220"/>
      <c r="Z257" s="220"/>
      <c r="AA257" s="220"/>
      <c r="AB257" s="220"/>
      <c r="AC257" s="220"/>
      <c r="AD257" s="220"/>
    </row>
    <row r="258" spans="1:30" s="24" customFormat="1" ht="18" customHeight="1" x14ac:dyDescent="0.3">
      <c r="A258" s="1587">
        <v>251</v>
      </c>
      <c r="B258" s="544"/>
      <c r="C258" s="292"/>
      <c r="D258" s="969" t="s">
        <v>1334</v>
      </c>
      <c r="E258" s="985"/>
      <c r="F258" s="300"/>
      <c r="G258" s="300"/>
      <c r="H258" s="347"/>
      <c r="I258" s="1146">
        <f t="shared" ref="I258" si="76">SUM(J258:Q258)</f>
        <v>1540</v>
      </c>
      <c r="J258" s="356">
        <v>1262</v>
      </c>
      <c r="K258" s="356">
        <v>278</v>
      </c>
      <c r="L258" s="743"/>
      <c r="M258" s="743"/>
      <c r="N258" s="743"/>
      <c r="O258" s="743"/>
      <c r="P258" s="743"/>
      <c r="Q258" s="1114"/>
      <c r="R258" s="220"/>
      <c r="S258" s="220"/>
      <c r="T258" s="220"/>
      <c r="U258" s="220"/>
      <c r="V258" s="220"/>
      <c r="W258" s="220"/>
      <c r="X258" s="220"/>
      <c r="Y258" s="220"/>
      <c r="Z258" s="220"/>
      <c r="AA258" s="220"/>
      <c r="AB258" s="220"/>
      <c r="AC258" s="220"/>
      <c r="AD258" s="220"/>
    </row>
    <row r="259" spans="1:30" s="24" customFormat="1" ht="18" customHeight="1" x14ac:dyDescent="0.3">
      <c r="A259" s="1587">
        <v>252</v>
      </c>
      <c r="B259" s="544"/>
      <c r="C259" s="292"/>
      <c r="D259" s="337" t="s">
        <v>1210</v>
      </c>
      <c r="E259" s="985"/>
      <c r="F259" s="300"/>
      <c r="G259" s="300"/>
      <c r="H259" s="347"/>
      <c r="I259" s="349">
        <f>SUM(I257:I258)</f>
        <v>1540</v>
      </c>
      <c r="J259" s="743">
        <f>SUM(J257:J258)</f>
        <v>1262</v>
      </c>
      <c r="K259" s="743">
        <f t="shared" ref="K259" si="77">SUM(K257:K258)</f>
        <v>278</v>
      </c>
      <c r="L259" s="743"/>
      <c r="M259" s="743"/>
      <c r="N259" s="743"/>
      <c r="O259" s="743"/>
      <c r="P259" s="743"/>
      <c r="Q259" s="1114"/>
      <c r="R259" s="220"/>
      <c r="S259" s="220"/>
      <c r="T259" s="220"/>
      <c r="U259" s="220"/>
      <c r="V259" s="220"/>
      <c r="W259" s="220"/>
      <c r="X259" s="220"/>
      <c r="Y259" s="220"/>
      <c r="Z259" s="220"/>
      <c r="AA259" s="220"/>
      <c r="AB259" s="220"/>
      <c r="AC259" s="220"/>
      <c r="AD259" s="220"/>
    </row>
    <row r="260" spans="1:30" s="24" customFormat="1" ht="18" customHeight="1" x14ac:dyDescent="0.3">
      <c r="A260" s="1587">
        <v>253</v>
      </c>
      <c r="B260" s="544"/>
      <c r="C260" s="292">
        <v>19</v>
      </c>
      <c r="D260" s="536" t="s">
        <v>1113</v>
      </c>
      <c r="E260" s="536"/>
      <c r="F260" s="300"/>
      <c r="G260" s="300"/>
      <c r="H260" s="347"/>
      <c r="I260" s="349"/>
      <c r="J260" s="743"/>
      <c r="K260" s="743"/>
      <c r="L260" s="743"/>
      <c r="M260" s="743"/>
      <c r="N260" s="743"/>
      <c r="O260" s="743"/>
      <c r="P260" s="743"/>
      <c r="Q260" s="1114"/>
      <c r="R260" s="220"/>
      <c r="S260" s="220"/>
      <c r="T260" s="220"/>
      <c r="U260" s="220"/>
      <c r="V260" s="220"/>
      <c r="W260" s="220"/>
      <c r="X260" s="220"/>
      <c r="Y260" s="220"/>
      <c r="Z260" s="220"/>
      <c r="AA260" s="220"/>
      <c r="AB260" s="220"/>
      <c r="AC260" s="220"/>
      <c r="AD260" s="220"/>
    </row>
    <row r="261" spans="1:30" s="24" customFormat="1" ht="18" customHeight="1" x14ac:dyDescent="0.3">
      <c r="A261" s="1587">
        <v>254</v>
      </c>
      <c r="B261" s="544"/>
      <c r="C261" s="292"/>
      <c r="D261" s="337" t="s">
        <v>1165</v>
      </c>
      <c r="E261" s="1600"/>
      <c r="F261" s="300"/>
      <c r="G261" s="300"/>
      <c r="H261" s="347"/>
      <c r="I261" s="349">
        <v>354</v>
      </c>
      <c r="J261" s="743">
        <v>297</v>
      </c>
      <c r="K261" s="743">
        <v>57</v>
      </c>
      <c r="L261" s="743"/>
      <c r="M261" s="743"/>
      <c r="N261" s="743"/>
      <c r="O261" s="743"/>
      <c r="P261" s="743"/>
      <c r="Q261" s="1114"/>
      <c r="R261" s="220"/>
      <c r="S261" s="220"/>
      <c r="T261" s="220"/>
      <c r="U261" s="220"/>
      <c r="V261" s="220"/>
      <c r="W261" s="220"/>
      <c r="X261" s="220"/>
      <c r="Y261" s="220"/>
      <c r="Z261" s="220"/>
      <c r="AA261" s="220"/>
      <c r="AB261" s="220"/>
      <c r="AC261" s="220"/>
      <c r="AD261" s="220"/>
    </row>
    <row r="262" spans="1:30" s="24" customFormat="1" ht="18" customHeight="1" x14ac:dyDescent="0.3">
      <c r="A262" s="1587">
        <v>255</v>
      </c>
      <c r="B262" s="544"/>
      <c r="C262" s="292"/>
      <c r="D262" s="969" t="s">
        <v>937</v>
      </c>
      <c r="E262" s="985"/>
      <c r="F262" s="300"/>
      <c r="G262" s="300"/>
      <c r="H262" s="347"/>
      <c r="I262" s="1146">
        <f t="shared" ref="I262" si="78">SUM(J262:Q262)</f>
        <v>0</v>
      </c>
      <c r="J262" s="356"/>
      <c r="K262" s="356"/>
      <c r="L262" s="743"/>
      <c r="M262" s="743"/>
      <c r="N262" s="743"/>
      <c r="O262" s="743"/>
      <c r="P262" s="743"/>
      <c r="Q262" s="1114"/>
      <c r="R262" s="220"/>
      <c r="S262" s="220"/>
      <c r="T262" s="220"/>
      <c r="U262" s="220"/>
      <c r="V262" s="220"/>
      <c r="W262" s="220"/>
      <c r="X262" s="220"/>
      <c r="Y262" s="220"/>
      <c r="Z262" s="220"/>
      <c r="AA262" s="220"/>
      <c r="AB262" s="220"/>
      <c r="AC262" s="220"/>
      <c r="AD262" s="220"/>
    </row>
    <row r="263" spans="1:30" s="24" customFormat="1" ht="18" customHeight="1" x14ac:dyDescent="0.3">
      <c r="A263" s="1587">
        <v>256</v>
      </c>
      <c r="B263" s="544"/>
      <c r="C263" s="292"/>
      <c r="D263" s="337" t="s">
        <v>1210</v>
      </c>
      <c r="E263" s="985"/>
      <c r="F263" s="300"/>
      <c r="G263" s="300"/>
      <c r="H263" s="347"/>
      <c r="I263" s="349">
        <f>SUM(I261:I262)</f>
        <v>354</v>
      </c>
      <c r="J263" s="743">
        <f>SUM(J261:J262)</f>
        <v>297</v>
      </c>
      <c r="K263" s="743">
        <f t="shared" ref="K263" si="79">SUM(K261:K262)</f>
        <v>57</v>
      </c>
      <c r="L263" s="743"/>
      <c r="M263" s="743"/>
      <c r="N263" s="743"/>
      <c r="O263" s="743"/>
      <c r="P263" s="743"/>
      <c r="Q263" s="1114"/>
      <c r="R263" s="220"/>
      <c r="S263" s="220"/>
      <c r="T263" s="220"/>
      <c r="U263" s="220"/>
      <c r="V263" s="220"/>
      <c r="W263" s="220"/>
      <c r="X263" s="220"/>
      <c r="Y263" s="220"/>
      <c r="Z263" s="220"/>
      <c r="AA263" s="220"/>
      <c r="AB263" s="220"/>
      <c r="AC263" s="220"/>
      <c r="AD263" s="220"/>
    </row>
    <row r="264" spans="1:30" s="24" customFormat="1" ht="18" customHeight="1" x14ac:dyDescent="0.3">
      <c r="A264" s="1587">
        <v>257</v>
      </c>
      <c r="B264" s="544"/>
      <c r="C264" s="292">
        <v>20</v>
      </c>
      <c r="D264" s="969" t="s">
        <v>1348</v>
      </c>
      <c r="E264" s="985"/>
      <c r="F264" s="300"/>
      <c r="G264" s="300"/>
      <c r="H264" s="347"/>
      <c r="I264" s="349"/>
      <c r="J264" s="743"/>
      <c r="K264" s="743"/>
      <c r="L264" s="743"/>
      <c r="M264" s="743"/>
      <c r="N264" s="743"/>
      <c r="O264" s="743"/>
      <c r="P264" s="743"/>
      <c r="Q264" s="1114"/>
      <c r="R264" s="220"/>
      <c r="S264" s="220"/>
      <c r="T264" s="220"/>
      <c r="U264" s="220"/>
      <c r="V264" s="220"/>
      <c r="W264" s="220"/>
      <c r="X264" s="220"/>
      <c r="Y264" s="220"/>
      <c r="Z264" s="220"/>
      <c r="AA264" s="220"/>
      <c r="AB264" s="220"/>
      <c r="AC264" s="220"/>
      <c r="AD264" s="220"/>
    </row>
    <row r="265" spans="1:30" s="24" customFormat="1" ht="18" customHeight="1" x14ac:dyDescent="0.3">
      <c r="A265" s="1587">
        <v>258</v>
      </c>
      <c r="B265" s="544"/>
      <c r="C265" s="292"/>
      <c r="D265" s="969" t="s">
        <v>1352</v>
      </c>
      <c r="E265" s="985"/>
      <c r="F265" s="300"/>
      <c r="G265" s="300"/>
      <c r="H265" s="347"/>
      <c r="I265" s="1146">
        <f t="shared" ref="I265" si="80">SUM(J265:Q265)</f>
        <v>12000</v>
      </c>
      <c r="J265" s="356">
        <v>10042</v>
      </c>
      <c r="K265" s="356">
        <v>1958</v>
      </c>
      <c r="L265" s="743"/>
      <c r="M265" s="743"/>
      <c r="N265" s="743"/>
      <c r="O265" s="743"/>
      <c r="P265" s="743"/>
      <c r="Q265" s="1114"/>
      <c r="R265" s="220"/>
      <c r="S265" s="220"/>
      <c r="T265" s="220"/>
      <c r="U265" s="220"/>
      <c r="V265" s="220"/>
      <c r="W265" s="220"/>
      <c r="X265" s="220"/>
      <c r="Y265" s="220"/>
      <c r="Z265" s="220"/>
      <c r="AA265" s="220"/>
      <c r="AB265" s="220"/>
      <c r="AC265" s="220"/>
      <c r="AD265" s="220"/>
    </row>
    <row r="266" spans="1:30" s="24" customFormat="1" ht="18" customHeight="1" x14ac:dyDescent="0.3">
      <c r="A266" s="1587">
        <v>259</v>
      </c>
      <c r="B266" s="544"/>
      <c r="C266" s="292"/>
      <c r="D266" s="337" t="s">
        <v>1210</v>
      </c>
      <c r="E266" s="985"/>
      <c r="F266" s="300"/>
      <c r="G266" s="300"/>
      <c r="H266" s="347"/>
      <c r="I266" s="349">
        <f>SUM(I264:I265)</f>
        <v>12000</v>
      </c>
      <c r="J266" s="743">
        <f>SUM(J265)</f>
        <v>10042</v>
      </c>
      <c r="K266" s="743">
        <f>SUM(K265)</f>
        <v>1958</v>
      </c>
      <c r="L266" s="743"/>
      <c r="M266" s="743"/>
      <c r="N266" s="743"/>
      <c r="O266" s="743"/>
      <c r="P266" s="743"/>
      <c r="Q266" s="1114"/>
      <c r="R266" s="220"/>
      <c r="S266" s="220"/>
      <c r="T266" s="220"/>
      <c r="U266" s="220"/>
      <c r="V266" s="220"/>
      <c r="W266" s="220"/>
      <c r="X266" s="220"/>
      <c r="Y266" s="220"/>
      <c r="Z266" s="220"/>
      <c r="AA266" s="220"/>
      <c r="AB266" s="220"/>
      <c r="AC266" s="220"/>
      <c r="AD266" s="220"/>
    </row>
    <row r="267" spans="1:30" s="34" customFormat="1" ht="20.100000000000001" customHeight="1" x14ac:dyDescent="0.3">
      <c r="A267" s="1587">
        <v>260</v>
      </c>
      <c r="B267" s="544"/>
      <c r="C267" s="292">
        <v>21</v>
      </c>
      <c r="D267" s="536" t="s">
        <v>404</v>
      </c>
      <c r="E267" s="537"/>
      <c r="F267" s="300">
        <v>250</v>
      </c>
      <c r="G267" s="300">
        <v>750</v>
      </c>
      <c r="H267" s="347">
        <v>750</v>
      </c>
      <c r="I267" s="349"/>
      <c r="J267" s="363"/>
      <c r="K267" s="363"/>
      <c r="L267" s="363"/>
      <c r="M267" s="363"/>
      <c r="N267" s="363"/>
      <c r="O267" s="363"/>
      <c r="P267" s="363"/>
      <c r="Q267" s="364"/>
      <c r="R267" s="268"/>
      <c r="S267" s="268"/>
      <c r="T267" s="268"/>
      <c r="U267" s="268"/>
      <c r="V267" s="268"/>
      <c r="W267" s="268"/>
      <c r="X267" s="268"/>
      <c r="Y267" s="268"/>
      <c r="Z267" s="268"/>
      <c r="AA267" s="268"/>
      <c r="AB267" s="268"/>
      <c r="AC267" s="268"/>
      <c r="AD267" s="268"/>
    </row>
    <row r="268" spans="1:30" s="34" customFormat="1" ht="20.100000000000001" customHeight="1" x14ac:dyDescent="0.3">
      <c r="A268" s="1587">
        <v>261</v>
      </c>
      <c r="B268" s="544"/>
      <c r="C268" s="292">
        <v>22</v>
      </c>
      <c r="D268" s="536" t="s">
        <v>414</v>
      </c>
      <c r="E268" s="317"/>
      <c r="F268" s="317"/>
      <c r="G268" s="300">
        <v>363</v>
      </c>
      <c r="H268" s="347">
        <v>1250</v>
      </c>
      <c r="I268" s="349"/>
      <c r="J268" s="363"/>
      <c r="K268" s="363"/>
      <c r="L268" s="363"/>
      <c r="M268" s="363"/>
      <c r="N268" s="363"/>
      <c r="O268" s="363"/>
      <c r="P268" s="363"/>
      <c r="Q268" s="364"/>
      <c r="R268" s="268"/>
      <c r="S268" s="268"/>
      <c r="T268" s="268"/>
      <c r="U268" s="268"/>
      <c r="V268" s="268"/>
      <c r="W268" s="268"/>
      <c r="X268" s="268"/>
      <c r="Y268" s="268"/>
      <c r="Z268" s="268"/>
      <c r="AA268" s="268"/>
      <c r="AB268" s="268"/>
      <c r="AC268" s="268"/>
      <c r="AD268" s="268"/>
    </row>
    <row r="269" spans="1:30" s="34" customFormat="1" ht="20.100000000000001" customHeight="1" x14ac:dyDescent="0.3">
      <c r="A269" s="1587">
        <v>262</v>
      </c>
      <c r="B269" s="544"/>
      <c r="C269" s="292">
        <v>23</v>
      </c>
      <c r="D269" s="536" t="s">
        <v>410</v>
      </c>
      <c r="E269" s="537"/>
      <c r="F269" s="300">
        <v>193</v>
      </c>
      <c r="G269" s="300">
        <v>2957</v>
      </c>
      <c r="H269" s="347">
        <v>2959</v>
      </c>
      <c r="I269" s="349"/>
      <c r="J269" s="363"/>
      <c r="K269" s="363"/>
      <c r="L269" s="363"/>
      <c r="M269" s="363"/>
      <c r="N269" s="363"/>
      <c r="O269" s="363"/>
      <c r="P269" s="363"/>
      <c r="Q269" s="364"/>
      <c r="R269" s="268"/>
      <c r="S269" s="268"/>
      <c r="T269" s="268"/>
      <c r="U269" s="268"/>
      <c r="V269" s="268"/>
      <c r="W269" s="268"/>
      <c r="X269" s="268"/>
      <c r="Y269" s="268"/>
      <c r="Z269" s="268"/>
      <c r="AA269" s="268"/>
      <c r="AB269" s="268"/>
      <c r="AC269" s="268"/>
      <c r="AD269" s="268"/>
    </row>
    <row r="270" spans="1:30" s="24" customFormat="1" ht="30" customHeight="1" x14ac:dyDescent="0.3">
      <c r="A270" s="1587">
        <v>263</v>
      </c>
      <c r="B270" s="544"/>
      <c r="C270" s="298">
        <v>24</v>
      </c>
      <c r="D270" s="1775" t="s">
        <v>413</v>
      </c>
      <c r="E270" s="1776"/>
      <c r="F270" s="300"/>
      <c r="G270" s="300">
        <v>568</v>
      </c>
      <c r="H270" s="347">
        <v>568</v>
      </c>
      <c r="I270" s="349"/>
      <c r="J270" s="363"/>
      <c r="K270" s="363"/>
      <c r="L270" s="363"/>
      <c r="M270" s="363"/>
      <c r="N270" s="363"/>
      <c r="O270" s="363"/>
      <c r="P270" s="363"/>
      <c r="Q270" s="364"/>
      <c r="R270" s="220"/>
      <c r="S270" s="220"/>
      <c r="T270" s="220"/>
      <c r="U270" s="220"/>
      <c r="V270" s="220"/>
      <c r="W270" s="220"/>
      <c r="X270" s="220"/>
      <c r="Y270" s="220"/>
      <c r="Z270" s="220"/>
      <c r="AA270" s="220"/>
      <c r="AB270" s="220"/>
      <c r="AC270" s="220"/>
      <c r="AD270" s="220"/>
    </row>
    <row r="271" spans="1:30" s="24" customFormat="1" ht="30" customHeight="1" x14ac:dyDescent="0.3">
      <c r="A271" s="1587">
        <v>264</v>
      </c>
      <c r="B271" s="544"/>
      <c r="C271" s="298">
        <v>25</v>
      </c>
      <c r="D271" s="1775" t="s">
        <v>495</v>
      </c>
      <c r="E271" s="1776"/>
      <c r="F271" s="300"/>
      <c r="G271" s="300"/>
      <c r="H271" s="347"/>
      <c r="I271" s="349"/>
      <c r="J271" s="363"/>
      <c r="K271" s="363"/>
      <c r="L271" s="363"/>
      <c r="M271" s="363"/>
      <c r="N271" s="363"/>
      <c r="O271" s="363"/>
      <c r="P271" s="363"/>
      <c r="Q271" s="364"/>
      <c r="R271" s="220"/>
      <c r="S271" s="220"/>
      <c r="T271" s="220"/>
      <c r="U271" s="220"/>
      <c r="V271" s="220"/>
      <c r="W271" s="220"/>
      <c r="X271" s="220"/>
      <c r="Y271" s="220"/>
      <c r="Z271" s="220"/>
      <c r="AA271" s="220"/>
      <c r="AB271" s="220"/>
      <c r="AC271" s="220"/>
      <c r="AD271" s="220"/>
    </row>
    <row r="272" spans="1:30" s="24" customFormat="1" ht="30" customHeight="1" x14ac:dyDescent="0.3">
      <c r="A272" s="1587">
        <v>265</v>
      </c>
      <c r="B272" s="544"/>
      <c r="C272" s="298">
        <v>26</v>
      </c>
      <c r="D272" s="1775" t="s">
        <v>415</v>
      </c>
      <c r="E272" s="1776"/>
      <c r="F272" s="300"/>
      <c r="G272" s="300">
        <v>9201</v>
      </c>
      <c r="H272" s="347"/>
      <c r="I272" s="349"/>
      <c r="J272" s="363"/>
      <c r="K272" s="363"/>
      <c r="L272" s="363"/>
      <c r="M272" s="363"/>
      <c r="N272" s="363"/>
      <c r="O272" s="363"/>
      <c r="P272" s="363"/>
      <c r="Q272" s="364"/>
      <c r="R272" s="220"/>
      <c r="S272" s="220"/>
      <c r="T272" s="220"/>
      <c r="U272" s="220"/>
      <c r="V272" s="220"/>
      <c r="W272" s="220"/>
      <c r="X272" s="220"/>
      <c r="Y272" s="220"/>
      <c r="Z272" s="220"/>
      <c r="AA272" s="220"/>
      <c r="AB272" s="220"/>
      <c r="AC272" s="220"/>
      <c r="AD272" s="220"/>
    </row>
    <row r="273" spans="1:30" s="34" customFormat="1" ht="19.5" customHeight="1" thickBot="1" x14ac:dyDescent="0.35">
      <c r="A273" s="1587">
        <v>266</v>
      </c>
      <c r="B273" s="544"/>
      <c r="C273" s="292">
        <v>27</v>
      </c>
      <c r="D273" s="989" t="s">
        <v>397</v>
      </c>
      <c r="E273" s="990"/>
      <c r="F273" s="328">
        <v>9212</v>
      </c>
      <c r="G273" s="328"/>
      <c r="H273" s="350"/>
      <c r="I273" s="128"/>
      <c r="J273" s="991"/>
      <c r="K273" s="991"/>
      <c r="L273" s="991"/>
      <c r="M273" s="991"/>
      <c r="N273" s="991"/>
      <c r="O273" s="991"/>
      <c r="P273" s="991"/>
      <c r="Q273" s="992"/>
      <c r="R273" s="268"/>
      <c r="S273" s="268"/>
      <c r="T273" s="268"/>
      <c r="U273" s="268"/>
      <c r="V273" s="268"/>
      <c r="W273" s="268"/>
      <c r="X273" s="268"/>
      <c r="Y273" s="268"/>
      <c r="Z273" s="268"/>
      <c r="AA273" s="268"/>
      <c r="AB273" s="268"/>
      <c r="AC273" s="268"/>
      <c r="AD273" s="268"/>
    </row>
    <row r="274" spans="1:30" s="34" customFormat="1" ht="19.5" customHeight="1" thickTop="1" x14ac:dyDescent="0.35">
      <c r="A274" s="1587">
        <v>267</v>
      </c>
      <c r="B274" s="988"/>
      <c r="C274" s="993"/>
      <c r="D274" s="998" t="s">
        <v>193</v>
      </c>
      <c r="E274" s="994"/>
      <c r="F274" s="906"/>
      <c r="G274" s="906"/>
      <c r="H274" s="995"/>
      <c r="I274" s="967"/>
      <c r="J274" s="996"/>
      <c r="K274" s="996"/>
      <c r="L274" s="996"/>
      <c r="M274" s="996"/>
      <c r="N274" s="996"/>
      <c r="O274" s="996"/>
      <c r="P274" s="996"/>
      <c r="Q274" s="997"/>
      <c r="R274" s="268"/>
      <c r="S274" s="268"/>
      <c r="T274" s="268"/>
      <c r="U274" s="268"/>
      <c r="V274" s="268"/>
      <c r="W274" s="268"/>
      <c r="X274" s="268"/>
      <c r="Y274" s="268"/>
      <c r="Z274" s="268"/>
      <c r="AA274" s="268"/>
      <c r="AB274" s="268"/>
      <c r="AC274" s="268"/>
      <c r="AD274" s="268"/>
    </row>
    <row r="275" spans="1:30" s="33" customFormat="1" ht="20.100000000000001" customHeight="1" x14ac:dyDescent="0.3">
      <c r="A275" s="1587">
        <v>268</v>
      </c>
      <c r="B275" s="508"/>
      <c r="C275" s="837"/>
      <c r="D275" s="843" t="s">
        <v>360</v>
      </c>
      <c r="E275" s="943"/>
      <c r="F275" s="874">
        <f>SUM(F183:F273)</f>
        <v>1264247</v>
      </c>
      <c r="G275" s="874">
        <f>SUM(G183:G273)</f>
        <v>1472652</v>
      </c>
      <c r="H275" s="934">
        <f>SUM(H183:H273)</f>
        <v>1427756</v>
      </c>
      <c r="I275" s="935">
        <f>SUM(J275:Q275)</f>
        <v>1474608</v>
      </c>
      <c r="J275" s="950">
        <f t="shared" ref="J275:Q275" si="81">SUM(J184,J189,J194,J199,J244,J272,J273)</f>
        <v>972346</v>
      </c>
      <c r="K275" s="950">
        <f t="shared" si="81"/>
        <v>207460</v>
      </c>
      <c r="L275" s="950">
        <f t="shared" si="81"/>
        <v>276640</v>
      </c>
      <c r="M275" s="950">
        <f t="shared" si="81"/>
        <v>0</v>
      </c>
      <c r="N275" s="950">
        <f t="shared" si="81"/>
        <v>0</v>
      </c>
      <c r="O275" s="950">
        <f t="shared" si="81"/>
        <v>18162</v>
      </c>
      <c r="P275" s="950">
        <f t="shared" si="81"/>
        <v>0</v>
      </c>
      <c r="Q275" s="951">
        <f t="shared" si="81"/>
        <v>0</v>
      </c>
      <c r="R275" s="263"/>
      <c r="S275" s="263"/>
      <c r="T275" s="263"/>
      <c r="U275" s="263"/>
      <c r="V275" s="263"/>
      <c r="W275" s="263"/>
      <c r="X275" s="263"/>
      <c r="Y275" s="263"/>
      <c r="Z275" s="263"/>
      <c r="AA275" s="263"/>
      <c r="AB275" s="263"/>
      <c r="AC275" s="263"/>
      <c r="AD275" s="263"/>
    </row>
    <row r="276" spans="1:30" s="33" customFormat="1" ht="20.100000000000001" customHeight="1" x14ac:dyDescent="0.3">
      <c r="A276" s="1587">
        <v>269</v>
      </c>
      <c r="B276" s="999"/>
      <c r="C276" s="837"/>
      <c r="D276" s="337" t="s">
        <v>1173</v>
      </c>
      <c r="E276" s="1000"/>
      <c r="F276" s="510"/>
      <c r="G276" s="510"/>
      <c r="H276" s="546"/>
      <c r="I276" s="1383">
        <f>SUM(J276:Q276)</f>
        <v>1760762</v>
      </c>
      <c r="J276" s="1150">
        <f t="shared" ref="J276:Q276" si="82">SUM(J185,J190,J195,J200,J204,J208,J212,J224,J228,J245,J273,J274+J216+J220+J232+J236+J240+J249)+J253+J257+J261</f>
        <v>1101302</v>
      </c>
      <c r="K276" s="1150">
        <f t="shared" si="82"/>
        <v>248056</v>
      </c>
      <c r="L276" s="1150">
        <f t="shared" si="82"/>
        <v>376546</v>
      </c>
      <c r="M276" s="1150">
        <f t="shared" si="82"/>
        <v>0</v>
      </c>
      <c r="N276" s="1150">
        <f t="shared" si="82"/>
        <v>0</v>
      </c>
      <c r="O276" s="1150">
        <f t="shared" si="82"/>
        <v>34858</v>
      </c>
      <c r="P276" s="1150">
        <f t="shared" si="82"/>
        <v>0</v>
      </c>
      <c r="Q276" s="1151">
        <f t="shared" si="82"/>
        <v>0</v>
      </c>
      <c r="R276" s="263"/>
      <c r="S276" s="263"/>
      <c r="T276" s="263"/>
      <c r="U276" s="263"/>
      <c r="V276" s="263"/>
      <c r="W276" s="263"/>
      <c r="X276" s="263"/>
      <c r="Y276" s="263"/>
      <c r="Z276" s="263"/>
      <c r="AA276" s="263"/>
      <c r="AB276" s="263"/>
      <c r="AC276" s="263"/>
      <c r="AD276" s="263"/>
    </row>
    <row r="277" spans="1:30" s="33" customFormat="1" ht="20.100000000000001" customHeight="1" x14ac:dyDescent="0.3">
      <c r="A277" s="1587">
        <v>270</v>
      </c>
      <c r="B277" s="999"/>
      <c r="C277" s="837"/>
      <c r="D277" s="969" t="s">
        <v>675</v>
      </c>
      <c r="E277" s="1000"/>
      <c r="F277" s="510"/>
      <c r="G277" s="510"/>
      <c r="H277" s="546"/>
      <c r="I277" s="1113">
        <f>SUM(J277:Q277)</f>
        <v>13624</v>
      </c>
      <c r="J277" s="1112">
        <f>SUM(J246,J229,J225,J213,J209,J205:J205,J201,J196,J191,J186)+J221+J217+J233+J241+J237+J250+J254+J258+J262+J265</f>
        <v>11404</v>
      </c>
      <c r="K277" s="1112">
        <f t="shared" ref="K277:Q277" si="83">SUM(K246,K229,K225,K213,K209,K205:K205,K201,K196,K191,K186)+K221+K217+K233+K241+K237+K250+K254+K258+K262+K265</f>
        <v>2220</v>
      </c>
      <c r="L277" s="1112">
        <f t="shared" si="83"/>
        <v>-5000</v>
      </c>
      <c r="M277" s="1112">
        <f t="shared" si="83"/>
        <v>0</v>
      </c>
      <c r="N277" s="1112">
        <f t="shared" si="83"/>
        <v>0</v>
      </c>
      <c r="O277" s="1112">
        <f t="shared" si="83"/>
        <v>5000</v>
      </c>
      <c r="P277" s="1112">
        <f t="shared" si="83"/>
        <v>0</v>
      </c>
      <c r="Q277" s="1726">
        <f t="shared" si="83"/>
        <v>0</v>
      </c>
      <c r="R277" s="263"/>
      <c r="S277" s="263"/>
      <c r="T277" s="263"/>
      <c r="U277" s="263"/>
      <c r="V277" s="263"/>
      <c r="W277" s="263"/>
      <c r="X277" s="263"/>
      <c r="Y277" s="263"/>
      <c r="Z277" s="263"/>
      <c r="AA277" s="263"/>
      <c r="AB277" s="263"/>
      <c r="AC277" s="263"/>
      <c r="AD277" s="263"/>
    </row>
    <row r="278" spans="1:30" s="33" customFormat="1" ht="20.100000000000001" customHeight="1" thickBot="1" x14ac:dyDescent="0.35">
      <c r="A278" s="1587">
        <v>271</v>
      </c>
      <c r="B278" s="999"/>
      <c r="C278" s="975"/>
      <c r="D278" s="1001" t="s">
        <v>1218</v>
      </c>
      <c r="E278" s="1002"/>
      <c r="F278" s="912"/>
      <c r="G278" s="912"/>
      <c r="H278" s="1003"/>
      <c r="I278" s="1004">
        <f>SUM(I276:I277)</f>
        <v>1774386</v>
      </c>
      <c r="J278" s="1005">
        <f>SUM(J276:J277)</f>
        <v>1112706</v>
      </c>
      <c r="K278" s="1005">
        <f t="shared" ref="K278:Q278" si="84">SUM(K276:K277)</f>
        <v>250276</v>
      </c>
      <c r="L278" s="1005">
        <f t="shared" si="84"/>
        <v>371546</v>
      </c>
      <c r="M278" s="1005">
        <f t="shared" si="84"/>
        <v>0</v>
      </c>
      <c r="N278" s="1005">
        <f t="shared" si="84"/>
        <v>0</v>
      </c>
      <c r="O278" s="1005">
        <f t="shared" si="84"/>
        <v>39858</v>
      </c>
      <c r="P278" s="1005">
        <f t="shared" si="84"/>
        <v>0</v>
      </c>
      <c r="Q278" s="1502">
        <f t="shared" si="84"/>
        <v>0</v>
      </c>
      <c r="R278" s="263"/>
      <c r="S278" s="263"/>
      <c r="T278" s="263"/>
      <c r="U278" s="263"/>
      <c r="V278" s="263"/>
      <c r="W278" s="263"/>
      <c r="X278" s="263"/>
      <c r="Y278" s="263"/>
      <c r="Z278" s="263"/>
      <c r="AA278" s="263"/>
      <c r="AB278" s="263"/>
      <c r="AC278" s="263"/>
      <c r="AD278" s="263"/>
    </row>
    <row r="279" spans="1:30" s="33" customFormat="1" ht="20.100000000000001" customHeight="1" x14ac:dyDescent="0.3">
      <c r="A279" s="1587">
        <v>272</v>
      </c>
      <c r="B279" s="999"/>
      <c r="C279" s="1779" t="s">
        <v>14</v>
      </c>
      <c r="D279" s="1780"/>
      <c r="E279" s="1781"/>
      <c r="F279" s="1008"/>
      <c r="G279" s="1008"/>
      <c r="H279" s="1009"/>
      <c r="I279" s="1010"/>
      <c r="J279" s="1011"/>
      <c r="K279" s="1011"/>
      <c r="L279" s="1011"/>
      <c r="M279" s="1011"/>
      <c r="N279" s="1011"/>
      <c r="O279" s="1011"/>
      <c r="P279" s="1011"/>
      <c r="Q279" s="1012"/>
      <c r="R279" s="263"/>
      <c r="S279" s="263"/>
      <c r="T279" s="263"/>
      <c r="U279" s="263"/>
      <c r="V279" s="263"/>
      <c r="W279" s="263"/>
      <c r="X279" s="263"/>
      <c r="Y279" s="263"/>
      <c r="Z279" s="263"/>
      <c r="AA279" s="263"/>
      <c r="AB279" s="263"/>
      <c r="AC279" s="263"/>
      <c r="AD279" s="263"/>
    </row>
    <row r="280" spans="1:30" s="33" customFormat="1" ht="20.100000000000001" customHeight="1" x14ac:dyDescent="0.3">
      <c r="A280" s="1587">
        <v>273</v>
      </c>
      <c r="B280" s="509"/>
      <c r="C280" s="919"/>
      <c r="D280" s="897" t="s">
        <v>678</v>
      </c>
      <c r="E280" s="942"/>
      <c r="F280" s="874">
        <f>SUM(F178,F275)</f>
        <v>6476599</v>
      </c>
      <c r="G280" s="874">
        <f>SUM(G178,G275)</f>
        <v>6638793</v>
      </c>
      <c r="H280" s="934">
        <f>SUM(H178,H275)</f>
        <v>6705548</v>
      </c>
      <c r="I280" s="935">
        <f>SUM(J280:Q280)</f>
        <v>7096344</v>
      </c>
      <c r="J280" s="874">
        <f t="shared" ref="J280:Q281" si="85">J275+J178</f>
        <v>3695253</v>
      </c>
      <c r="K280" s="874">
        <f t="shared" si="85"/>
        <v>789816</v>
      </c>
      <c r="L280" s="874">
        <f t="shared" si="85"/>
        <v>2408100</v>
      </c>
      <c r="M280" s="874">
        <f t="shared" si="85"/>
        <v>0</v>
      </c>
      <c r="N280" s="874">
        <f t="shared" si="85"/>
        <v>130000</v>
      </c>
      <c r="O280" s="874">
        <f t="shared" si="85"/>
        <v>73175</v>
      </c>
      <c r="P280" s="874">
        <f t="shared" si="85"/>
        <v>0</v>
      </c>
      <c r="Q280" s="936">
        <f t="shared" si="85"/>
        <v>0</v>
      </c>
      <c r="R280" s="263"/>
      <c r="S280" s="263"/>
      <c r="T280" s="263"/>
      <c r="U280" s="263"/>
      <c r="V280" s="263"/>
      <c r="W280" s="263"/>
      <c r="X280" s="263"/>
      <c r="Y280" s="263"/>
      <c r="Z280" s="263"/>
      <c r="AA280" s="263"/>
      <c r="AB280" s="263"/>
      <c r="AC280" s="263"/>
      <c r="AD280" s="263"/>
    </row>
    <row r="281" spans="1:30" s="33" customFormat="1" ht="20.100000000000001" customHeight="1" x14ac:dyDescent="0.3">
      <c r="A281" s="1587">
        <v>274</v>
      </c>
      <c r="B281" s="509"/>
      <c r="C281" s="919"/>
      <c r="D281" s="337" t="s">
        <v>1173</v>
      </c>
      <c r="E281" s="541"/>
      <c r="F281" s="868"/>
      <c r="G281" s="868"/>
      <c r="H281" s="932"/>
      <c r="I281" s="1383">
        <f>SUM(J281:Q281)</f>
        <v>8131781</v>
      </c>
      <c r="J281" s="868">
        <f t="shared" si="85"/>
        <v>4049021</v>
      </c>
      <c r="K281" s="868">
        <f t="shared" si="85"/>
        <v>880798</v>
      </c>
      <c r="L281" s="868">
        <f t="shared" si="85"/>
        <v>2854181</v>
      </c>
      <c r="M281" s="868">
        <f t="shared" si="85"/>
        <v>0</v>
      </c>
      <c r="N281" s="868">
        <f t="shared" si="85"/>
        <v>130826</v>
      </c>
      <c r="O281" s="868">
        <f t="shared" si="85"/>
        <v>216500</v>
      </c>
      <c r="P281" s="868">
        <f t="shared" si="85"/>
        <v>455</v>
      </c>
      <c r="Q281" s="1384">
        <f t="shared" si="85"/>
        <v>0</v>
      </c>
      <c r="R281" s="263"/>
      <c r="S281" s="263"/>
      <c r="T281" s="263"/>
      <c r="U281" s="263"/>
      <c r="V281" s="263"/>
      <c r="W281" s="263"/>
      <c r="X281" s="263"/>
      <c r="Y281" s="263"/>
      <c r="Z281" s="263"/>
      <c r="AA281" s="263"/>
      <c r="AB281" s="263"/>
      <c r="AC281" s="263"/>
      <c r="AD281" s="263"/>
    </row>
    <row r="282" spans="1:30" s="33" customFormat="1" ht="20.100000000000001" customHeight="1" x14ac:dyDescent="0.3">
      <c r="A282" s="1587">
        <v>275</v>
      </c>
      <c r="B282" s="509"/>
      <c r="C282" s="899"/>
      <c r="D282" s="1111" t="s">
        <v>675</v>
      </c>
      <c r="E282" s="541"/>
      <c r="F282" s="868"/>
      <c r="G282" s="868"/>
      <c r="H282" s="932"/>
      <c r="I282" s="1113">
        <f>SUM(J282:Q282)</f>
        <v>94789</v>
      </c>
      <c r="J282" s="301">
        <f t="shared" ref="J282:Q282" si="86">SUM(J277,J180)</f>
        <v>53083</v>
      </c>
      <c r="K282" s="301">
        <f t="shared" si="86"/>
        <v>17004</v>
      </c>
      <c r="L282" s="301">
        <f t="shared" si="86"/>
        <v>6024</v>
      </c>
      <c r="M282" s="301">
        <f t="shared" si="86"/>
        <v>0</v>
      </c>
      <c r="N282" s="301">
        <f t="shared" si="86"/>
        <v>0</v>
      </c>
      <c r="O282" s="301">
        <f t="shared" si="86"/>
        <v>18678</v>
      </c>
      <c r="P282" s="301">
        <f t="shared" si="86"/>
        <v>0</v>
      </c>
      <c r="Q282" s="1117">
        <f t="shared" si="86"/>
        <v>0</v>
      </c>
      <c r="R282" s="263"/>
      <c r="S282" s="263"/>
      <c r="T282" s="263"/>
      <c r="U282" s="263"/>
      <c r="V282" s="263"/>
      <c r="W282" s="263"/>
      <c r="X282" s="263"/>
      <c r="Y282" s="263"/>
      <c r="Z282" s="263"/>
      <c r="AA282" s="263"/>
      <c r="AB282" s="263"/>
      <c r="AC282" s="263"/>
      <c r="AD282" s="263"/>
    </row>
    <row r="283" spans="1:30" s="33" customFormat="1" ht="20.100000000000001" customHeight="1" thickBot="1" x14ac:dyDescent="0.35">
      <c r="A283" s="1587">
        <v>276</v>
      </c>
      <c r="B283" s="1109"/>
      <c r="C283" s="900"/>
      <c r="D283" s="1001" t="s">
        <v>1210</v>
      </c>
      <c r="E283" s="1110"/>
      <c r="F283" s="912"/>
      <c r="G283" s="912"/>
      <c r="H283" s="1003"/>
      <c r="I283" s="1004">
        <f>SUM(I281:I282)</f>
        <v>8226570</v>
      </c>
      <c r="J283" s="912">
        <f>SUM(J281:J282)</f>
        <v>4102104</v>
      </c>
      <c r="K283" s="912">
        <f>SUM(K281:K282)</f>
        <v>897802</v>
      </c>
      <c r="L283" s="912">
        <f t="shared" ref="L283:Q283" si="87">SUM(L281:L282)</f>
        <v>2860205</v>
      </c>
      <c r="M283" s="912">
        <f t="shared" si="87"/>
        <v>0</v>
      </c>
      <c r="N283" s="912">
        <f t="shared" si="87"/>
        <v>130826</v>
      </c>
      <c r="O283" s="912">
        <f t="shared" si="87"/>
        <v>235178</v>
      </c>
      <c r="P283" s="912">
        <f t="shared" si="87"/>
        <v>455</v>
      </c>
      <c r="Q283" s="1503">
        <f t="shared" si="87"/>
        <v>0</v>
      </c>
      <c r="R283" s="263"/>
      <c r="S283" s="263"/>
      <c r="T283" s="263"/>
      <c r="U283" s="263"/>
      <c r="V283" s="263"/>
      <c r="W283" s="263"/>
      <c r="X283" s="263"/>
      <c r="Y283" s="263"/>
      <c r="Z283" s="263"/>
      <c r="AA283" s="263"/>
      <c r="AB283" s="263"/>
      <c r="AC283" s="263"/>
      <c r="AD283" s="263"/>
    </row>
    <row r="284" spans="1:30" s="31" customFormat="1" ht="15" customHeight="1" x14ac:dyDescent="0.3">
      <c r="A284" s="1587">
        <v>277</v>
      </c>
      <c r="B284" s="1777" t="s">
        <v>194</v>
      </c>
      <c r="C284" s="1778"/>
      <c r="D284" s="1778"/>
      <c r="E284" s="748"/>
      <c r="F284" s="976"/>
      <c r="G284" s="976"/>
      <c r="H284" s="1006"/>
      <c r="I284" s="1007"/>
      <c r="J284" s="976"/>
      <c r="K284" s="976"/>
      <c r="L284" s="976"/>
      <c r="M284" s="976"/>
      <c r="N284" s="976"/>
      <c r="O284" s="976"/>
      <c r="P284" s="976"/>
      <c r="Q284" s="977"/>
      <c r="R284" s="270"/>
      <c r="S284" s="125"/>
      <c r="T284" s="125"/>
      <c r="U284" s="125"/>
      <c r="V284" s="125"/>
      <c r="W284" s="125"/>
      <c r="X284" s="125"/>
      <c r="Y284" s="125"/>
      <c r="Z284" s="125"/>
      <c r="AA284" s="125"/>
      <c r="AB284" s="125"/>
      <c r="AC284" s="125"/>
      <c r="AD284" s="125"/>
    </row>
    <row r="285" spans="1:30" s="31" customFormat="1" ht="15" customHeight="1" x14ac:dyDescent="0.3">
      <c r="A285" s="1587">
        <v>278</v>
      </c>
      <c r="B285" s="1783" t="s">
        <v>195</v>
      </c>
      <c r="C285" s="1784"/>
      <c r="D285" s="1784"/>
      <c r="E285" s="1784"/>
      <c r="F285" s="345">
        <f>SUM(F95:F132,F91,F60,F170)</f>
        <v>4445909</v>
      </c>
      <c r="G285" s="345">
        <f>SUM(G95:G132,G91,G60,G170)</f>
        <v>4359768</v>
      </c>
      <c r="H285" s="545">
        <f>SUM(H95:H132,H91,H60,H170)</f>
        <v>4505194</v>
      </c>
      <c r="I285" s="368"/>
      <c r="J285" s="300"/>
      <c r="K285" s="300"/>
      <c r="L285" s="300"/>
      <c r="M285" s="300"/>
      <c r="N285" s="300"/>
      <c r="O285" s="300"/>
      <c r="P285" s="300"/>
      <c r="Q285" s="314"/>
      <c r="R285" s="270"/>
      <c r="S285" s="125"/>
      <c r="T285" s="125"/>
      <c r="U285" s="125"/>
      <c r="V285" s="125"/>
      <c r="W285" s="125"/>
      <c r="X285" s="125"/>
      <c r="Y285" s="125"/>
      <c r="Z285" s="125"/>
      <c r="AA285" s="125"/>
      <c r="AB285" s="125"/>
      <c r="AC285" s="125"/>
      <c r="AD285" s="125"/>
    </row>
    <row r="286" spans="1:30" s="27" customFormat="1" ht="15" customHeight="1" x14ac:dyDescent="0.3">
      <c r="A286" s="1587">
        <v>279</v>
      </c>
      <c r="B286" s="1717"/>
      <c r="C286" s="1718"/>
      <c r="D286" s="843" t="s">
        <v>360</v>
      </c>
      <c r="E286" s="1013"/>
      <c r="F286" s="950"/>
      <c r="G286" s="950"/>
      <c r="H286" s="1014"/>
      <c r="I286" s="968">
        <f>SUM(J286:Q286)</f>
        <v>4670983</v>
      </c>
      <c r="J286" s="964">
        <f t="shared" ref="J286:Q286" si="88">SUM(J96,J106,J113,J127,J133,J171,J91,J60)</f>
        <v>2347264</v>
      </c>
      <c r="K286" s="964">
        <f t="shared" si="88"/>
        <v>509638</v>
      </c>
      <c r="L286" s="964">
        <f t="shared" si="88"/>
        <v>1765568</v>
      </c>
      <c r="M286" s="964">
        <f t="shared" si="88"/>
        <v>0</v>
      </c>
      <c r="N286" s="964">
        <f t="shared" si="88"/>
        <v>0</v>
      </c>
      <c r="O286" s="964">
        <f t="shared" si="88"/>
        <v>48513</v>
      </c>
      <c r="P286" s="964">
        <f t="shared" si="88"/>
        <v>0</v>
      </c>
      <c r="Q286" s="965">
        <f t="shared" si="88"/>
        <v>0</v>
      </c>
      <c r="R286" s="95"/>
      <c r="S286" s="36"/>
      <c r="T286" s="36"/>
      <c r="U286" s="36"/>
      <c r="V286" s="36"/>
      <c r="W286" s="36"/>
      <c r="X286" s="36"/>
      <c r="Y286" s="36"/>
      <c r="Z286" s="36"/>
      <c r="AA286" s="36"/>
      <c r="AB286" s="36"/>
      <c r="AC286" s="36"/>
      <c r="AD286" s="36"/>
    </row>
    <row r="287" spans="1:30" s="27" customFormat="1" ht="15" customHeight="1" x14ac:dyDescent="0.3">
      <c r="A287" s="1587">
        <v>280</v>
      </c>
      <c r="B287" s="1717"/>
      <c r="C287" s="1718"/>
      <c r="D287" s="337" t="s">
        <v>1173</v>
      </c>
      <c r="E287" s="1395"/>
      <c r="F287" s="1150"/>
      <c r="G287" s="1150"/>
      <c r="H287" s="1396"/>
      <c r="I287" s="368">
        <f>SUM(J287:Q287)</f>
        <v>5261889</v>
      </c>
      <c r="J287" s="363">
        <f t="shared" ref="J287:Q287" si="89">SUM(J97,J107,J114,J128,J134,J172,J92,J61+J138+J123)</f>
        <v>2536165</v>
      </c>
      <c r="K287" s="363">
        <f t="shared" si="89"/>
        <v>551803</v>
      </c>
      <c r="L287" s="363">
        <f t="shared" si="89"/>
        <v>2010019</v>
      </c>
      <c r="M287" s="363">
        <f t="shared" si="89"/>
        <v>0</v>
      </c>
      <c r="N287" s="363">
        <f t="shared" si="89"/>
        <v>684</v>
      </c>
      <c r="O287" s="363">
        <f t="shared" si="89"/>
        <v>162763</v>
      </c>
      <c r="P287" s="363">
        <f t="shared" si="89"/>
        <v>455</v>
      </c>
      <c r="Q287" s="364">
        <f t="shared" si="89"/>
        <v>0</v>
      </c>
      <c r="R287" s="95"/>
      <c r="S287" s="36"/>
      <c r="T287" s="36"/>
      <c r="U287" s="36"/>
      <c r="V287" s="36"/>
      <c r="W287" s="36"/>
      <c r="X287" s="36"/>
      <c r="Y287" s="36"/>
      <c r="Z287" s="36"/>
      <c r="AA287" s="36"/>
      <c r="AB287" s="36"/>
      <c r="AC287" s="36"/>
      <c r="AD287" s="36"/>
    </row>
    <row r="288" spans="1:30" s="27" customFormat="1" ht="15" customHeight="1" x14ac:dyDescent="0.3">
      <c r="A288" s="1587">
        <v>281</v>
      </c>
      <c r="B288" s="1717"/>
      <c r="C288" s="1718"/>
      <c r="D288" s="969" t="s">
        <v>675</v>
      </c>
      <c r="E288" s="1718"/>
      <c r="F288" s="365"/>
      <c r="G288" s="365"/>
      <c r="H288" s="547"/>
      <c r="I288" s="1146">
        <f>SUM(J288:Q288)</f>
        <v>77271</v>
      </c>
      <c r="J288" s="365">
        <f>J173+J139+J135+J130+J129+J124+J119+J118+J117+J116+J115+J109+J108+J103+J100+J99+J98+J93+J62+J120+J174+J175+J110+J102+J101</f>
        <v>38424</v>
      </c>
      <c r="K288" s="365">
        <f t="shared" ref="K288:Q288" si="90">K173+K139+K135+K130+K129+K124+K119+K118+K117+K116+K115+K109+K108+K103+K100+K99+K98+K93+K62+K120+K174+K175+K110+K102+K101</f>
        <v>14145</v>
      </c>
      <c r="L288" s="365">
        <f t="shared" si="90"/>
        <v>10878</v>
      </c>
      <c r="M288" s="365">
        <f t="shared" si="90"/>
        <v>0</v>
      </c>
      <c r="N288" s="365">
        <f t="shared" si="90"/>
        <v>0</v>
      </c>
      <c r="O288" s="365">
        <f t="shared" si="90"/>
        <v>13824</v>
      </c>
      <c r="P288" s="365">
        <f t="shared" si="90"/>
        <v>0</v>
      </c>
      <c r="Q288" s="1115">
        <f t="shared" si="90"/>
        <v>0</v>
      </c>
      <c r="R288" s="95"/>
      <c r="S288" s="36"/>
      <c r="T288" s="36"/>
      <c r="U288" s="36"/>
      <c r="V288" s="36"/>
      <c r="W288" s="36"/>
      <c r="X288" s="36"/>
      <c r="Y288" s="36"/>
      <c r="Z288" s="36"/>
      <c r="AA288" s="36"/>
      <c r="AB288" s="36"/>
      <c r="AC288" s="36"/>
      <c r="AD288" s="36"/>
    </row>
    <row r="289" spans="1:30" s="27" customFormat="1" ht="15" customHeight="1" x14ac:dyDescent="0.3">
      <c r="A289" s="1587">
        <v>282</v>
      </c>
      <c r="B289" s="1717"/>
      <c r="C289" s="1718"/>
      <c r="D289" s="337" t="s">
        <v>1210</v>
      </c>
      <c r="E289" s="1718"/>
      <c r="F289" s="365"/>
      <c r="G289" s="365"/>
      <c r="H289" s="547"/>
      <c r="I289" s="368">
        <f>SUM(I287:I288)</f>
        <v>5339160</v>
      </c>
      <c r="J289" s="363">
        <f>SUM(J287:J288)</f>
        <v>2574589</v>
      </c>
      <c r="K289" s="363">
        <f t="shared" ref="K289:Q289" si="91">SUM(K287:K288)</f>
        <v>565948</v>
      </c>
      <c r="L289" s="363">
        <f t="shared" si="91"/>
        <v>2020897</v>
      </c>
      <c r="M289" s="363">
        <f t="shared" si="91"/>
        <v>0</v>
      </c>
      <c r="N289" s="363">
        <f t="shared" si="91"/>
        <v>684</v>
      </c>
      <c r="O289" s="363">
        <f t="shared" si="91"/>
        <v>176587</v>
      </c>
      <c r="P289" s="363">
        <f t="shared" si="91"/>
        <v>455</v>
      </c>
      <c r="Q289" s="364">
        <f t="shared" si="91"/>
        <v>0</v>
      </c>
      <c r="R289" s="95"/>
      <c r="S289" s="36"/>
      <c r="T289" s="36"/>
      <c r="U289" s="36"/>
      <c r="V289" s="36"/>
      <c r="W289" s="36"/>
      <c r="X289" s="36"/>
      <c r="Y289" s="36"/>
      <c r="Z289" s="36"/>
      <c r="AA289" s="36"/>
      <c r="AB289" s="36"/>
      <c r="AC289" s="36"/>
      <c r="AD289" s="36"/>
    </row>
    <row r="290" spans="1:30" s="31" customFormat="1" ht="15" customHeight="1" x14ac:dyDescent="0.3">
      <c r="A290" s="1587">
        <v>283</v>
      </c>
      <c r="B290" s="1783" t="s">
        <v>194</v>
      </c>
      <c r="C290" s="1784"/>
      <c r="D290" s="1784"/>
      <c r="E290" s="548"/>
      <c r="F290" s="345"/>
      <c r="G290" s="345"/>
      <c r="H290" s="545"/>
      <c r="I290" s="369"/>
      <c r="J290" s="345"/>
      <c r="K290" s="345"/>
      <c r="L290" s="345"/>
      <c r="M290" s="345"/>
      <c r="N290" s="345"/>
      <c r="O290" s="345"/>
      <c r="P290" s="345"/>
      <c r="Q290" s="358"/>
      <c r="R290" s="270"/>
      <c r="S290" s="125"/>
      <c r="T290" s="125"/>
      <c r="U290" s="125"/>
      <c r="V290" s="125"/>
      <c r="W290" s="125"/>
      <c r="X290" s="125"/>
      <c r="Y290" s="125"/>
      <c r="Z290" s="125"/>
      <c r="AA290" s="125"/>
      <c r="AB290" s="125"/>
      <c r="AC290" s="125"/>
      <c r="AD290" s="125"/>
    </row>
    <row r="291" spans="1:30" s="31" customFormat="1" ht="15" customHeight="1" x14ac:dyDescent="0.3">
      <c r="A291" s="1587">
        <v>284</v>
      </c>
      <c r="B291" s="1783" t="s">
        <v>196</v>
      </c>
      <c r="C291" s="1784"/>
      <c r="D291" s="1784"/>
      <c r="E291" s="1784"/>
      <c r="F291" s="345">
        <f>SUM(F141:F158)</f>
        <v>766443</v>
      </c>
      <c r="G291" s="345">
        <f>SUM(G141:G158)</f>
        <v>806373</v>
      </c>
      <c r="H291" s="545">
        <f>SUM(H141:H158)</f>
        <v>772598</v>
      </c>
      <c r="I291" s="369"/>
      <c r="J291" s="345"/>
      <c r="K291" s="345"/>
      <c r="L291" s="345"/>
      <c r="M291" s="345"/>
      <c r="N291" s="345"/>
      <c r="O291" s="345"/>
      <c r="P291" s="345"/>
      <c r="Q291" s="358"/>
      <c r="R291" s="270"/>
      <c r="S291" s="125"/>
      <c r="T291" s="125"/>
      <c r="U291" s="125"/>
      <c r="V291" s="125"/>
      <c r="W291" s="125"/>
      <c r="X291" s="125"/>
      <c r="Y291" s="125"/>
      <c r="Z291" s="125"/>
      <c r="AA291" s="125"/>
      <c r="AB291" s="125"/>
      <c r="AC291" s="125"/>
      <c r="AD291" s="125"/>
    </row>
    <row r="292" spans="1:30" s="27" customFormat="1" ht="15" customHeight="1" x14ac:dyDescent="0.3">
      <c r="A292" s="1587">
        <v>285</v>
      </c>
      <c r="B292" s="1717"/>
      <c r="C292" s="1718"/>
      <c r="D292" s="843" t="s">
        <v>360</v>
      </c>
      <c r="E292" s="1013"/>
      <c r="F292" s="950"/>
      <c r="G292" s="950"/>
      <c r="H292" s="1014"/>
      <c r="I292" s="968">
        <f>SUM(J292:Q292)</f>
        <v>950753</v>
      </c>
      <c r="J292" s="964">
        <f t="shared" ref="J292:Q292" si="92">SUM(J142,J149,J158)</f>
        <v>375643</v>
      </c>
      <c r="K292" s="964">
        <f t="shared" si="92"/>
        <v>72718</v>
      </c>
      <c r="L292" s="964">
        <f t="shared" si="92"/>
        <v>365892</v>
      </c>
      <c r="M292" s="964">
        <f t="shared" si="92"/>
        <v>0</v>
      </c>
      <c r="N292" s="964">
        <f t="shared" si="92"/>
        <v>130000</v>
      </c>
      <c r="O292" s="964">
        <f t="shared" si="92"/>
        <v>6500</v>
      </c>
      <c r="P292" s="964">
        <f t="shared" si="92"/>
        <v>0</v>
      </c>
      <c r="Q292" s="358">
        <f t="shared" si="92"/>
        <v>0</v>
      </c>
      <c r="R292" s="95"/>
      <c r="S292" s="36"/>
      <c r="T292" s="36"/>
      <c r="U292" s="36"/>
      <c r="V292" s="36"/>
      <c r="W292" s="36"/>
      <c r="X292" s="36"/>
      <c r="Y292" s="36"/>
      <c r="Z292" s="36"/>
      <c r="AA292" s="36"/>
      <c r="AB292" s="36"/>
      <c r="AC292" s="36"/>
      <c r="AD292" s="36"/>
    </row>
    <row r="293" spans="1:30" s="27" customFormat="1" ht="15" customHeight="1" x14ac:dyDescent="0.3">
      <c r="A293" s="1587">
        <v>286</v>
      </c>
      <c r="B293" s="1717"/>
      <c r="C293" s="1718"/>
      <c r="D293" s="337" t="s">
        <v>1173</v>
      </c>
      <c r="E293" s="1395"/>
      <c r="F293" s="1150"/>
      <c r="G293" s="1150"/>
      <c r="H293" s="1396"/>
      <c r="I293" s="368">
        <f>SUM(J293:Q293)</f>
        <v>1109130</v>
      </c>
      <c r="J293" s="363">
        <f t="shared" ref="J293:Q293" si="93">SUM(J143,J150,J159+J154)</f>
        <v>411554</v>
      </c>
      <c r="K293" s="363">
        <f t="shared" si="93"/>
        <v>80939</v>
      </c>
      <c r="L293" s="363">
        <f t="shared" si="93"/>
        <v>467616</v>
      </c>
      <c r="M293" s="363">
        <f t="shared" si="93"/>
        <v>0</v>
      </c>
      <c r="N293" s="363">
        <f t="shared" si="93"/>
        <v>130142</v>
      </c>
      <c r="O293" s="363">
        <f t="shared" si="93"/>
        <v>18879</v>
      </c>
      <c r="P293" s="363">
        <f t="shared" si="93"/>
        <v>0</v>
      </c>
      <c r="Q293" s="364">
        <f t="shared" si="93"/>
        <v>0</v>
      </c>
      <c r="R293" s="95"/>
      <c r="S293" s="36"/>
      <c r="T293" s="36"/>
      <c r="U293" s="36"/>
      <c r="V293" s="36"/>
      <c r="W293" s="36"/>
      <c r="X293" s="36"/>
      <c r="Y293" s="36"/>
      <c r="Z293" s="36"/>
      <c r="AA293" s="36"/>
      <c r="AB293" s="36"/>
      <c r="AC293" s="36"/>
      <c r="AD293" s="36"/>
    </row>
    <row r="294" spans="1:30" s="27" customFormat="1" ht="15" customHeight="1" x14ac:dyDescent="0.3">
      <c r="A294" s="1587">
        <v>287</v>
      </c>
      <c r="B294" s="1717"/>
      <c r="C294" s="1718"/>
      <c r="D294" s="969" t="s">
        <v>675</v>
      </c>
      <c r="E294" s="1718"/>
      <c r="F294" s="365"/>
      <c r="G294" s="365"/>
      <c r="H294" s="547"/>
      <c r="I294" s="1146">
        <f>SUM(J294:Q294)</f>
        <v>3894</v>
      </c>
      <c r="J294" s="365">
        <f t="shared" ref="J294:Q294" si="94">SUM(J160:J162,J151,J144:J145)+J155+J163+J146</f>
        <v>3255</v>
      </c>
      <c r="K294" s="365">
        <f t="shared" si="94"/>
        <v>639</v>
      </c>
      <c r="L294" s="365">
        <f t="shared" si="94"/>
        <v>146</v>
      </c>
      <c r="M294" s="365">
        <f t="shared" si="94"/>
        <v>0</v>
      </c>
      <c r="N294" s="365">
        <f t="shared" si="94"/>
        <v>0</v>
      </c>
      <c r="O294" s="365">
        <f t="shared" si="94"/>
        <v>-146</v>
      </c>
      <c r="P294" s="365">
        <f t="shared" si="94"/>
        <v>0</v>
      </c>
      <c r="Q294" s="1115">
        <f t="shared" si="94"/>
        <v>0</v>
      </c>
      <c r="R294" s="95"/>
      <c r="S294" s="36"/>
      <c r="T294" s="36"/>
      <c r="U294" s="36"/>
      <c r="V294" s="36"/>
      <c r="W294" s="36"/>
      <c r="X294" s="36"/>
      <c r="Y294" s="36"/>
      <c r="Z294" s="36"/>
      <c r="AA294" s="36"/>
      <c r="AB294" s="36"/>
      <c r="AC294" s="36"/>
      <c r="AD294" s="36"/>
    </row>
    <row r="295" spans="1:30" s="27" customFormat="1" ht="15" customHeight="1" x14ac:dyDescent="0.3">
      <c r="A295" s="1587">
        <v>288</v>
      </c>
      <c r="B295" s="1717"/>
      <c r="C295" s="1718"/>
      <c r="D295" s="337" t="s">
        <v>1210</v>
      </c>
      <c r="E295" s="1718"/>
      <c r="F295" s="365"/>
      <c r="G295" s="365"/>
      <c r="H295" s="547"/>
      <c r="I295" s="368">
        <f>SUM(I293:I294)</f>
        <v>1113024</v>
      </c>
      <c r="J295" s="363">
        <f>SUM(J293:J294)</f>
        <v>414809</v>
      </c>
      <c r="K295" s="363">
        <f t="shared" ref="K295:Q295" si="95">SUM(K293:K294)</f>
        <v>81578</v>
      </c>
      <c r="L295" s="363">
        <f t="shared" si="95"/>
        <v>467762</v>
      </c>
      <c r="M295" s="363">
        <f t="shared" si="95"/>
        <v>0</v>
      </c>
      <c r="N295" s="363">
        <f t="shared" si="95"/>
        <v>130142</v>
      </c>
      <c r="O295" s="363">
        <f t="shared" si="95"/>
        <v>18733</v>
      </c>
      <c r="P295" s="363">
        <f t="shared" si="95"/>
        <v>0</v>
      </c>
      <c r="Q295" s="364">
        <f t="shared" si="95"/>
        <v>0</v>
      </c>
      <c r="R295" s="95"/>
      <c r="S295" s="36"/>
      <c r="T295" s="36"/>
      <c r="U295" s="36"/>
      <c r="V295" s="36"/>
      <c r="W295" s="36"/>
      <c r="X295" s="36"/>
      <c r="Y295" s="36"/>
      <c r="Z295" s="36"/>
      <c r="AA295" s="36"/>
      <c r="AB295" s="36"/>
      <c r="AC295" s="36"/>
      <c r="AD295" s="36"/>
    </row>
    <row r="296" spans="1:30" s="31" customFormat="1" ht="19.5" customHeight="1" x14ac:dyDescent="0.3">
      <c r="A296" s="1587">
        <v>289</v>
      </c>
      <c r="B296" s="1783" t="s">
        <v>194</v>
      </c>
      <c r="C296" s="1784"/>
      <c r="D296" s="1784"/>
      <c r="E296" s="548"/>
      <c r="F296" s="345"/>
      <c r="G296" s="345"/>
      <c r="H296" s="545"/>
      <c r="I296" s="369"/>
      <c r="J296" s="363"/>
      <c r="K296" s="363"/>
      <c r="L296" s="363"/>
      <c r="M296" s="363"/>
      <c r="N296" s="363"/>
      <c r="O296" s="363"/>
      <c r="P296" s="363"/>
      <c r="Q296" s="364"/>
      <c r="R296" s="270"/>
      <c r="S296" s="125"/>
      <c r="T296" s="125"/>
      <c r="U296" s="125"/>
      <c r="V296" s="125"/>
      <c r="W296" s="125"/>
      <c r="X296" s="125"/>
      <c r="Y296" s="125"/>
      <c r="Z296" s="125"/>
      <c r="AA296" s="125"/>
      <c r="AB296" s="125"/>
      <c r="AC296" s="125"/>
      <c r="AD296" s="125"/>
    </row>
    <row r="297" spans="1:30" s="31" customFormat="1" ht="15" customHeight="1" x14ac:dyDescent="0.3">
      <c r="A297" s="1587">
        <v>290</v>
      </c>
      <c r="B297" s="1785" t="s">
        <v>197</v>
      </c>
      <c r="C297" s="1786"/>
      <c r="D297" s="1786"/>
      <c r="E297" s="1786"/>
      <c r="F297" s="343">
        <f>SUM(F275)</f>
        <v>1264247</v>
      </c>
      <c r="G297" s="343">
        <f>SUM(G275)</f>
        <v>1472652</v>
      </c>
      <c r="H297" s="549">
        <f>SUM(H275)</f>
        <v>1427756</v>
      </c>
      <c r="I297" s="369"/>
      <c r="J297" s="345"/>
      <c r="K297" s="345"/>
      <c r="L297" s="345"/>
      <c r="M297" s="345"/>
      <c r="N297" s="345"/>
      <c r="O297" s="345"/>
      <c r="P297" s="345"/>
      <c r="Q297" s="358"/>
      <c r="R297" s="270"/>
      <c r="S297" s="125"/>
      <c r="T297" s="125"/>
      <c r="U297" s="125"/>
      <c r="V297" s="125"/>
      <c r="W297" s="125"/>
      <c r="X297" s="125"/>
      <c r="Y297" s="125"/>
      <c r="Z297" s="125"/>
      <c r="AA297" s="125"/>
      <c r="AB297" s="125"/>
      <c r="AC297" s="125"/>
      <c r="AD297" s="125"/>
    </row>
    <row r="298" spans="1:30" ht="15" customHeight="1" x14ac:dyDescent="0.3">
      <c r="A298" s="1587">
        <v>291</v>
      </c>
      <c r="B298" s="1717"/>
      <c r="C298" s="1718"/>
      <c r="D298" s="843" t="s">
        <v>360</v>
      </c>
      <c r="E298" s="1013"/>
      <c r="F298" s="950"/>
      <c r="G298" s="950"/>
      <c r="H298" s="1014"/>
      <c r="I298" s="968">
        <f>SUM(J298:Q298)</f>
        <v>1474608</v>
      </c>
      <c r="J298" s="964">
        <f>J275</f>
        <v>972346</v>
      </c>
      <c r="K298" s="964">
        <f t="shared" ref="K298:Q299" si="96">K275</f>
        <v>207460</v>
      </c>
      <c r="L298" s="964">
        <f t="shared" si="96"/>
        <v>276640</v>
      </c>
      <c r="M298" s="964">
        <f t="shared" si="96"/>
        <v>0</v>
      </c>
      <c r="N298" s="964">
        <f t="shared" si="96"/>
        <v>0</v>
      </c>
      <c r="O298" s="964">
        <f t="shared" si="96"/>
        <v>18162</v>
      </c>
      <c r="P298" s="345">
        <f t="shared" si="96"/>
        <v>0</v>
      </c>
      <c r="Q298" s="358">
        <f t="shared" si="96"/>
        <v>0</v>
      </c>
    </row>
    <row r="299" spans="1:30" ht="15" customHeight="1" x14ac:dyDescent="0.3">
      <c r="A299" s="1587">
        <v>292</v>
      </c>
      <c r="B299" s="1717"/>
      <c r="C299" s="1718"/>
      <c r="D299" s="337" t="s">
        <v>1165</v>
      </c>
      <c r="E299" s="1395"/>
      <c r="F299" s="1150"/>
      <c r="G299" s="1150"/>
      <c r="H299" s="1396"/>
      <c r="I299" s="368">
        <f>SUM(J299:Q299)</f>
        <v>1760762</v>
      </c>
      <c r="J299" s="363">
        <f>J276</f>
        <v>1101302</v>
      </c>
      <c r="K299" s="363">
        <f t="shared" si="96"/>
        <v>248056</v>
      </c>
      <c r="L299" s="363">
        <f t="shared" si="96"/>
        <v>376546</v>
      </c>
      <c r="M299" s="363">
        <f t="shared" si="96"/>
        <v>0</v>
      </c>
      <c r="N299" s="363">
        <f t="shared" si="96"/>
        <v>0</v>
      </c>
      <c r="O299" s="363">
        <f t="shared" si="96"/>
        <v>34858</v>
      </c>
      <c r="P299" s="345">
        <f t="shared" si="96"/>
        <v>0</v>
      </c>
      <c r="Q299" s="358">
        <f t="shared" si="96"/>
        <v>0</v>
      </c>
    </row>
    <row r="300" spans="1:30" ht="15" customHeight="1" x14ac:dyDescent="0.3">
      <c r="A300" s="1587">
        <v>293</v>
      </c>
      <c r="B300" s="1717"/>
      <c r="C300" s="1718"/>
      <c r="D300" s="969" t="s">
        <v>675</v>
      </c>
      <c r="E300" s="1718"/>
      <c r="F300" s="365"/>
      <c r="G300" s="365"/>
      <c r="H300" s="547"/>
      <c r="I300" s="1146">
        <f>SUM(J300:Q300)</f>
        <v>13624</v>
      </c>
      <c r="J300" s="365">
        <f>SUM(J277)</f>
        <v>11404</v>
      </c>
      <c r="K300" s="365">
        <f t="shared" ref="K300:Q300" si="97">SUM(K277)</f>
        <v>2220</v>
      </c>
      <c r="L300" s="365">
        <f t="shared" si="97"/>
        <v>-5000</v>
      </c>
      <c r="M300" s="365">
        <f t="shared" si="97"/>
        <v>0</v>
      </c>
      <c r="N300" s="365">
        <f t="shared" si="97"/>
        <v>0</v>
      </c>
      <c r="O300" s="365">
        <f t="shared" si="97"/>
        <v>5000</v>
      </c>
      <c r="P300" s="365">
        <f t="shared" si="97"/>
        <v>0</v>
      </c>
      <c r="Q300" s="1115">
        <f t="shared" si="97"/>
        <v>0</v>
      </c>
    </row>
    <row r="301" spans="1:30" ht="15" customHeight="1" thickBot="1" x14ac:dyDescent="0.35">
      <c r="A301" s="1587">
        <v>294</v>
      </c>
      <c r="B301" s="1118"/>
      <c r="C301" s="1119"/>
      <c r="D301" s="1001" t="s">
        <v>1218</v>
      </c>
      <c r="E301" s="1119"/>
      <c r="F301" s="1120"/>
      <c r="G301" s="1120"/>
      <c r="H301" s="1121"/>
      <c r="I301" s="370">
        <f>SUM(I299:I300)</f>
        <v>1774386</v>
      </c>
      <c r="J301" s="1122">
        <f>SUM(J299:J300)</f>
        <v>1112706</v>
      </c>
      <c r="K301" s="1122">
        <f t="shared" ref="K301:Q301" si="98">SUM(K299:K300)</f>
        <v>250276</v>
      </c>
      <c r="L301" s="1122">
        <f t="shared" si="98"/>
        <v>371546</v>
      </c>
      <c r="M301" s="1122">
        <f t="shared" si="98"/>
        <v>0</v>
      </c>
      <c r="N301" s="1122">
        <f t="shared" si="98"/>
        <v>0</v>
      </c>
      <c r="O301" s="1122">
        <f t="shared" si="98"/>
        <v>39858</v>
      </c>
      <c r="P301" s="1122">
        <f t="shared" si="98"/>
        <v>0</v>
      </c>
      <c r="Q301" s="1504">
        <f t="shared" si="98"/>
        <v>0</v>
      </c>
    </row>
    <row r="302" spans="1:30" s="273" customFormat="1" ht="18" customHeight="1" x14ac:dyDescent="0.3">
      <c r="A302" s="38"/>
      <c r="B302" s="1782" t="s">
        <v>29</v>
      </c>
      <c r="C302" s="1782"/>
      <c r="D302" s="1782"/>
      <c r="E302" s="532"/>
      <c r="F302" s="95"/>
      <c r="G302" s="95"/>
      <c r="H302" s="95"/>
      <c r="I302" s="660"/>
      <c r="J302" s="95"/>
      <c r="K302" s="95"/>
      <c r="L302" s="95"/>
      <c r="M302" s="95"/>
      <c r="N302" s="95"/>
      <c r="O302" s="95"/>
      <c r="P302" s="95"/>
      <c r="Q302" s="95"/>
      <c r="R302" s="272"/>
      <c r="S302" s="272"/>
      <c r="T302" s="272"/>
      <c r="U302" s="272"/>
      <c r="V302" s="272"/>
      <c r="W302" s="272"/>
      <c r="X302" s="272"/>
      <c r="Y302" s="272"/>
      <c r="Z302" s="272"/>
      <c r="AA302" s="272"/>
      <c r="AB302" s="272"/>
      <c r="AC302" s="272"/>
      <c r="AD302" s="272"/>
    </row>
    <row r="303" spans="1:30" s="274" customFormat="1" ht="18" customHeight="1" x14ac:dyDescent="0.3">
      <c r="A303" s="38"/>
      <c r="B303" s="1782" t="s">
        <v>30</v>
      </c>
      <c r="C303" s="1782"/>
      <c r="D303" s="1782"/>
      <c r="E303" s="1782"/>
      <c r="F303" s="1782"/>
      <c r="G303" s="1782"/>
      <c r="H303" s="1782"/>
      <c r="I303" s="1782"/>
      <c r="J303" s="95"/>
      <c r="K303" s="95"/>
      <c r="L303" s="95"/>
      <c r="M303" s="95"/>
      <c r="N303" s="95"/>
      <c r="O303" s="95"/>
      <c r="P303" s="95"/>
      <c r="Q303" s="95"/>
      <c r="R303" s="126"/>
      <c r="S303" s="126"/>
      <c r="T303" s="126"/>
      <c r="U303" s="126"/>
      <c r="V303" s="126"/>
      <c r="W303" s="126"/>
      <c r="X303" s="126"/>
      <c r="Y303" s="126"/>
      <c r="Z303" s="126"/>
      <c r="AA303" s="126"/>
      <c r="AB303" s="126"/>
      <c r="AC303" s="126"/>
      <c r="AD303" s="126"/>
    </row>
    <row r="304" spans="1:30" ht="18" customHeight="1" x14ac:dyDescent="0.3">
      <c r="A304" s="38"/>
      <c r="B304" s="1782" t="s">
        <v>31</v>
      </c>
      <c r="C304" s="1782"/>
      <c r="D304" s="1782"/>
      <c r="E304" s="532"/>
      <c r="F304" s="95"/>
      <c r="G304" s="95"/>
      <c r="H304" s="95"/>
      <c r="I304" s="660"/>
      <c r="J304" s="95"/>
      <c r="K304" s="95"/>
      <c r="L304" s="95"/>
      <c r="M304" s="95"/>
      <c r="N304" s="95"/>
      <c r="O304" s="95"/>
      <c r="P304" s="95"/>
      <c r="Q304" s="95"/>
    </row>
  </sheetData>
  <mergeCells count="31">
    <mergeCell ref="J6:N6"/>
    <mergeCell ref="O6:Q6"/>
    <mergeCell ref="B1:F1"/>
    <mergeCell ref="B2:Q2"/>
    <mergeCell ref="B3:Q3"/>
    <mergeCell ref="P4:Q4"/>
    <mergeCell ref="B6:B7"/>
    <mergeCell ref="C6:C7"/>
    <mergeCell ref="I6:I7"/>
    <mergeCell ref="D6:D7"/>
    <mergeCell ref="C182:D182"/>
    <mergeCell ref="E6:E7"/>
    <mergeCell ref="F6:F7"/>
    <mergeCell ref="H6:H7"/>
    <mergeCell ref="G6:G7"/>
    <mergeCell ref="D177:E177"/>
    <mergeCell ref="B303:I303"/>
    <mergeCell ref="B304:D304"/>
    <mergeCell ref="B285:E285"/>
    <mergeCell ref="B290:D290"/>
    <mergeCell ref="B291:E291"/>
    <mergeCell ref="B296:D296"/>
    <mergeCell ref="B297:E297"/>
    <mergeCell ref="B302:D302"/>
    <mergeCell ref="D270:E270"/>
    <mergeCell ref="D271:E271"/>
    <mergeCell ref="D272:E272"/>
    <mergeCell ref="B284:D284"/>
    <mergeCell ref="D227:E227"/>
    <mergeCell ref="C279:E279"/>
    <mergeCell ref="D231:E231"/>
  </mergeCells>
  <printOptions horizontalCentered="1"/>
  <pageMargins left="0.19685039370078741" right="0.19685039370078741" top="0.59055118110236227" bottom="0.59055118110236227" header="0.31496062992125984" footer="0.31496062992125984"/>
  <pageSetup paperSize="9" scale="59" fitToHeight="6" orientation="landscape" r:id="rId1"/>
  <headerFooter alignWithMargins="0">
    <oddFooter>&amp;C -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28"/>
  <sheetViews>
    <sheetView view="pageBreakPreview" topLeftCell="B1" zoomScaleNormal="75" zoomScaleSheetLayoutView="100" workbookViewId="0">
      <selection activeCell="B1" sqref="B1:D1"/>
    </sheetView>
  </sheetViews>
  <sheetFormatPr defaultColWidth="9.140625" defaultRowHeight="17.25" x14ac:dyDescent="0.35"/>
  <cols>
    <col min="1" max="1" width="3.7109375" style="1588" customWidth="1"/>
    <col min="2" max="2" width="4.7109375" style="3" customWidth="1"/>
    <col min="3" max="3" width="4.7109375" style="7" customWidth="1"/>
    <col min="4" max="4" width="87.7109375" style="18" customWidth="1"/>
    <col min="5" max="7" width="11.7109375" style="4" customWidth="1"/>
    <col min="8" max="8" width="5.7109375" style="3" customWidth="1"/>
    <col min="9" max="14" width="12.7109375" style="15" customWidth="1"/>
    <col min="15" max="15" width="10.28515625" style="4" bestFit="1" customWidth="1"/>
    <col min="16" max="16384" width="9.140625" style="4"/>
  </cols>
  <sheetData>
    <row r="1" spans="1:16" s="176" customFormat="1" ht="15" x14ac:dyDescent="0.3">
      <c r="A1" s="1588"/>
      <c r="B1" s="1814" t="s">
        <v>1425</v>
      </c>
      <c r="C1" s="1814"/>
      <c r="D1" s="1814"/>
      <c r="E1" s="371"/>
      <c r="F1" s="371"/>
      <c r="G1" s="1815"/>
      <c r="H1" s="1815"/>
      <c r="I1" s="1815"/>
      <c r="J1" s="1735"/>
      <c r="K1" s="1735"/>
      <c r="L1" s="1735"/>
      <c r="M1" s="1735"/>
      <c r="N1" s="1735"/>
    </row>
    <row r="2" spans="1:16" ht="16.5" x14ac:dyDescent="0.3">
      <c r="B2" s="1816" t="s">
        <v>15</v>
      </c>
      <c r="C2" s="1816"/>
      <c r="D2" s="1816"/>
      <c r="E2" s="1816"/>
      <c r="F2" s="1816"/>
      <c r="G2" s="1816"/>
      <c r="H2" s="1816"/>
      <c r="I2" s="1816"/>
      <c r="J2" s="1816"/>
      <c r="K2" s="1816"/>
      <c r="L2" s="1816"/>
      <c r="M2" s="1816"/>
      <c r="N2" s="1816"/>
    </row>
    <row r="3" spans="1:16" s="6" customFormat="1" ht="16.5" x14ac:dyDescent="0.2">
      <c r="A3" s="1588"/>
      <c r="B3" s="1817" t="s">
        <v>1221</v>
      </c>
      <c r="C3" s="1817"/>
      <c r="D3" s="1817"/>
      <c r="E3" s="1817"/>
      <c r="F3" s="1817"/>
      <c r="G3" s="1817"/>
      <c r="H3" s="1817"/>
      <c r="I3" s="1817"/>
      <c r="J3" s="1817"/>
      <c r="K3" s="1817"/>
      <c r="L3" s="1817"/>
      <c r="M3" s="1817"/>
      <c r="N3" s="1817"/>
    </row>
    <row r="4" spans="1:16" x14ac:dyDescent="0.35">
      <c r="D4" s="8"/>
      <c r="G4" s="9"/>
      <c r="H4" s="732"/>
      <c r="I4" s="381"/>
      <c r="J4" s="92"/>
      <c r="K4" s="92"/>
      <c r="L4" s="92"/>
      <c r="M4" s="1818" t="s">
        <v>0</v>
      </c>
      <c r="N4" s="1818"/>
    </row>
    <row r="5" spans="1:16" s="114" customFormat="1" ht="14.25" thickBot="1" x14ac:dyDescent="0.35">
      <c r="A5" s="1588"/>
      <c r="B5" s="114" t="s">
        <v>1</v>
      </c>
      <c r="C5" s="127" t="s">
        <v>3</v>
      </c>
      <c r="D5" s="183" t="s">
        <v>2</v>
      </c>
      <c r="E5" s="114" t="s">
        <v>4</v>
      </c>
      <c r="F5" s="114" t="s">
        <v>5</v>
      </c>
      <c r="G5" s="114" t="s">
        <v>16</v>
      </c>
      <c r="H5" s="717" t="s">
        <v>17</v>
      </c>
      <c r="I5" s="127" t="s">
        <v>18</v>
      </c>
      <c r="J5" s="127" t="s">
        <v>44</v>
      </c>
      <c r="K5" s="127" t="s">
        <v>32</v>
      </c>
      <c r="L5" s="127" t="s">
        <v>24</v>
      </c>
      <c r="M5" s="127" t="s">
        <v>45</v>
      </c>
      <c r="N5" s="127" t="s">
        <v>46</v>
      </c>
    </row>
    <row r="6" spans="1:16" s="1736" customFormat="1" ht="34.5" customHeight="1" x14ac:dyDescent="0.2">
      <c r="A6" s="1588"/>
      <c r="B6" s="1821" t="s">
        <v>19</v>
      </c>
      <c r="C6" s="1823" t="s">
        <v>20</v>
      </c>
      <c r="D6" s="1825" t="s">
        <v>6</v>
      </c>
      <c r="E6" s="1819" t="s">
        <v>493</v>
      </c>
      <c r="F6" s="1819" t="s">
        <v>492</v>
      </c>
      <c r="G6" s="1808" t="s">
        <v>672</v>
      </c>
      <c r="H6" s="1827" t="s">
        <v>21</v>
      </c>
      <c r="I6" s="1810" t="s">
        <v>385</v>
      </c>
      <c r="J6" s="1812" t="s">
        <v>47</v>
      </c>
      <c r="K6" s="1812"/>
      <c r="L6" s="1812"/>
      <c r="M6" s="1812"/>
      <c r="N6" s="1813"/>
    </row>
    <row r="7" spans="1:16" s="1736" customFormat="1" ht="45.75" thickBot="1" x14ac:dyDescent="0.25">
      <c r="A7" s="1588"/>
      <c r="B7" s="1822"/>
      <c r="C7" s="1824"/>
      <c r="D7" s="1826"/>
      <c r="E7" s="1820"/>
      <c r="F7" s="1820"/>
      <c r="G7" s="1809"/>
      <c r="H7" s="1828"/>
      <c r="I7" s="1811"/>
      <c r="J7" s="134" t="s">
        <v>48</v>
      </c>
      <c r="K7" s="134" t="s">
        <v>49</v>
      </c>
      <c r="L7" s="134" t="s">
        <v>50</v>
      </c>
      <c r="M7" s="134" t="s">
        <v>51</v>
      </c>
      <c r="N7" s="135" t="s">
        <v>52</v>
      </c>
    </row>
    <row r="8" spans="1:16" s="3" customFormat="1" ht="22.5" customHeight="1" thickTop="1" x14ac:dyDescent="0.3">
      <c r="A8" s="1588">
        <v>1</v>
      </c>
      <c r="B8" s="136">
        <v>17</v>
      </c>
      <c r="C8" s="137">
        <v>1</v>
      </c>
      <c r="D8" s="722" t="s">
        <v>53</v>
      </c>
      <c r="E8" s="139">
        <v>5120</v>
      </c>
      <c r="F8" s="139">
        <v>7000</v>
      </c>
      <c r="G8" s="140">
        <v>6005</v>
      </c>
      <c r="H8" s="733" t="s">
        <v>24</v>
      </c>
      <c r="I8" s="674"/>
      <c r="J8" s="141"/>
      <c r="K8" s="141"/>
      <c r="L8" s="141"/>
      <c r="M8" s="141"/>
      <c r="N8" s="142"/>
    </row>
    <row r="9" spans="1:16" s="10" customFormat="1" ht="18" customHeight="1" x14ac:dyDescent="0.3">
      <c r="A9" s="1588">
        <f>A8+1</f>
        <v>2</v>
      </c>
      <c r="B9" s="143"/>
      <c r="C9" s="144"/>
      <c r="D9" s="1021" t="s">
        <v>360</v>
      </c>
      <c r="E9" s="1016"/>
      <c r="F9" s="1016"/>
      <c r="G9" s="1089"/>
      <c r="H9" s="1017"/>
      <c r="I9" s="1018">
        <f>SUM(J9:N9)</f>
        <v>7000</v>
      </c>
      <c r="J9" s="1019"/>
      <c r="K9" s="1019"/>
      <c r="L9" s="1019">
        <v>7000</v>
      </c>
      <c r="M9" s="1019"/>
      <c r="N9" s="1020"/>
    </row>
    <row r="10" spans="1:16" s="10" customFormat="1" ht="18" customHeight="1" x14ac:dyDescent="0.3">
      <c r="A10" s="1588">
        <v>3</v>
      </c>
      <c r="B10" s="143"/>
      <c r="C10" s="144"/>
      <c r="D10" s="721" t="s">
        <v>1165</v>
      </c>
      <c r="E10" s="1016"/>
      <c r="F10" s="1016"/>
      <c r="G10" s="1089"/>
      <c r="H10" s="1017"/>
      <c r="I10" s="675">
        <f>SUM(J10:N10)</f>
        <v>7813</v>
      </c>
      <c r="J10" s="210"/>
      <c r="K10" s="210"/>
      <c r="L10" s="141">
        <v>7813</v>
      </c>
      <c r="M10" s="210"/>
      <c r="N10" s="219"/>
    </row>
    <row r="11" spans="1:16" s="10" customFormat="1" ht="18" customHeight="1" x14ac:dyDescent="0.3">
      <c r="A11" s="1588">
        <v>4</v>
      </c>
      <c r="B11" s="143"/>
      <c r="C11" s="144"/>
      <c r="D11" s="1084" t="s">
        <v>937</v>
      </c>
      <c r="E11" s="146"/>
      <c r="F11" s="146"/>
      <c r="G11" s="1089"/>
      <c r="H11" s="733"/>
      <c r="I11" s="1196">
        <f>SUM(J11:N11)</f>
        <v>0</v>
      </c>
      <c r="J11" s="1029"/>
      <c r="K11" s="1029"/>
      <c r="L11" s="1029"/>
      <c r="M11" s="1029"/>
      <c r="N11" s="153"/>
    </row>
    <row r="12" spans="1:16" s="10" customFormat="1" ht="18" customHeight="1" x14ac:dyDescent="0.3">
      <c r="A12" s="1588">
        <v>5</v>
      </c>
      <c r="B12" s="143"/>
      <c r="C12" s="144"/>
      <c r="D12" s="721" t="s">
        <v>1210</v>
      </c>
      <c r="E12" s="146"/>
      <c r="F12" s="146"/>
      <c r="G12" s="1089"/>
      <c r="H12" s="733"/>
      <c r="I12" s="674">
        <f>SUM(I10:I11)</f>
        <v>7813</v>
      </c>
      <c r="J12" s="674"/>
      <c r="K12" s="674"/>
      <c r="L12" s="674">
        <f t="shared" ref="L12" si="0">SUM(L10:L11)</f>
        <v>7813</v>
      </c>
      <c r="M12" s="674"/>
      <c r="N12" s="1489"/>
    </row>
    <row r="13" spans="1:16" s="3" customFormat="1" ht="22.5" customHeight="1" x14ac:dyDescent="0.3">
      <c r="A13" s="1588">
        <v>6</v>
      </c>
      <c r="B13" s="136"/>
      <c r="C13" s="137">
        <f>C8+1</f>
        <v>2</v>
      </c>
      <c r="D13" s="722" t="s">
        <v>54</v>
      </c>
      <c r="E13" s="139">
        <v>3457</v>
      </c>
      <c r="F13" s="139">
        <v>5000</v>
      </c>
      <c r="G13" s="140">
        <v>3150</v>
      </c>
      <c r="H13" s="733" t="s">
        <v>24</v>
      </c>
      <c r="I13" s="674"/>
      <c r="J13" s="141"/>
      <c r="K13" s="141"/>
      <c r="L13" s="141"/>
      <c r="M13" s="141"/>
      <c r="N13" s="142"/>
      <c r="P13" s="10"/>
    </row>
    <row r="14" spans="1:16" s="10" customFormat="1" ht="18" customHeight="1" x14ac:dyDescent="0.3">
      <c r="A14" s="1588">
        <v>7</v>
      </c>
      <c r="B14" s="143"/>
      <c r="C14" s="144"/>
      <c r="D14" s="1021" t="s">
        <v>360</v>
      </c>
      <c r="E14" s="1016"/>
      <c r="F14" s="1016"/>
      <c r="G14" s="1089"/>
      <c r="H14" s="1017"/>
      <c r="I14" s="1018">
        <f>SUM(J14:N14)</f>
        <v>5000</v>
      </c>
      <c r="J14" s="1019"/>
      <c r="K14" s="1019"/>
      <c r="L14" s="1019">
        <v>5000</v>
      </c>
      <c r="M14" s="1019"/>
      <c r="N14" s="1020"/>
    </row>
    <row r="15" spans="1:16" s="10" customFormat="1" ht="18" customHeight="1" x14ac:dyDescent="0.3">
      <c r="A15" s="1588">
        <v>8</v>
      </c>
      <c r="B15" s="143"/>
      <c r="C15" s="144"/>
      <c r="D15" s="721" t="s">
        <v>1165</v>
      </c>
      <c r="E15" s="146"/>
      <c r="F15" s="146"/>
      <c r="G15" s="147"/>
      <c r="H15" s="733"/>
      <c r="I15" s="1397">
        <v>6065</v>
      </c>
      <c r="J15" s="148"/>
      <c r="K15" s="148"/>
      <c r="L15" s="148">
        <v>6065</v>
      </c>
      <c r="M15" s="148"/>
      <c r="N15" s="149"/>
    </row>
    <row r="16" spans="1:16" s="10" customFormat="1" ht="18" customHeight="1" x14ac:dyDescent="0.3">
      <c r="A16" s="1588">
        <v>9</v>
      </c>
      <c r="B16" s="143"/>
      <c r="C16" s="144"/>
      <c r="D16" s="1084" t="s">
        <v>937</v>
      </c>
      <c r="E16" s="146"/>
      <c r="F16" s="146"/>
      <c r="G16" s="1089"/>
      <c r="H16" s="733"/>
      <c r="I16" s="1196">
        <f>SUM(J16:N16)</f>
        <v>0</v>
      </c>
      <c r="J16" s="148"/>
      <c r="K16" s="148"/>
      <c r="L16" s="181"/>
      <c r="M16" s="148"/>
      <c r="N16" s="149"/>
    </row>
    <row r="17" spans="1:16" s="10" customFormat="1" ht="18" customHeight="1" x14ac:dyDescent="0.3">
      <c r="A17" s="1588">
        <v>10</v>
      </c>
      <c r="B17" s="143"/>
      <c r="C17" s="144"/>
      <c r="D17" s="721" t="s">
        <v>1210</v>
      </c>
      <c r="E17" s="146"/>
      <c r="F17" s="146"/>
      <c r="G17" s="1089"/>
      <c r="H17" s="733"/>
      <c r="I17" s="675">
        <f>I15+I16</f>
        <v>6065</v>
      </c>
      <c r="J17" s="675">
        <f>J15+J16</f>
        <v>0</v>
      </c>
      <c r="K17" s="675">
        <f t="shared" ref="K17:L17" si="1">K15+K16</f>
        <v>0</v>
      </c>
      <c r="L17" s="675">
        <f t="shared" si="1"/>
        <v>6065</v>
      </c>
      <c r="M17" s="675"/>
      <c r="N17" s="1490"/>
    </row>
    <row r="18" spans="1:16" s="3" customFormat="1" ht="22.5" customHeight="1" x14ac:dyDescent="0.3">
      <c r="A18" s="1588">
        <v>11</v>
      </c>
      <c r="B18" s="136"/>
      <c r="C18" s="137">
        <f>C13+1</f>
        <v>3</v>
      </c>
      <c r="D18" s="722" t="s">
        <v>55</v>
      </c>
      <c r="E18" s="139">
        <v>10408</v>
      </c>
      <c r="F18" s="139">
        <v>10000</v>
      </c>
      <c r="G18" s="140">
        <v>8774</v>
      </c>
      <c r="H18" s="733" t="s">
        <v>25</v>
      </c>
      <c r="I18" s="676"/>
      <c r="J18" s="154"/>
      <c r="K18" s="154"/>
      <c r="L18" s="154"/>
      <c r="M18" s="154"/>
      <c r="N18" s="155"/>
      <c r="P18" s="10"/>
    </row>
    <row r="19" spans="1:16" s="10" customFormat="1" ht="18" customHeight="1" x14ac:dyDescent="0.3">
      <c r="A19" s="1588">
        <v>12</v>
      </c>
      <c r="B19" s="143"/>
      <c r="C19" s="144"/>
      <c r="D19" s="1021" t="s">
        <v>360</v>
      </c>
      <c r="E19" s="1016"/>
      <c r="F19" s="1016"/>
      <c r="G19" s="1089"/>
      <c r="H19" s="1017"/>
      <c r="I19" s="1018">
        <f>SUM(J19:N19)</f>
        <v>10000</v>
      </c>
      <c r="J19" s="1019">
        <v>1000</v>
      </c>
      <c r="K19" s="1019">
        <v>500</v>
      </c>
      <c r="L19" s="1019">
        <v>8500</v>
      </c>
      <c r="M19" s="1019"/>
      <c r="N19" s="1020"/>
    </row>
    <row r="20" spans="1:16" s="1736" customFormat="1" ht="18" customHeight="1" x14ac:dyDescent="0.3">
      <c r="A20" s="1588">
        <v>13</v>
      </c>
      <c r="B20" s="720"/>
      <c r="C20" s="1398"/>
      <c r="D20" s="721" t="s">
        <v>1165</v>
      </c>
      <c r="E20" s="1399"/>
      <c r="F20" s="1399"/>
      <c r="G20" s="1101"/>
      <c r="H20" s="1059"/>
      <c r="I20" s="675">
        <f>SUM(J20:N20)</f>
        <v>16226</v>
      </c>
      <c r="J20" s="520">
        <v>1000</v>
      </c>
      <c r="K20" s="520">
        <v>500</v>
      </c>
      <c r="L20" s="520">
        <v>14726</v>
      </c>
      <c r="M20" s="520"/>
      <c r="N20" s="512"/>
    </row>
    <row r="21" spans="1:16" s="10" customFormat="1" ht="18" customHeight="1" x14ac:dyDescent="0.3">
      <c r="A21" s="1588">
        <v>14</v>
      </c>
      <c r="B21" s="143"/>
      <c r="C21" s="144"/>
      <c r="D21" s="1084" t="s">
        <v>937</v>
      </c>
      <c r="E21" s="1016"/>
      <c r="F21" s="1016"/>
      <c r="G21" s="1089"/>
      <c r="H21" s="1017"/>
      <c r="I21" s="1196">
        <f>SUM(J21:N21)</f>
        <v>0</v>
      </c>
      <c r="J21" s="1019"/>
      <c r="K21" s="1019"/>
      <c r="L21" s="181"/>
      <c r="M21" s="1019"/>
      <c r="N21" s="1020"/>
    </row>
    <row r="22" spans="1:16" s="10" customFormat="1" ht="18" customHeight="1" x14ac:dyDescent="0.3">
      <c r="A22" s="1588">
        <v>15</v>
      </c>
      <c r="B22" s="143"/>
      <c r="C22" s="144"/>
      <c r="D22" s="721" t="s">
        <v>1210</v>
      </c>
      <c r="E22" s="1016"/>
      <c r="F22" s="1016"/>
      <c r="G22" s="1089"/>
      <c r="H22" s="1017"/>
      <c r="I22" s="675">
        <f>SUM(I20:I21)</f>
        <v>16226</v>
      </c>
      <c r="J22" s="675">
        <f t="shared" ref="J22:L22" si="2">SUM(J20:J21)</f>
        <v>1000</v>
      </c>
      <c r="K22" s="675">
        <f>SUM(K20:K21)</f>
        <v>500</v>
      </c>
      <c r="L22" s="675">
        <f t="shared" si="2"/>
        <v>14726</v>
      </c>
      <c r="M22" s="675"/>
      <c r="N22" s="1490"/>
    </row>
    <row r="23" spans="1:16" s="3" customFormat="1" ht="22.5" customHeight="1" x14ac:dyDescent="0.3">
      <c r="A23" s="1588">
        <v>16</v>
      </c>
      <c r="B23" s="136"/>
      <c r="C23" s="137">
        <f>C18+1</f>
        <v>4</v>
      </c>
      <c r="D23" s="722" t="s">
        <v>56</v>
      </c>
      <c r="E23" s="139">
        <v>13465</v>
      </c>
      <c r="F23" s="139">
        <v>13000</v>
      </c>
      <c r="G23" s="140">
        <v>13898</v>
      </c>
      <c r="H23" s="733" t="s">
        <v>25</v>
      </c>
      <c r="I23" s="675"/>
      <c r="J23" s="148"/>
      <c r="K23" s="148"/>
      <c r="L23" s="148"/>
      <c r="M23" s="148"/>
      <c r="N23" s="149"/>
      <c r="P23" s="10"/>
    </row>
    <row r="24" spans="1:16" s="10" customFormat="1" ht="18" customHeight="1" x14ac:dyDescent="0.3">
      <c r="A24" s="1588">
        <v>17</v>
      </c>
      <c r="B24" s="143"/>
      <c r="C24" s="144"/>
      <c r="D24" s="1021" t="s">
        <v>360</v>
      </c>
      <c r="E24" s="1022"/>
      <c r="F24" s="1022"/>
      <c r="G24" s="1090"/>
      <c r="H24" s="1023"/>
      <c r="I24" s="1018">
        <f>SUM(J24:N24)</f>
        <v>11000</v>
      </c>
      <c r="J24" s="1024"/>
      <c r="K24" s="1024"/>
      <c r="L24" s="1024">
        <v>11000</v>
      </c>
      <c r="M24" s="148"/>
      <c r="N24" s="149"/>
    </row>
    <row r="25" spans="1:16" s="1736" customFormat="1" ht="18" customHeight="1" x14ac:dyDescent="0.3">
      <c r="A25" s="1588">
        <v>18</v>
      </c>
      <c r="B25" s="720"/>
      <c r="C25" s="1398"/>
      <c r="D25" s="721" t="s">
        <v>1165</v>
      </c>
      <c r="E25" s="1399"/>
      <c r="F25" s="1399"/>
      <c r="G25" s="1101"/>
      <c r="H25" s="1059"/>
      <c r="I25" s="675">
        <v>14464</v>
      </c>
      <c r="J25" s="520"/>
      <c r="K25" s="520"/>
      <c r="L25" s="520">
        <v>14464</v>
      </c>
      <c r="M25" s="520"/>
      <c r="N25" s="512"/>
    </row>
    <row r="26" spans="1:16" s="10" customFormat="1" ht="18" customHeight="1" x14ac:dyDescent="0.3">
      <c r="A26" s="1588">
        <v>19</v>
      </c>
      <c r="B26" s="143"/>
      <c r="C26" s="144"/>
      <c r="D26" s="1084" t="s">
        <v>937</v>
      </c>
      <c r="E26" s="1022"/>
      <c r="F26" s="1022"/>
      <c r="G26" s="1090"/>
      <c r="H26" s="1023"/>
      <c r="I26" s="1196">
        <f>SUM(J26:N26)</f>
        <v>0</v>
      </c>
      <c r="J26" s="1024"/>
      <c r="K26" s="1024"/>
      <c r="L26" s="181"/>
      <c r="M26" s="148"/>
      <c r="N26" s="149"/>
    </row>
    <row r="27" spans="1:16" s="10" customFormat="1" ht="18" customHeight="1" x14ac:dyDescent="0.3">
      <c r="A27" s="1588">
        <v>20</v>
      </c>
      <c r="B27" s="143"/>
      <c r="C27" s="144"/>
      <c r="D27" s="721" t="s">
        <v>1210</v>
      </c>
      <c r="E27" s="1022"/>
      <c r="F27" s="1022"/>
      <c r="G27" s="1090"/>
      <c r="H27" s="1059"/>
      <c r="I27" s="675">
        <f>SUM(I25:I26)</f>
        <v>14464</v>
      </c>
      <c r="J27" s="675"/>
      <c r="K27" s="675"/>
      <c r="L27" s="675">
        <f t="shared" ref="L27" si="3">SUM(L25:L26)</f>
        <v>14464</v>
      </c>
      <c r="M27" s="675"/>
      <c r="N27" s="1490"/>
    </row>
    <row r="28" spans="1:16" s="3" customFormat="1" ht="22.5" customHeight="1" x14ac:dyDescent="0.3">
      <c r="A28" s="1588">
        <v>21</v>
      </c>
      <c r="B28" s="136"/>
      <c r="C28" s="137">
        <f>C23+1</f>
        <v>5</v>
      </c>
      <c r="D28" s="722" t="s">
        <v>13</v>
      </c>
      <c r="E28" s="139">
        <v>7666</v>
      </c>
      <c r="F28" s="139">
        <v>8500</v>
      </c>
      <c r="G28" s="140">
        <v>7830</v>
      </c>
      <c r="H28" s="733" t="s">
        <v>25</v>
      </c>
      <c r="I28" s="676"/>
      <c r="J28" s="154"/>
      <c r="K28" s="154"/>
      <c r="L28" s="154"/>
      <c r="M28" s="154"/>
      <c r="N28" s="155"/>
      <c r="O28" s="10"/>
      <c r="P28" s="10"/>
    </row>
    <row r="29" spans="1:16" s="10" customFormat="1" ht="18" customHeight="1" x14ac:dyDescent="0.3">
      <c r="A29" s="1588">
        <v>22</v>
      </c>
      <c r="B29" s="143"/>
      <c r="C29" s="144"/>
      <c r="D29" s="1021" t="s">
        <v>360</v>
      </c>
      <c r="E29" s="1016"/>
      <c r="F29" s="1016"/>
      <c r="G29" s="1089"/>
      <c r="H29" s="1017"/>
      <c r="I29" s="1018">
        <f>SUM(J29:N29)</f>
        <v>9653</v>
      </c>
      <c r="J29" s="1019">
        <v>4513</v>
      </c>
      <c r="K29" s="1019">
        <v>2290</v>
      </c>
      <c r="L29" s="1019">
        <v>2500</v>
      </c>
      <c r="M29" s="1019"/>
      <c r="N29" s="1020">
        <v>350</v>
      </c>
    </row>
    <row r="30" spans="1:16" s="1736" customFormat="1" ht="18" customHeight="1" x14ac:dyDescent="0.3">
      <c r="A30" s="1588">
        <v>23</v>
      </c>
      <c r="B30" s="720"/>
      <c r="C30" s="1398"/>
      <c r="D30" s="721" t="s">
        <v>1165</v>
      </c>
      <c r="E30" s="1399"/>
      <c r="F30" s="1399"/>
      <c r="G30" s="1101"/>
      <c r="H30" s="1059"/>
      <c r="I30" s="675">
        <f>SUM(J30:N30)</f>
        <v>10493</v>
      </c>
      <c r="J30" s="520">
        <v>4554</v>
      </c>
      <c r="K30" s="520">
        <v>2299</v>
      </c>
      <c r="L30" s="520">
        <v>3290</v>
      </c>
      <c r="M30" s="520"/>
      <c r="N30" s="512">
        <v>350</v>
      </c>
    </row>
    <row r="31" spans="1:16" s="10" customFormat="1" ht="18" customHeight="1" x14ac:dyDescent="0.3">
      <c r="A31" s="1588">
        <v>24</v>
      </c>
      <c r="B31" s="143"/>
      <c r="C31" s="144"/>
      <c r="D31" s="1084" t="s">
        <v>937</v>
      </c>
      <c r="E31" s="146"/>
      <c r="F31" s="146"/>
      <c r="G31" s="1089"/>
      <c r="H31" s="733"/>
      <c r="I31" s="1196">
        <f t="shared" ref="I31" si="4">SUM(J31:N31)</f>
        <v>0</v>
      </c>
      <c r="J31" s="148"/>
      <c r="K31" s="148"/>
      <c r="L31" s="181"/>
      <c r="M31" s="148"/>
      <c r="N31" s="149"/>
    </row>
    <row r="32" spans="1:16" s="10" customFormat="1" ht="18" customHeight="1" x14ac:dyDescent="0.3">
      <c r="A32" s="1588">
        <v>25</v>
      </c>
      <c r="B32" s="143"/>
      <c r="C32" s="144"/>
      <c r="D32" s="721" t="s">
        <v>1210</v>
      </c>
      <c r="E32" s="146"/>
      <c r="F32" s="146"/>
      <c r="G32" s="1089"/>
      <c r="H32" s="733"/>
      <c r="I32" s="675">
        <f>SUM(I30:I31)</f>
        <v>10493</v>
      </c>
      <c r="J32" s="675">
        <f>SUM(J30:J31)</f>
        <v>4554</v>
      </c>
      <c r="K32" s="675">
        <f>SUM(K30:K31)</f>
        <v>2299</v>
      </c>
      <c r="L32" s="675">
        <f>SUM(L30:L31)</f>
        <v>3290</v>
      </c>
      <c r="M32" s="675"/>
      <c r="N32" s="1490">
        <f>SUM(N30:N31)</f>
        <v>350</v>
      </c>
    </row>
    <row r="33" spans="1:16" s="3" customFormat="1" ht="22.5" customHeight="1" x14ac:dyDescent="0.3">
      <c r="A33" s="1588">
        <v>26</v>
      </c>
      <c r="B33" s="136"/>
      <c r="C33" s="137">
        <f>C28+1</f>
        <v>6</v>
      </c>
      <c r="D33" s="722" t="s">
        <v>443</v>
      </c>
      <c r="E33" s="139">
        <v>1000</v>
      </c>
      <c r="F33" s="139">
        <v>1000</v>
      </c>
      <c r="G33" s="140">
        <v>1000</v>
      </c>
      <c r="H33" s="733" t="s">
        <v>25</v>
      </c>
      <c r="I33" s="676"/>
      <c r="J33" s="154"/>
      <c r="K33" s="154"/>
      <c r="L33" s="154"/>
      <c r="M33" s="154"/>
      <c r="N33" s="155"/>
      <c r="O33" s="10"/>
      <c r="P33" s="10"/>
    </row>
    <row r="34" spans="1:16" s="10" customFormat="1" ht="18" customHeight="1" x14ac:dyDescent="0.3">
      <c r="A34" s="1588">
        <v>27</v>
      </c>
      <c r="B34" s="143"/>
      <c r="C34" s="144"/>
      <c r="D34" s="1021" t="s">
        <v>360</v>
      </c>
      <c r="E34" s="1016"/>
      <c r="F34" s="1016"/>
      <c r="G34" s="1089"/>
      <c r="H34" s="1017"/>
      <c r="I34" s="1018">
        <f>SUM(J34:N34)</f>
        <v>1000</v>
      </c>
      <c r="J34" s="1019"/>
      <c r="K34" s="1019"/>
      <c r="L34" s="1019">
        <v>1000</v>
      </c>
      <c r="M34" s="148"/>
      <c r="N34" s="149"/>
    </row>
    <row r="35" spans="1:16" s="1736" customFormat="1" ht="18" customHeight="1" x14ac:dyDescent="0.3">
      <c r="A35" s="1588">
        <v>28</v>
      </c>
      <c r="B35" s="720"/>
      <c r="C35" s="1398"/>
      <c r="D35" s="721" t="s">
        <v>1165</v>
      </c>
      <c r="E35" s="1399"/>
      <c r="F35" s="1399"/>
      <c r="G35" s="1101"/>
      <c r="H35" s="1059"/>
      <c r="I35" s="675">
        <f>SUM(J35:N35)</f>
        <v>1000</v>
      </c>
      <c r="J35" s="520"/>
      <c r="K35" s="520"/>
      <c r="L35" s="520">
        <v>1000</v>
      </c>
      <c r="M35" s="520"/>
      <c r="N35" s="512"/>
    </row>
    <row r="36" spans="1:16" s="10" customFormat="1" ht="18" customHeight="1" x14ac:dyDescent="0.3">
      <c r="A36" s="1588">
        <v>29</v>
      </c>
      <c r="B36" s="143"/>
      <c r="C36" s="144"/>
      <c r="D36" s="1084" t="s">
        <v>937</v>
      </c>
      <c r="E36" s="146"/>
      <c r="F36" s="146"/>
      <c r="G36" s="1089"/>
      <c r="H36" s="733"/>
      <c r="I36" s="1196">
        <f t="shared" ref="I36" si="5">SUM(J36:N36)</f>
        <v>0</v>
      </c>
      <c r="J36" s="148"/>
      <c r="K36" s="148"/>
      <c r="L36" s="148"/>
      <c r="M36" s="148"/>
      <c r="N36" s="149"/>
    </row>
    <row r="37" spans="1:16" s="10" customFormat="1" ht="18" customHeight="1" x14ac:dyDescent="0.3">
      <c r="A37" s="1588">
        <v>30</v>
      </c>
      <c r="B37" s="143"/>
      <c r="C37" s="144"/>
      <c r="D37" s="721" t="s">
        <v>1210</v>
      </c>
      <c r="E37" s="146"/>
      <c r="F37" s="146"/>
      <c r="G37" s="1089"/>
      <c r="H37" s="733"/>
      <c r="I37" s="675">
        <f>SUM(I35:I36)</f>
        <v>1000</v>
      </c>
      <c r="J37" s="675"/>
      <c r="K37" s="675"/>
      <c r="L37" s="675">
        <f t="shared" ref="L37" si="6">SUM(L35:L36)</f>
        <v>1000</v>
      </c>
      <c r="M37" s="675"/>
      <c r="N37" s="1490"/>
    </row>
    <row r="38" spans="1:16" s="3" customFormat="1" ht="22.5" customHeight="1" x14ac:dyDescent="0.3">
      <c r="A38" s="1588">
        <v>31</v>
      </c>
      <c r="B38" s="136"/>
      <c r="C38" s="137">
        <f>C33+1</f>
        <v>7</v>
      </c>
      <c r="D38" s="722" t="s">
        <v>11</v>
      </c>
      <c r="E38" s="139">
        <v>45464</v>
      </c>
      <c r="F38" s="139">
        <v>66000</v>
      </c>
      <c r="G38" s="140">
        <v>62200</v>
      </c>
      <c r="H38" s="733" t="s">
        <v>25</v>
      </c>
      <c r="I38" s="676"/>
      <c r="J38" s="154"/>
      <c r="K38" s="154"/>
      <c r="L38" s="154"/>
      <c r="M38" s="154"/>
      <c r="N38" s="155"/>
      <c r="O38" s="10"/>
      <c r="P38" s="10"/>
    </row>
    <row r="39" spans="1:16" s="10" customFormat="1" ht="18" customHeight="1" x14ac:dyDescent="0.3">
      <c r="A39" s="1588">
        <v>32</v>
      </c>
      <c r="B39" s="143"/>
      <c r="C39" s="144"/>
      <c r="D39" s="1021" t="s">
        <v>360</v>
      </c>
      <c r="E39" s="1016"/>
      <c r="F39" s="1016"/>
      <c r="G39" s="1089"/>
      <c r="H39" s="1017"/>
      <c r="I39" s="1018">
        <f>SUM(J39:N39)</f>
        <v>72000</v>
      </c>
      <c r="J39" s="1031">
        <f>J44+J49+J54+J59+J73+J68</f>
        <v>0</v>
      </c>
      <c r="K39" s="1031">
        <f t="shared" ref="K39:N39" si="7">K44+K49+K54+K59+K73+K68</f>
        <v>0</v>
      </c>
      <c r="L39" s="1031">
        <f t="shared" si="7"/>
        <v>15000</v>
      </c>
      <c r="M39" s="1031">
        <f t="shared" si="7"/>
        <v>0</v>
      </c>
      <c r="N39" s="1054">
        <f t="shared" si="7"/>
        <v>57000</v>
      </c>
    </row>
    <row r="40" spans="1:16" s="1736" customFormat="1" ht="18" customHeight="1" x14ac:dyDescent="0.3">
      <c r="A40" s="1588">
        <v>33</v>
      </c>
      <c r="B40" s="720"/>
      <c r="C40" s="1398"/>
      <c r="D40" s="721" t="s">
        <v>1165</v>
      </c>
      <c r="E40" s="1399"/>
      <c r="F40" s="1399"/>
      <c r="G40" s="1101"/>
      <c r="H40" s="1059"/>
      <c r="I40" s="675">
        <f>SUM(J40:N40)</f>
        <v>72000</v>
      </c>
      <c r="J40" s="511">
        <v>0</v>
      </c>
      <c r="K40" s="511">
        <v>0</v>
      </c>
      <c r="L40" s="511">
        <v>15000</v>
      </c>
      <c r="M40" s="511">
        <v>0</v>
      </c>
      <c r="N40" s="726">
        <v>57000</v>
      </c>
    </row>
    <row r="41" spans="1:16" s="10" customFormat="1" ht="18" customHeight="1" x14ac:dyDescent="0.3">
      <c r="A41" s="1588">
        <v>34</v>
      </c>
      <c r="B41" s="143"/>
      <c r="C41" s="144"/>
      <c r="D41" s="1084" t="s">
        <v>937</v>
      </c>
      <c r="E41" s="1016"/>
      <c r="F41" s="1016"/>
      <c r="G41" s="1089"/>
      <c r="H41" s="1017"/>
      <c r="I41" s="1196">
        <f t="shared" ref="I41" si="8">SUM(J41:N41)</f>
        <v>0</v>
      </c>
      <c r="J41" s="181">
        <f>J46+J51+J56+J61+J65+J70+J75</f>
        <v>0</v>
      </c>
      <c r="K41" s="181">
        <f>K46+K51+K56+K61+K65+K70+K75</f>
        <v>0</v>
      </c>
      <c r="L41" s="181">
        <f>L46+L51+L56+L61+L65+L70+L75</f>
        <v>0</v>
      </c>
      <c r="M41" s="181">
        <f>M46+M51+M56+M61+M65+M70+M75</f>
        <v>0</v>
      </c>
      <c r="N41" s="182">
        <f>N46+N51+N56+N61+N65+N70+N75</f>
        <v>0</v>
      </c>
    </row>
    <row r="42" spans="1:16" s="10" customFormat="1" ht="18" customHeight="1" x14ac:dyDescent="0.3">
      <c r="A42" s="1588">
        <v>35</v>
      </c>
      <c r="B42" s="143"/>
      <c r="C42" s="144"/>
      <c r="D42" s="721" t="s">
        <v>1210</v>
      </c>
      <c r="E42" s="1016"/>
      <c r="F42" s="1016"/>
      <c r="G42" s="1089"/>
      <c r="H42" s="1017"/>
      <c r="I42" s="675">
        <f>SUM(I40:I41)</f>
        <v>72000</v>
      </c>
      <c r="J42" s="675">
        <f t="shared" ref="J42:N42" si="9">SUM(J40:J41)</f>
        <v>0</v>
      </c>
      <c r="K42" s="675">
        <f t="shared" si="9"/>
        <v>0</v>
      </c>
      <c r="L42" s="675">
        <f t="shared" si="9"/>
        <v>15000</v>
      </c>
      <c r="M42" s="675">
        <f t="shared" si="9"/>
        <v>0</v>
      </c>
      <c r="N42" s="1490">
        <f t="shared" si="9"/>
        <v>57000</v>
      </c>
    </row>
    <row r="43" spans="1:16" s="11" customFormat="1" ht="18" customHeight="1" x14ac:dyDescent="0.3">
      <c r="A43" s="1588">
        <v>36</v>
      </c>
      <c r="B43" s="156"/>
      <c r="C43" s="157"/>
      <c r="D43" s="513" t="s">
        <v>57</v>
      </c>
      <c r="E43" s="158">
        <v>22000</v>
      </c>
      <c r="F43" s="158">
        <v>30000</v>
      </c>
      <c r="G43" s="159">
        <v>30000</v>
      </c>
      <c r="H43" s="734"/>
      <c r="I43" s="677"/>
      <c r="J43" s="181"/>
      <c r="K43" s="181"/>
      <c r="L43" s="181"/>
      <c r="M43" s="181"/>
      <c r="N43" s="182"/>
      <c r="P43" s="10"/>
    </row>
    <row r="44" spans="1:16" s="11" customFormat="1" ht="18" customHeight="1" x14ac:dyDescent="0.3">
      <c r="A44" s="1588">
        <v>37</v>
      </c>
      <c r="B44" s="156"/>
      <c r="C44" s="162"/>
      <c r="D44" s="1038" t="s">
        <v>360</v>
      </c>
      <c r="E44" s="1033"/>
      <c r="F44" s="1033"/>
      <c r="G44" s="165"/>
      <c r="H44" s="1034"/>
      <c r="I44" s="1035">
        <f>SUM(J44:N44)</f>
        <v>30000</v>
      </c>
      <c r="J44" s="1036"/>
      <c r="K44" s="1036"/>
      <c r="L44" s="1036"/>
      <c r="M44" s="1036"/>
      <c r="N44" s="1037">
        <v>30000</v>
      </c>
      <c r="P44" s="10"/>
    </row>
    <row r="45" spans="1:16" s="129" customFormat="1" ht="18" customHeight="1" x14ac:dyDescent="0.3">
      <c r="A45" s="1588">
        <v>38</v>
      </c>
      <c r="B45" s="1400"/>
      <c r="C45" s="1401"/>
      <c r="D45" s="1030" t="s">
        <v>1165</v>
      </c>
      <c r="E45" s="1402"/>
      <c r="F45" s="1402"/>
      <c r="G45" s="1403"/>
      <c r="H45" s="1404"/>
      <c r="I45" s="677">
        <f>SUM(J45:N45)</f>
        <v>30000</v>
      </c>
      <c r="J45" s="178"/>
      <c r="K45" s="178"/>
      <c r="L45" s="178"/>
      <c r="M45" s="178"/>
      <c r="N45" s="179">
        <v>30000</v>
      </c>
      <c r="P45" s="1736"/>
    </row>
    <row r="46" spans="1:16" s="11" customFormat="1" ht="18" customHeight="1" x14ac:dyDescent="0.3">
      <c r="A46" s="1588">
        <v>39</v>
      </c>
      <c r="B46" s="1025"/>
      <c r="C46" s="1026"/>
      <c r="D46" s="514" t="s">
        <v>675</v>
      </c>
      <c r="E46" s="1027"/>
      <c r="F46" s="1027"/>
      <c r="G46" s="1028"/>
      <c r="H46" s="735"/>
      <c r="I46" s="1196">
        <f t="shared" ref="I46" si="10">SUM(J46:N46)</f>
        <v>0</v>
      </c>
      <c r="J46" s="1029"/>
      <c r="K46" s="1029"/>
      <c r="L46" s="1029"/>
      <c r="M46" s="1029"/>
      <c r="N46" s="153"/>
      <c r="P46" s="10"/>
    </row>
    <row r="47" spans="1:16" s="11" customFormat="1" ht="18" customHeight="1" x14ac:dyDescent="0.3">
      <c r="A47" s="1588">
        <v>40</v>
      </c>
      <c r="B47" s="1025"/>
      <c r="C47" s="1026"/>
      <c r="D47" s="1030" t="s">
        <v>1210</v>
      </c>
      <c r="E47" s="1027"/>
      <c r="F47" s="1027"/>
      <c r="G47" s="1028"/>
      <c r="H47" s="735"/>
      <c r="I47" s="677">
        <f>SUM(I45:I46)</f>
        <v>30000</v>
      </c>
      <c r="J47" s="677"/>
      <c r="K47" s="677"/>
      <c r="L47" s="677"/>
      <c r="M47" s="677"/>
      <c r="N47" s="1491">
        <f t="shared" ref="N47" si="11">SUM(N45:N46)</f>
        <v>30000</v>
      </c>
      <c r="P47" s="10"/>
    </row>
    <row r="48" spans="1:16" s="11" customFormat="1" ht="18" customHeight="1" x14ac:dyDescent="0.3">
      <c r="A48" s="1588">
        <v>41</v>
      </c>
      <c r="B48" s="156"/>
      <c r="C48" s="157"/>
      <c r="D48" s="513" t="s">
        <v>58</v>
      </c>
      <c r="E48" s="158">
        <v>8464</v>
      </c>
      <c r="F48" s="158">
        <v>10000</v>
      </c>
      <c r="G48" s="159">
        <v>10200</v>
      </c>
      <c r="H48" s="734"/>
      <c r="I48" s="678"/>
      <c r="J48" s="160"/>
      <c r="K48" s="160"/>
      <c r="L48" s="160"/>
      <c r="M48" s="160"/>
      <c r="N48" s="161"/>
      <c r="P48" s="10"/>
    </row>
    <row r="49" spans="1:16" s="11" customFormat="1" ht="18" customHeight="1" x14ac:dyDescent="0.3">
      <c r="A49" s="1588">
        <v>42</v>
      </c>
      <c r="B49" s="156"/>
      <c r="C49" s="162"/>
      <c r="D49" s="1038" t="s">
        <v>360</v>
      </c>
      <c r="E49" s="1033"/>
      <c r="F49" s="1033"/>
      <c r="G49" s="165"/>
      <c r="H49" s="1034"/>
      <c r="I49" s="1035">
        <f>SUM(J49:N49)</f>
        <v>15000</v>
      </c>
      <c r="J49" s="1036"/>
      <c r="K49" s="1036"/>
      <c r="L49" s="1036">
        <v>15000</v>
      </c>
      <c r="M49" s="181"/>
      <c r="N49" s="182"/>
      <c r="P49" s="10"/>
    </row>
    <row r="50" spans="1:16" s="129" customFormat="1" ht="18" customHeight="1" x14ac:dyDescent="0.3">
      <c r="A50" s="1588">
        <v>43</v>
      </c>
      <c r="B50" s="725"/>
      <c r="C50" s="1405"/>
      <c r="D50" s="1030" t="s">
        <v>1165</v>
      </c>
      <c r="E50" s="1406"/>
      <c r="F50" s="1406"/>
      <c r="G50" s="1100"/>
      <c r="H50" s="1407"/>
      <c r="I50" s="677">
        <f>SUM(J50:N50)</f>
        <v>15000</v>
      </c>
      <c r="J50" s="511"/>
      <c r="K50" s="511"/>
      <c r="L50" s="511">
        <v>15000</v>
      </c>
      <c r="M50" s="511"/>
      <c r="N50" s="726"/>
      <c r="P50" s="1736"/>
    </row>
    <row r="51" spans="1:16" s="11" customFormat="1" ht="18" customHeight="1" x14ac:dyDescent="0.3">
      <c r="A51" s="1588">
        <v>44</v>
      </c>
      <c r="B51" s="156"/>
      <c r="C51" s="162"/>
      <c r="D51" s="514" t="s">
        <v>675</v>
      </c>
      <c r="E51" s="164"/>
      <c r="F51" s="164"/>
      <c r="G51" s="165"/>
      <c r="H51" s="734"/>
      <c r="I51" s="1196">
        <f t="shared" ref="I51" si="12">SUM(J51:N51)</f>
        <v>0</v>
      </c>
      <c r="J51" s="181"/>
      <c r="K51" s="181"/>
      <c r="L51" s="181"/>
      <c r="M51" s="181"/>
      <c r="N51" s="182"/>
      <c r="P51" s="10"/>
    </row>
    <row r="52" spans="1:16" s="11" customFormat="1" ht="18" customHeight="1" x14ac:dyDescent="0.3">
      <c r="A52" s="1588">
        <v>45</v>
      </c>
      <c r="B52" s="156"/>
      <c r="C52" s="162"/>
      <c r="D52" s="1030" t="s">
        <v>1210</v>
      </c>
      <c r="E52" s="164"/>
      <c r="F52" s="164"/>
      <c r="G52" s="165"/>
      <c r="H52" s="734"/>
      <c r="I52" s="677">
        <f>SUM(I50:I51)</f>
        <v>15000</v>
      </c>
      <c r="J52" s="677"/>
      <c r="K52" s="677"/>
      <c r="L52" s="677">
        <f t="shared" ref="L52" si="13">SUM(L50:L51)</f>
        <v>15000</v>
      </c>
      <c r="M52" s="677"/>
      <c r="N52" s="1491"/>
      <c r="P52" s="10"/>
    </row>
    <row r="53" spans="1:16" s="11" customFormat="1" ht="18" customHeight="1" x14ac:dyDescent="0.3">
      <c r="A53" s="1588">
        <v>46</v>
      </c>
      <c r="B53" s="156"/>
      <c r="C53" s="157"/>
      <c r="D53" s="513" t="s">
        <v>59</v>
      </c>
      <c r="E53" s="158">
        <v>2000</v>
      </c>
      <c r="F53" s="158">
        <v>2000</v>
      </c>
      <c r="G53" s="159">
        <v>2000</v>
      </c>
      <c r="H53" s="734"/>
      <c r="I53" s="678"/>
      <c r="J53" s="160"/>
      <c r="K53" s="160"/>
      <c r="L53" s="160"/>
      <c r="M53" s="160"/>
      <c r="N53" s="161"/>
      <c r="P53" s="10"/>
    </row>
    <row r="54" spans="1:16" s="11" customFormat="1" ht="18" customHeight="1" x14ac:dyDescent="0.3">
      <c r="A54" s="1588">
        <v>47</v>
      </c>
      <c r="B54" s="156"/>
      <c r="C54" s="162"/>
      <c r="D54" s="1038" t="s">
        <v>360</v>
      </c>
      <c r="E54" s="1033"/>
      <c r="F54" s="1033"/>
      <c r="G54" s="165"/>
      <c r="H54" s="1034"/>
      <c r="I54" s="1035">
        <f>SUM(J54:N54)</f>
        <v>5000</v>
      </c>
      <c r="J54" s="1036"/>
      <c r="K54" s="1036"/>
      <c r="L54" s="1036"/>
      <c r="M54" s="1036"/>
      <c r="N54" s="1037">
        <v>5000</v>
      </c>
      <c r="P54" s="10"/>
    </row>
    <row r="55" spans="1:16" s="129" customFormat="1" ht="18" customHeight="1" x14ac:dyDescent="0.3">
      <c r="A55" s="1588">
        <v>48</v>
      </c>
      <c r="B55" s="725"/>
      <c r="C55" s="1405"/>
      <c r="D55" s="1030" t="s">
        <v>1165</v>
      </c>
      <c r="E55" s="1406"/>
      <c r="F55" s="1406"/>
      <c r="G55" s="1100"/>
      <c r="H55" s="1407"/>
      <c r="I55" s="677">
        <f>SUM(J55:N55)</f>
        <v>5000</v>
      </c>
      <c r="J55" s="511"/>
      <c r="K55" s="511"/>
      <c r="L55" s="511"/>
      <c r="M55" s="511"/>
      <c r="N55" s="726">
        <v>5000</v>
      </c>
      <c r="P55" s="1736"/>
    </row>
    <row r="56" spans="1:16" s="11" customFormat="1" ht="18" customHeight="1" x14ac:dyDescent="0.3">
      <c r="A56" s="1588">
        <v>49</v>
      </c>
      <c r="B56" s="156"/>
      <c r="C56" s="162"/>
      <c r="D56" s="514" t="s">
        <v>675</v>
      </c>
      <c r="E56" s="164"/>
      <c r="F56" s="164"/>
      <c r="G56" s="1091"/>
      <c r="H56" s="734"/>
      <c r="I56" s="1196">
        <f t="shared" ref="I56" si="14">SUM(J56:N56)</f>
        <v>0</v>
      </c>
      <c r="J56" s="181"/>
      <c r="K56" s="181"/>
      <c r="L56" s="181"/>
      <c r="M56" s="181"/>
      <c r="N56" s="182"/>
      <c r="P56" s="10"/>
    </row>
    <row r="57" spans="1:16" s="11" customFormat="1" ht="18" customHeight="1" x14ac:dyDescent="0.3">
      <c r="A57" s="1588">
        <v>50</v>
      </c>
      <c r="B57" s="156"/>
      <c r="C57" s="162"/>
      <c r="D57" s="1030" t="s">
        <v>1210</v>
      </c>
      <c r="E57" s="164"/>
      <c r="F57" s="164"/>
      <c r="G57" s="1091"/>
      <c r="H57" s="734"/>
      <c r="I57" s="677">
        <f>SUM(I55:I56)</f>
        <v>5000</v>
      </c>
      <c r="J57" s="677"/>
      <c r="K57" s="677"/>
      <c r="L57" s="677"/>
      <c r="M57" s="677"/>
      <c r="N57" s="1491">
        <f t="shared" ref="N57" si="15">SUM(N55:N56)</f>
        <v>5000</v>
      </c>
      <c r="P57" s="10"/>
    </row>
    <row r="58" spans="1:16" s="11" customFormat="1" ht="18" customHeight="1" x14ac:dyDescent="0.3">
      <c r="A58" s="1588">
        <v>51</v>
      </c>
      <c r="B58" s="156"/>
      <c r="C58" s="157"/>
      <c r="D58" s="513" t="s">
        <v>60</v>
      </c>
      <c r="E58" s="158">
        <v>8000</v>
      </c>
      <c r="F58" s="158">
        <v>15000</v>
      </c>
      <c r="G58" s="159">
        <v>15000</v>
      </c>
      <c r="H58" s="734"/>
      <c r="I58" s="678"/>
      <c r="J58" s="160"/>
      <c r="K58" s="160"/>
      <c r="L58" s="160"/>
      <c r="M58" s="160"/>
      <c r="N58" s="161"/>
      <c r="P58" s="10"/>
    </row>
    <row r="59" spans="1:16" s="11" customFormat="1" ht="18" customHeight="1" x14ac:dyDescent="0.3">
      <c r="A59" s="1588">
        <v>52</v>
      </c>
      <c r="B59" s="156"/>
      <c r="C59" s="162"/>
      <c r="D59" s="1038" t="s">
        <v>360</v>
      </c>
      <c r="E59" s="1033"/>
      <c r="F59" s="1033"/>
      <c r="G59" s="1091"/>
      <c r="H59" s="1034"/>
      <c r="I59" s="1035">
        <f>SUM(J59:N59)</f>
        <v>15000</v>
      </c>
      <c r="J59" s="1036"/>
      <c r="K59" s="1036"/>
      <c r="L59" s="1036"/>
      <c r="M59" s="1036"/>
      <c r="N59" s="1037">
        <v>15000</v>
      </c>
      <c r="P59" s="10"/>
    </row>
    <row r="60" spans="1:16" s="129" customFormat="1" ht="18" customHeight="1" x14ac:dyDescent="0.3">
      <c r="A60" s="1588">
        <v>53</v>
      </c>
      <c r="B60" s="725"/>
      <c r="C60" s="1405"/>
      <c r="D60" s="1030" t="s">
        <v>1165</v>
      </c>
      <c r="E60" s="1406"/>
      <c r="F60" s="1406"/>
      <c r="G60" s="1100"/>
      <c r="H60" s="1407"/>
      <c r="I60" s="677">
        <f>SUM(J60:N60)</f>
        <v>15000</v>
      </c>
      <c r="J60" s="511"/>
      <c r="K60" s="511"/>
      <c r="L60" s="511"/>
      <c r="M60" s="511"/>
      <c r="N60" s="726">
        <v>15000</v>
      </c>
      <c r="P60" s="1736"/>
    </row>
    <row r="61" spans="1:16" s="11" customFormat="1" ht="18" customHeight="1" x14ac:dyDescent="0.3">
      <c r="A61" s="1588">
        <v>54</v>
      </c>
      <c r="B61" s="156"/>
      <c r="C61" s="162"/>
      <c r="D61" s="514" t="s">
        <v>675</v>
      </c>
      <c r="E61" s="164"/>
      <c r="F61" s="164"/>
      <c r="G61" s="1091"/>
      <c r="H61" s="734"/>
      <c r="I61" s="1196">
        <f t="shared" ref="I61" si="16">SUM(J61:N61)</f>
        <v>0</v>
      </c>
      <c r="J61" s="181"/>
      <c r="K61" s="181"/>
      <c r="L61" s="181"/>
      <c r="M61" s="181"/>
      <c r="N61" s="182"/>
      <c r="P61" s="10"/>
    </row>
    <row r="62" spans="1:16" s="11" customFormat="1" ht="18" customHeight="1" x14ac:dyDescent="0.3">
      <c r="A62" s="1588">
        <v>55</v>
      </c>
      <c r="B62" s="156"/>
      <c r="C62" s="162"/>
      <c r="D62" s="1030" t="s">
        <v>1210</v>
      </c>
      <c r="E62" s="164"/>
      <c r="F62" s="164"/>
      <c r="G62" s="1091"/>
      <c r="H62" s="734"/>
      <c r="I62" s="677">
        <f>SUM(I60:I61)</f>
        <v>15000</v>
      </c>
      <c r="J62" s="677"/>
      <c r="K62" s="677"/>
      <c r="L62" s="677"/>
      <c r="M62" s="677"/>
      <c r="N62" s="1491">
        <f t="shared" ref="N62" si="17">SUM(N60:N61)</f>
        <v>15000</v>
      </c>
      <c r="P62" s="10"/>
    </row>
    <row r="63" spans="1:16" s="11" customFormat="1" ht="18" customHeight="1" x14ac:dyDescent="0.3">
      <c r="A63" s="1588">
        <v>56</v>
      </c>
      <c r="B63" s="156"/>
      <c r="C63" s="157"/>
      <c r="D63" s="513" t="s">
        <v>621</v>
      </c>
      <c r="E63" s="139"/>
      <c r="F63" s="158">
        <v>4000</v>
      </c>
      <c r="G63" s="159">
        <v>0</v>
      </c>
      <c r="H63" s="734"/>
      <c r="I63" s="678"/>
      <c r="J63" s="160"/>
      <c r="K63" s="160"/>
      <c r="L63" s="160"/>
      <c r="M63" s="160"/>
      <c r="N63" s="161"/>
      <c r="P63" s="10"/>
    </row>
    <row r="64" spans="1:16" s="11" customFormat="1" ht="18" customHeight="1" x14ac:dyDescent="0.3">
      <c r="A64" s="1588">
        <v>57</v>
      </c>
      <c r="B64" s="156"/>
      <c r="C64" s="157"/>
      <c r="D64" s="1030" t="s">
        <v>1165</v>
      </c>
      <c r="E64" s="139"/>
      <c r="F64" s="158"/>
      <c r="G64" s="159"/>
      <c r="H64" s="734"/>
      <c r="I64" s="678">
        <f>SUM(J64:N64)</f>
        <v>0</v>
      </c>
      <c r="J64" s="160"/>
      <c r="K64" s="160"/>
      <c r="L64" s="160"/>
      <c r="M64" s="160"/>
      <c r="N64" s="161"/>
      <c r="P64" s="10"/>
    </row>
    <row r="65" spans="1:16" s="11" customFormat="1" ht="18" customHeight="1" x14ac:dyDescent="0.3">
      <c r="A65" s="1588">
        <v>58</v>
      </c>
      <c r="B65" s="156"/>
      <c r="C65" s="162"/>
      <c r="D65" s="514" t="s">
        <v>675</v>
      </c>
      <c r="E65" s="146"/>
      <c r="F65" s="164"/>
      <c r="G65" s="1091"/>
      <c r="H65" s="734"/>
      <c r="I65" s="678">
        <f>SUM(J65:N65)</f>
        <v>0</v>
      </c>
      <c r="J65" s="181"/>
      <c r="K65" s="181"/>
      <c r="L65" s="181"/>
      <c r="M65" s="181"/>
      <c r="N65" s="182"/>
      <c r="P65" s="10"/>
    </row>
    <row r="66" spans="1:16" s="11" customFormat="1" ht="18" customHeight="1" x14ac:dyDescent="0.3">
      <c r="A66" s="1588">
        <v>59</v>
      </c>
      <c r="B66" s="156"/>
      <c r="C66" s="162"/>
      <c r="D66" s="1030" t="s">
        <v>1210</v>
      </c>
      <c r="E66" s="146"/>
      <c r="F66" s="164"/>
      <c r="G66" s="1091"/>
      <c r="H66" s="734"/>
      <c r="I66" s="677">
        <f>SUM(I64:I65)</f>
        <v>0</v>
      </c>
      <c r="J66" s="677"/>
      <c r="K66" s="677"/>
      <c r="L66" s="677"/>
      <c r="M66" s="677"/>
      <c r="N66" s="1491"/>
      <c r="P66" s="10"/>
    </row>
    <row r="67" spans="1:16" s="11" customFormat="1" ht="18" customHeight="1" x14ac:dyDescent="0.3">
      <c r="A67" s="1588">
        <v>60</v>
      </c>
      <c r="B67" s="156"/>
      <c r="C67" s="162"/>
      <c r="D67" s="513" t="s">
        <v>620</v>
      </c>
      <c r="E67" s="146"/>
      <c r="F67" s="164"/>
      <c r="G67" s="1091"/>
      <c r="H67" s="734"/>
      <c r="I67" s="677"/>
      <c r="J67" s="181"/>
      <c r="K67" s="181"/>
      <c r="L67" s="181"/>
      <c r="M67" s="181"/>
      <c r="N67" s="182"/>
      <c r="P67" s="10"/>
    </row>
    <row r="68" spans="1:16" s="11" customFormat="1" ht="18" customHeight="1" x14ac:dyDescent="0.3">
      <c r="A68" s="1588">
        <v>61</v>
      </c>
      <c r="B68" s="156"/>
      <c r="C68" s="162"/>
      <c r="D68" s="1038" t="s">
        <v>360</v>
      </c>
      <c r="E68" s="1016"/>
      <c r="F68" s="1033"/>
      <c r="G68" s="1091"/>
      <c r="H68" s="1034"/>
      <c r="I68" s="1035">
        <f>SUM(J68:N68)</f>
        <v>2000</v>
      </c>
      <c r="J68" s="1036"/>
      <c r="K68" s="1036"/>
      <c r="L68" s="1036"/>
      <c r="M68" s="1036"/>
      <c r="N68" s="1037">
        <v>2000</v>
      </c>
      <c r="P68" s="10"/>
    </row>
    <row r="69" spans="1:16" s="129" customFormat="1" ht="18" customHeight="1" x14ac:dyDescent="0.3">
      <c r="A69" s="1588">
        <v>62</v>
      </c>
      <c r="B69" s="725"/>
      <c r="C69" s="1405"/>
      <c r="D69" s="1030" t="s">
        <v>1165</v>
      </c>
      <c r="E69" s="1399"/>
      <c r="F69" s="1406"/>
      <c r="G69" s="1100"/>
      <c r="H69" s="1407"/>
      <c r="I69" s="677">
        <f>SUM(J69:N69)</f>
        <v>2000</v>
      </c>
      <c r="J69" s="511"/>
      <c r="K69" s="511"/>
      <c r="L69" s="511"/>
      <c r="M69" s="511"/>
      <c r="N69" s="726">
        <v>2000</v>
      </c>
      <c r="P69" s="1736"/>
    </row>
    <row r="70" spans="1:16" s="11" customFormat="1" ht="18" customHeight="1" x14ac:dyDescent="0.3">
      <c r="A70" s="1588">
        <v>63</v>
      </c>
      <c r="B70" s="156"/>
      <c r="C70" s="162"/>
      <c r="D70" s="514" t="s">
        <v>675</v>
      </c>
      <c r="E70" s="146"/>
      <c r="F70" s="164"/>
      <c r="G70" s="1091"/>
      <c r="H70" s="734"/>
      <c r="I70" s="1196">
        <f t="shared" ref="I70" si="18">SUM(J70:N70)</f>
        <v>0</v>
      </c>
      <c r="J70" s="181"/>
      <c r="K70" s="181"/>
      <c r="L70" s="181"/>
      <c r="M70" s="181"/>
      <c r="N70" s="182"/>
      <c r="P70" s="10"/>
    </row>
    <row r="71" spans="1:16" s="11" customFormat="1" ht="18" customHeight="1" x14ac:dyDescent="0.3">
      <c r="A71" s="1588">
        <v>64</v>
      </c>
      <c r="B71" s="156"/>
      <c r="C71" s="162"/>
      <c r="D71" s="1030" t="s">
        <v>1210</v>
      </c>
      <c r="E71" s="146"/>
      <c r="F71" s="164"/>
      <c r="G71" s="1091"/>
      <c r="H71" s="734"/>
      <c r="I71" s="677">
        <f>SUM(I69:I70)</f>
        <v>2000</v>
      </c>
      <c r="J71" s="677"/>
      <c r="K71" s="677"/>
      <c r="L71" s="677"/>
      <c r="M71" s="677"/>
      <c r="N71" s="1491">
        <f t="shared" ref="N71" si="19">SUM(N69:N70)</f>
        <v>2000</v>
      </c>
      <c r="P71" s="10"/>
    </row>
    <row r="72" spans="1:16" s="11" customFormat="1" ht="18" customHeight="1" x14ac:dyDescent="0.3">
      <c r="A72" s="1588">
        <v>65</v>
      </c>
      <c r="B72" s="156"/>
      <c r="C72" s="162"/>
      <c r="D72" s="513" t="s">
        <v>61</v>
      </c>
      <c r="E72" s="146">
        <v>5000</v>
      </c>
      <c r="F72" s="164">
        <v>5000</v>
      </c>
      <c r="G72" s="165">
        <v>5000</v>
      </c>
      <c r="H72" s="734"/>
      <c r="I72" s="678"/>
      <c r="J72" s="160"/>
      <c r="K72" s="160"/>
      <c r="L72" s="160"/>
      <c r="M72" s="160"/>
      <c r="N72" s="161"/>
      <c r="P72" s="10"/>
    </row>
    <row r="73" spans="1:16" s="11" customFormat="1" ht="18" customHeight="1" x14ac:dyDescent="0.3">
      <c r="A73" s="1588">
        <v>66</v>
      </c>
      <c r="B73" s="156"/>
      <c r="C73" s="162"/>
      <c r="D73" s="1038" t="s">
        <v>360</v>
      </c>
      <c r="E73" s="1016"/>
      <c r="F73" s="1033"/>
      <c r="G73" s="1091"/>
      <c r="H73" s="1034"/>
      <c r="I73" s="1035">
        <f>SUM(J73:N73)</f>
        <v>5000</v>
      </c>
      <c r="J73" s="1036"/>
      <c r="K73" s="1036"/>
      <c r="L73" s="1036"/>
      <c r="M73" s="1036"/>
      <c r="N73" s="1037">
        <v>5000</v>
      </c>
      <c r="P73" s="10"/>
    </row>
    <row r="74" spans="1:16" s="129" customFormat="1" ht="18" customHeight="1" x14ac:dyDescent="0.3">
      <c r="A74" s="1588">
        <v>67</v>
      </c>
      <c r="B74" s="725"/>
      <c r="C74" s="1405"/>
      <c r="D74" s="1030" t="s">
        <v>1165</v>
      </c>
      <c r="E74" s="1399"/>
      <c r="F74" s="1406"/>
      <c r="G74" s="1100"/>
      <c r="H74" s="1407"/>
      <c r="I74" s="677">
        <f>SUM(J74:N74)</f>
        <v>5000</v>
      </c>
      <c r="J74" s="511"/>
      <c r="K74" s="511"/>
      <c r="L74" s="511"/>
      <c r="M74" s="511"/>
      <c r="N74" s="726">
        <v>5000</v>
      </c>
      <c r="P74" s="1736"/>
    </row>
    <row r="75" spans="1:16" s="11" customFormat="1" ht="18" customHeight="1" x14ac:dyDescent="0.3">
      <c r="A75" s="1588">
        <v>68</v>
      </c>
      <c r="B75" s="156"/>
      <c r="C75" s="162"/>
      <c r="D75" s="514" t="s">
        <v>675</v>
      </c>
      <c r="E75" s="146"/>
      <c r="F75" s="164"/>
      <c r="G75" s="1091"/>
      <c r="H75" s="734"/>
      <c r="I75" s="1196">
        <f t="shared" ref="I75" si="20">SUM(J75:N75)</f>
        <v>0</v>
      </c>
      <c r="J75" s="181"/>
      <c r="K75" s="181"/>
      <c r="L75" s="181"/>
      <c r="M75" s="181"/>
      <c r="N75" s="182"/>
      <c r="P75" s="10"/>
    </row>
    <row r="76" spans="1:16" s="11" customFormat="1" ht="18" customHeight="1" x14ac:dyDescent="0.3">
      <c r="A76" s="1588">
        <v>69</v>
      </c>
      <c r="B76" s="156"/>
      <c r="C76" s="162"/>
      <c r="D76" s="1030" t="s">
        <v>1210</v>
      </c>
      <c r="E76" s="146"/>
      <c r="F76" s="164"/>
      <c r="G76" s="1091"/>
      <c r="H76" s="734"/>
      <c r="I76" s="677">
        <f>SUM(I74:I75)</f>
        <v>5000</v>
      </c>
      <c r="J76" s="677"/>
      <c r="K76" s="677"/>
      <c r="L76" s="677"/>
      <c r="M76" s="677"/>
      <c r="N76" s="1491">
        <f t="shared" ref="N76" si="21">SUM(N74:N75)</f>
        <v>5000</v>
      </c>
      <c r="P76" s="10"/>
    </row>
    <row r="77" spans="1:16" s="11" customFormat="1" ht="23.25" customHeight="1" x14ac:dyDescent="0.3">
      <c r="A77" s="1588">
        <v>70</v>
      </c>
      <c r="B77" s="156"/>
      <c r="C77" s="144">
        <f>C38+1</f>
        <v>8</v>
      </c>
      <c r="D77" s="722" t="s">
        <v>531</v>
      </c>
      <c r="E77" s="146"/>
      <c r="F77" s="164"/>
      <c r="G77" s="165">
        <v>1000</v>
      </c>
      <c r="H77" s="733" t="s">
        <v>25</v>
      </c>
      <c r="I77" s="677"/>
      <c r="J77" s="181"/>
      <c r="K77" s="181"/>
      <c r="L77" s="181"/>
      <c r="M77" s="181"/>
      <c r="N77" s="182"/>
      <c r="P77" s="10"/>
    </row>
    <row r="78" spans="1:16" s="11" customFormat="1" ht="18" customHeight="1" x14ac:dyDescent="0.3">
      <c r="A78" s="1588">
        <v>71</v>
      </c>
      <c r="B78" s="156"/>
      <c r="C78" s="144"/>
      <c r="D78" s="1341" t="s">
        <v>1165</v>
      </c>
      <c r="E78" s="146"/>
      <c r="F78" s="164"/>
      <c r="G78" s="165"/>
      <c r="H78" s="733"/>
      <c r="I78" s="677">
        <f>SUM(J78:N78)</f>
        <v>0</v>
      </c>
      <c r="J78" s="181"/>
      <c r="K78" s="181"/>
      <c r="L78" s="181"/>
      <c r="M78" s="181"/>
      <c r="N78" s="182"/>
      <c r="P78" s="10"/>
    </row>
    <row r="79" spans="1:16" s="11" customFormat="1" ht="18" customHeight="1" x14ac:dyDescent="0.3">
      <c r="A79" s="1588">
        <v>72</v>
      </c>
      <c r="B79" s="156"/>
      <c r="C79" s="162"/>
      <c r="D79" s="1340" t="s">
        <v>675</v>
      </c>
      <c r="E79" s="146"/>
      <c r="F79" s="164"/>
      <c r="G79" s="1091"/>
      <c r="H79" s="734"/>
      <c r="I79" s="1196">
        <f t="shared" ref="I79" si="22">SUM(J79:N79)</f>
        <v>0</v>
      </c>
      <c r="J79" s="181"/>
      <c r="K79" s="181"/>
      <c r="L79" s="181"/>
      <c r="M79" s="181"/>
      <c r="N79" s="182"/>
      <c r="P79" s="10"/>
    </row>
    <row r="80" spans="1:16" s="11" customFormat="1" ht="18" customHeight="1" x14ac:dyDescent="0.3">
      <c r="A80" s="1588">
        <v>73</v>
      </c>
      <c r="B80" s="156"/>
      <c r="C80" s="162"/>
      <c r="D80" s="1341" t="s">
        <v>1210</v>
      </c>
      <c r="E80" s="146"/>
      <c r="F80" s="164"/>
      <c r="G80" s="1091"/>
      <c r="H80" s="734"/>
      <c r="I80" s="677">
        <f>SUM(I78:I79)</f>
        <v>0</v>
      </c>
      <c r="J80" s="677"/>
      <c r="K80" s="677"/>
      <c r="L80" s="677"/>
      <c r="M80" s="677"/>
      <c r="N80" s="1491"/>
      <c r="P80" s="10"/>
    </row>
    <row r="81" spans="1:16" s="11" customFormat="1" ht="18" customHeight="1" x14ac:dyDescent="0.3">
      <c r="A81" s="1588">
        <v>74</v>
      </c>
      <c r="B81" s="156"/>
      <c r="C81" s="144">
        <f>C77+1</f>
        <v>9</v>
      </c>
      <c r="D81" s="722" t="s">
        <v>637</v>
      </c>
      <c r="E81" s="146"/>
      <c r="F81" s="164"/>
      <c r="G81" s="1091"/>
      <c r="H81" s="733" t="s">
        <v>25</v>
      </c>
      <c r="I81" s="677"/>
      <c r="J81" s="181"/>
      <c r="K81" s="181"/>
      <c r="L81" s="181"/>
      <c r="M81" s="181"/>
      <c r="N81" s="182"/>
      <c r="P81" s="10"/>
    </row>
    <row r="82" spans="1:16" s="11" customFormat="1" ht="18" customHeight="1" x14ac:dyDescent="0.3">
      <c r="A82" s="1588">
        <v>75</v>
      </c>
      <c r="B82" s="156"/>
      <c r="C82" s="162"/>
      <c r="D82" s="1040" t="s">
        <v>360</v>
      </c>
      <c r="E82" s="1022"/>
      <c r="F82" s="1041"/>
      <c r="G82" s="1095"/>
      <c r="H82" s="1042"/>
      <c r="I82" s="1018">
        <f>SUM(J82:N82)</f>
        <v>1000</v>
      </c>
      <c r="J82" s="1031"/>
      <c r="K82" s="1031"/>
      <c r="L82" s="1024">
        <v>1000</v>
      </c>
      <c r="M82" s="181"/>
      <c r="N82" s="182"/>
      <c r="P82" s="10"/>
    </row>
    <row r="83" spans="1:16" s="129" customFormat="1" ht="18" customHeight="1" x14ac:dyDescent="0.3">
      <c r="A83" s="1588">
        <v>76</v>
      </c>
      <c r="B83" s="725"/>
      <c r="C83" s="1405"/>
      <c r="D83" s="1341" t="s">
        <v>1165</v>
      </c>
      <c r="E83" s="1399"/>
      <c r="F83" s="1406"/>
      <c r="G83" s="1100"/>
      <c r="H83" s="1407"/>
      <c r="I83" s="675">
        <f>SUM(J83:N83)</f>
        <v>0</v>
      </c>
      <c r="J83" s="511"/>
      <c r="K83" s="511"/>
      <c r="L83" s="520">
        <v>0</v>
      </c>
      <c r="M83" s="511"/>
      <c r="N83" s="726"/>
      <c r="P83" s="1736"/>
    </row>
    <row r="84" spans="1:16" s="11" customFormat="1" ht="18" customHeight="1" x14ac:dyDescent="0.3">
      <c r="A84" s="1588">
        <v>77</v>
      </c>
      <c r="B84" s="156"/>
      <c r="C84" s="162"/>
      <c r="D84" s="1340" t="s">
        <v>675</v>
      </c>
      <c r="E84" s="146"/>
      <c r="F84" s="164"/>
      <c r="G84" s="1091"/>
      <c r="H84" s="734"/>
      <c r="I84" s="1196">
        <f t="shared" ref="I84" si="23">SUM(J84:N84)</f>
        <v>0</v>
      </c>
      <c r="J84" s="181"/>
      <c r="K84" s="181"/>
      <c r="L84" s="148"/>
      <c r="M84" s="181"/>
      <c r="N84" s="182"/>
      <c r="P84" s="10"/>
    </row>
    <row r="85" spans="1:16" s="11" customFormat="1" ht="18" customHeight="1" x14ac:dyDescent="0.3">
      <c r="A85" s="1588">
        <v>78</v>
      </c>
      <c r="B85" s="156"/>
      <c r="C85" s="162"/>
      <c r="D85" s="1341" t="s">
        <v>1210</v>
      </c>
      <c r="E85" s="146"/>
      <c r="F85" s="164"/>
      <c r="G85" s="1091"/>
      <c r="H85" s="734"/>
      <c r="I85" s="675">
        <f>SUM(I83:I84)</f>
        <v>0</v>
      </c>
      <c r="J85" s="675"/>
      <c r="K85" s="675"/>
      <c r="L85" s="675">
        <f t="shared" ref="L85" si="24">SUM(L83:L84)</f>
        <v>0</v>
      </c>
      <c r="M85" s="675"/>
      <c r="N85" s="1490"/>
      <c r="P85" s="10"/>
    </row>
    <row r="86" spans="1:16" s="3" customFormat="1" ht="22.5" customHeight="1" x14ac:dyDescent="0.3">
      <c r="A86" s="1588">
        <v>79</v>
      </c>
      <c r="B86" s="136"/>
      <c r="C86" s="137">
        <f>C81+1</f>
        <v>10</v>
      </c>
      <c r="D86" s="722" t="s">
        <v>317</v>
      </c>
      <c r="E86" s="139">
        <v>2114</v>
      </c>
      <c r="F86" s="139">
        <v>8000</v>
      </c>
      <c r="G86" s="140">
        <v>4123</v>
      </c>
      <c r="H86" s="733" t="s">
        <v>25</v>
      </c>
      <c r="I86" s="675"/>
      <c r="J86" s="148"/>
      <c r="K86" s="148"/>
      <c r="L86" s="148"/>
      <c r="M86" s="148"/>
      <c r="N86" s="149"/>
      <c r="P86" s="10"/>
    </row>
    <row r="87" spans="1:16" s="10" customFormat="1" ht="18" customHeight="1" x14ac:dyDescent="0.3">
      <c r="A87" s="1588">
        <v>80</v>
      </c>
      <c r="B87" s="143"/>
      <c r="C87" s="144"/>
      <c r="D87" s="1021" t="s">
        <v>360</v>
      </c>
      <c r="E87" s="1022"/>
      <c r="F87" s="1022"/>
      <c r="G87" s="1090"/>
      <c r="H87" s="1023"/>
      <c r="I87" s="1018">
        <f>SUM(J87:N87)</f>
        <v>7000</v>
      </c>
      <c r="J87" s="1024"/>
      <c r="K87" s="1024"/>
      <c r="L87" s="1024">
        <v>7000</v>
      </c>
      <c r="M87" s="148"/>
      <c r="N87" s="149"/>
    </row>
    <row r="88" spans="1:16" s="1736" customFormat="1" ht="18" customHeight="1" x14ac:dyDescent="0.3">
      <c r="A88" s="1588">
        <v>81</v>
      </c>
      <c r="B88" s="720"/>
      <c r="C88" s="1398"/>
      <c r="D88" s="1341" t="s">
        <v>1165</v>
      </c>
      <c r="E88" s="1399"/>
      <c r="F88" s="1399"/>
      <c r="G88" s="1101"/>
      <c r="H88" s="1059"/>
      <c r="I88" s="675">
        <f>SUM(J88:N88)</f>
        <v>10563</v>
      </c>
      <c r="J88" s="520"/>
      <c r="K88" s="511"/>
      <c r="L88" s="520">
        <v>10563</v>
      </c>
      <c r="M88" s="520"/>
      <c r="N88" s="512"/>
    </row>
    <row r="89" spans="1:16" s="10" customFormat="1" ht="18" customHeight="1" x14ac:dyDescent="0.3">
      <c r="A89" s="1588">
        <v>82</v>
      </c>
      <c r="B89" s="143"/>
      <c r="C89" s="144"/>
      <c r="D89" s="1340" t="s">
        <v>675</v>
      </c>
      <c r="E89" s="146"/>
      <c r="F89" s="146"/>
      <c r="G89" s="1089"/>
      <c r="H89" s="733"/>
      <c r="I89" s="1196">
        <f t="shared" ref="I89" si="25">SUM(J89:N89)</f>
        <v>0</v>
      </c>
      <c r="J89" s="148"/>
      <c r="K89" s="148"/>
      <c r="L89" s="148"/>
      <c r="M89" s="148"/>
      <c r="N89" s="149"/>
    </row>
    <row r="90" spans="1:16" s="10" customFormat="1" ht="18" customHeight="1" x14ac:dyDescent="0.3">
      <c r="A90" s="1588">
        <v>83</v>
      </c>
      <c r="B90" s="143"/>
      <c r="C90" s="144"/>
      <c r="D90" s="1341" t="s">
        <v>1210</v>
      </c>
      <c r="E90" s="146"/>
      <c r="F90" s="146"/>
      <c r="G90" s="1089"/>
      <c r="H90" s="733"/>
      <c r="I90" s="675">
        <f>SUM(I88:I89)</f>
        <v>10563</v>
      </c>
      <c r="J90" s="675"/>
      <c r="K90" s="675"/>
      <c r="L90" s="675">
        <f t="shared" ref="L90" si="26">SUM(L88:L89)</f>
        <v>10563</v>
      </c>
      <c r="M90" s="675"/>
      <c r="N90" s="1490"/>
    </row>
    <row r="91" spans="1:16" s="3" customFormat="1" ht="22.5" customHeight="1" x14ac:dyDescent="0.3">
      <c r="A91" s="1588">
        <v>84</v>
      </c>
      <c r="B91" s="136"/>
      <c r="C91" s="137">
        <f>C86+1</f>
        <v>11</v>
      </c>
      <c r="D91" s="722" t="s">
        <v>62</v>
      </c>
      <c r="E91" s="139">
        <v>3190</v>
      </c>
      <c r="F91" s="139">
        <v>2000</v>
      </c>
      <c r="G91" s="140">
        <v>5091</v>
      </c>
      <c r="H91" s="733" t="s">
        <v>25</v>
      </c>
      <c r="I91" s="675"/>
      <c r="J91" s="148"/>
      <c r="K91" s="148"/>
      <c r="L91" s="148"/>
      <c r="M91" s="148"/>
      <c r="N91" s="149"/>
      <c r="P91" s="10"/>
    </row>
    <row r="92" spans="1:16" s="10" customFormat="1" ht="18" customHeight="1" x14ac:dyDescent="0.3">
      <c r="A92" s="1588">
        <v>85</v>
      </c>
      <c r="B92" s="143"/>
      <c r="C92" s="144"/>
      <c r="D92" s="1021" t="s">
        <v>360</v>
      </c>
      <c r="E92" s="1022"/>
      <c r="F92" s="1022"/>
      <c r="G92" s="1090"/>
      <c r="H92" s="1023"/>
      <c r="I92" s="1018">
        <f>SUM(J92:N92)</f>
        <v>4500</v>
      </c>
      <c r="J92" s="1024"/>
      <c r="K92" s="1024"/>
      <c r="L92" s="1024">
        <v>4500</v>
      </c>
      <c r="M92" s="148"/>
      <c r="N92" s="149"/>
    </row>
    <row r="93" spans="1:16" s="1736" customFormat="1" ht="18" customHeight="1" x14ac:dyDescent="0.3">
      <c r="A93" s="1588">
        <v>86</v>
      </c>
      <c r="B93" s="720"/>
      <c r="C93" s="1398"/>
      <c r="D93" s="1341" t="s">
        <v>1165</v>
      </c>
      <c r="E93" s="1399"/>
      <c r="F93" s="1399"/>
      <c r="G93" s="1101"/>
      <c r="H93" s="1408"/>
      <c r="I93" s="675">
        <v>12242</v>
      </c>
      <c r="J93" s="520">
        <v>120</v>
      </c>
      <c r="K93" s="520">
        <v>300</v>
      </c>
      <c r="L93" s="520">
        <v>10712</v>
      </c>
      <c r="M93" s="520"/>
      <c r="N93" s="512"/>
    </row>
    <row r="94" spans="1:16" s="10" customFormat="1" ht="18" customHeight="1" x14ac:dyDescent="0.3">
      <c r="A94" s="1588">
        <v>87</v>
      </c>
      <c r="B94" s="143"/>
      <c r="C94" s="144"/>
      <c r="D94" s="1576" t="s">
        <v>937</v>
      </c>
      <c r="E94" s="146"/>
      <c r="F94" s="146"/>
      <c r="G94" s="1089"/>
      <c r="H94" s="736"/>
      <c r="I94" s="1196">
        <f>SUM(J94:N94)</f>
        <v>0</v>
      </c>
      <c r="J94" s="148"/>
      <c r="K94" s="148"/>
      <c r="L94" s="148"/>
      <c r="M94" s="148"/>
      <c r="N94" s="1569"/>
    </row>
    <row r="95" spans="1:16" s="10" customFormat="1" ht="18" customHeight="1" x14ac:dyDescent="0.3">
      <c r="A95" s="1588">
        <v>88</v>
      </c>
      <c r="B95" s="143"/>
      <c r="C95" s="144"/>
      <c r="D95" s="1341" t="s">
        <v>1210</v>
      </c>
      <c r="E95" s="146"/>
      <c r="F95" s="146"/>
      <c r="G95" s="1089"/>
      <c r="H95" s="736"/>
      <c r="I95" s="675">
        <f>SUM(I93:I94)</f>
        <v>12242</v>
      </c>
      <c r="J95" s="675">
        <f>SUM(J93:J94)</f>
        <v>120</v>
      </c>
      <c r="K95" s="675">
        <f>SUM(K93:K94)</f>
        <v>300</v>
      </c>
      <c r="L95" s="675">
        <f>SUM(L93:L94)</f>
        <v>10712</v>
      </c>
      <c r="M95" s="675"/>
      <c r="N95" s="1490"/>
    </row>
    <row r="96" spans="1:16" s="3" customFormat="1" ht="22.5" customHeight="1" x14ac:dyDescent="0.3">
      <c r="A96" s="1588">
        <v>89</v>
      </c>
      <c r="B96" s="136"/>
      <c r="C96" s="137">
        <f>C91+1</f>
        <v>12</v>
      </c>
      <c r="D96" s="722" t="s">
        <v>63</v>
      </c>
      <c r="E96" s="139">
        <v>136</v>
      </c>
      <c r="F96" s="139">
        <v>1000</v>
      </c>
      <c r="G96" s="140">
        <v>879</v>
      </c>
      <c r="H96" s="736" t="s">
        <v>25</v>
      </c>
      <c r="I96" s="675"/>
      <c r="J96" s="148"/>
      <c r="K96" s="148"/>
      <c r="L96" s="148"/>
      <c r="M96" s="148"/>
      <c r="N96" s="149"/>
      <c r="P96" s="10"/>
    </row>
    <row r="97" spans="1:16" s="3" customFormat="1" ht="18" customHeight="1" x14ac:dyDescent="0.3">
      <c r="A97" s="1588">
        <v>90</v>
      </c>
      <c r="B97" s="197"/>
      <c r="C97" s="144"/>
      <c r="D97" s="1021" t="s">
        <v>360</v>
      </c>
      <c r="E97" s="1043"/>
      <c r="F97" s="1043"/>
      <c r="G97" s="1096"/>
      <c r="H97" s="1044"/>
      <c r="I97" s="1018">
        <f>SUM(J97:N97)</f>
        <v>1000</v>
      </c>
      <c r="J97" s="1045"/>
      <c r="K97" s="1045"/>
      <c r="L97" s="1045">
        <v>1000</v>
      </c>
      <c r="M97" s="210"/>
      <c r="N97" s="219"/>
      <c r="P97" s="10"/>
    </row>
    <row r="98" spans="1:16" s="93" customFormat="1" ht="18" customHeight="1" x14ac:dyDescent="0.35">
      <c r="A98" s="1588">
        <v>91</v>
      </c>
      <c r="B98" s="152"/>
      <c r="C98" s="1398"/>
      <c r="D98" s="1341" t="s">
        <v>1165</v>
      </c>
      <c r="E98" s="1409"/>
      <c r="F98" s="1409"/>
      <c r="G98" s="1102"/>
      <c r="H98" s="1408"/>
      <c r="I98" s="675">
        <f>SUM(J98:N98)</f>
        <v>521</v>
      </c>
      <c r="J98" s="141"/>
      <c r="K98" s="141"/>
      <c r="L98" s="141">
        <v>521</v>
      </c>
      <c r="M98" s="141"/>
      <c r="N98" s="142"/>
      <c r="P98" s="1736"/>
    </row>
    <row r="99" spans="1:16" s="3" customFormat="1" ht="18" customHeight="1" x14ac:dyDescent="0.3">
      <c r="A99" s="1588">
        <v>92</v>
      </c>
      <c r="B99" s="197"/>
      <c r="C99" s="144"/>
      <c r="D99" s="1340" t="s">
        <v>937</v>
      </c>
      <c r="E99" s="211"/>
      <c r="F99" s="211"/>
      <c r="G99" s="1097"/>
      <c r="H99" s="736"/>
      <c r="I99" s="1196">
        <f t="shared" ref="I99" si="27">SUM(J99:N99)</f>
        <v>0</v>
      </c>
      <c r="J99" s="210"/>
      <c r="K99" s="210"/>
      <c r="L99" s="210"/>
      <c r="M99" s="210"/>
      <c r="N99" s="219"/>
      <c r="P99" s="10"/>
    </row>
    <row r="100" spans="1:16" s="3" customFormat="1" ht="18" customHeight="1" x14ac:dyDescent="0.3">
      <c r="A100" s="1588">
        <v>93</v>
      </c>
      <c r="B100" s="197"/>
      <c r="C100" s="144"/>
      <c r="D100" s="1341" t="s">
        <v>1210</v>
      </c>
      <c r="E100" s="211"/>
      <c r="F100" s="211"/>
      <c r="G100" s="1097"/>
      <c r="H100" s="736"/>
      <c r="I100" s="675">
        <f>SUM(I98:I99)</f>
        <v>521</v>
      </c>
      <c r="J100" s="675"/>
      <c r="K100" s="675"/>
      <c r="L100" s="675">
        <f t="shared" ref="L100" si="28">SUM(L98:L99)</f>
        <v>521</v>
      </c>
      <c r="M100" s="675"/>
      <c r="N100" s="1490"/>
      <c r="P100" s="10"/>
    </row>
    <row r="101" spans="1:16" s="3" customFormat="1" ht="22.5" customHeight="1" x14ac:dyDescent="0.3">
      <c r="A101" s="1588">
        <v>94</v>
      </c>
      <c r="B101" s="136"/>
      <c r="C101" s="137">
        <f>C96+1</f>
        <v>13</v>
      </c>
      <c r="D101" s="722" t="s">
        <v>64</v>
      </c>
      <c r="E101" s="139">
        <v>1019</v>
      </c>
      <c r="F101" s="139">
        <v>3000</v>
      </c>
      <c r="G101" s="140">
        <v>914</v>
      </c>
      <c r="H101" s="733" t="s">
        <v>25</v>
      </c>
      <c r="I101" s="675"/>
      <c r="J101" s="148"/>
      <c r="K101" s="148"/>
      <c r="L101" s="148"/>
      <c r="M101" s="148"/>
      <c r="N101" s="149"/>
      <c r="P101" s="10"/>
    </row>
    <row r="102" spans="1:16" s="10" customFormat="1" ht="18" customHeight="1" x14ac:dyDescent="0.3">
      <c r="A102" s="1588">
        <v>95</v>
      </c>
      <c r="B102" s="143"/>
      <c r="C102" s="144"/>
      <c r="D102" s="1021" t="s">
        <v>360</v>
      </c>
      <c r="E102" s="1022"/>
      <c r="F102" s="1022"/>
      <c r="G102" s="1090"/>
      <c r="H102" s="1023"/>
      <c r="I102" s="1018">
        <f>SUM(J102:N102)</f>
        <v>3000</v>
      </c>
      <c r="J102" s="1024"/>
      <c r="K102" s="1024"/>
      <c r="L102" s="1024">
        <v>3000</v>
      </c>
      <c r="M102" s="148"/>
      <c r="N102" s="149"/>
    </row>
    <row r="103" spans="1:16" s="1736" customFormat="1" ht="18" customHeight="1" x14ac:dyDescent="0.3">
      <c r="A103" s="1588">
        <v>96</v>
      </c>
      <c r="B103" s="720"/>
      <c r="C103" s="1398"/>
      <c r="D103" s="1341" t="s">
        <v>1165</v>
      </c>
      <c r="E103" s="1399"/>
      <c r="F103" s="1399"/>
      <c r="G103" s="1101"/>
      <c r="H103" s="1059"/>
      <c r="I103" s="675">
        <v>3264</v>
      </c>
      <c r="J103" s="520"/>
      <c r="K103" s="520"/>
      <c r="L103" s="520">
        <v>3264</v>
      </c>
      <c r="M103" s="520"/>
      <c r="N103" s="512"/>
    </row>
    <row r="104" spans="1:16" s="10" customFormat="1" ht="18" customHeight="1" x14ac:dyDescent="0.3">
      <c r="A104" s="1588">
        <v>97</v>
      </c>
      <c r="B104" s="143"/>
      <c r="C104" s="144"/>
      <c r="D104" s="1340" t="s">
        <v>1334</v>
      </c>
      <c r="E104" s="146"/>
      <c r="F104" s="146"/>
      <c r="G104" s="1089"/>
      <c r="H104" s="733"/>
      <c r="I104" s="1196">
        <f>SUM(J104:N104)</f>
        <v>0</v>
      </c>
      <c r="J104" s="148"/>
      <c r="K104" s="148"/>
      <c r="L104" s="148">
        <v>-1259</v>
      </c>
      <c r="M104" s="148"/>
      <c r="N104" s="149">
        <v>1259</v>
      </c>
    </row>
    <row r="105" spans="1:16" s="10" customFormat="1" ht="18" customHeight="1" x14ac:dyDescent="0.3">
      <c r="A105" s="1588">
        <v>98</v>
      </c>
      <c r="B105" s="143"/>
      <c r="C105" s="144"/>
      <c r="D105" s="1341" t="s">
        <v>1210</v>
      </c>
      <c r="E105" s="146"/>
      <c r="F105" s="146"/>
      <c r="G105" s="1089"/>
      <c r="H105" s="733"/>
      <c r="I105" s="675">
        <f>SUM(I103:I104)</f>
        <v>3264</v>
      </c>
      <c r="J105" s="675"/>
      <c r="K105" s="675"/>
      <c r="L105" s="675">
        <f>SUM(L103:L104)</f>
        <v>2005</v>
      </c>
      <c r="M105" s="675"/>
      <c r="N105" s="1490">
        <f>SUM(N104)</f>
        <v>1259</v>
      </c>
    </row>
    <row r="106" spans="1:16" s="3" customFormat="1" ht="22.5" customHeight="1" x14ac:dyDescent="0.3">
      <c r="A106" s="1588">
        <v>99</v>
      </c>
      <c r="B106" s="136"/>
      <c r="C106" s="137">
        <f>C101+1</f>
        <v>14</v>
      </c>
      <c r="D106" s="722" t="s">
        <v>65</v>
      </c>
      <c r="E106" s="139">
        <v>2000</v>
      </c>
      <c r="F106" s="139">
        <v>6000</v>
      </c>
      <c r="G106" s="140">
        <v>6255</v>
      </c>
      <c r="H106" s="733" t="s">
        <v>25</v>
      </c>
      <c r="I106" s="675"/>
      <c r="J106" s="148"/>
      <c r="K106" s="148"/>
      <c r="L106" s="148"/>
      <c r="M106" s="148"/>
      <c r="N106" s="149"/>
      <c r="P106" s="10"/>
    </row>
    <row r="107" spans="1:16" s="10" customFormat="1" ht="18" customHeight="1" x14ac:dyDescent="0.3">
      <c r="A107" s="1588">
        <v>100</v>
      </c>
      <c r="B107" s="143"/>
      <c r="C107" s="144"/>
      <c r="D107" s="1015" t="s">
        <v>360</v>
      </c>
      <c r="E107" s="1016"/>
      <c r="F107" s="1016"/>
      <c r="G107" s="1089"/>
      <c r="H107" s="1017"/>
      <c r="I107" s="1018">
        <f>SUM(J107:N107)</f>
        <v>6500</v>
      </c>
      <c r="J107" s="1031">
        <f>J112+J117+J122+J127</f>
        <v>0</v>
      </c>
      <c r="K107" s="1031">
        <f>K112+K117+K122+K127</f>
        <v>0</v>
      </c>
      <c r="L107" s="1031">
        <f>L112+L117+L122+L127</f>
        <v>0</v>
      </c>
      <c r="M107" s="1031">
        <f>M112+M117+M122+M127</f>
        <v>0</v>
      </c>
      <c r="N107" s="1032">
        <f>N112+N117+N122+N127</f>
        <v>6500</v>
      </c>
    </row>
    <row r="108" spans="1:16" s="1736" customFormat="1" ht="18" customHeight="1" x14ac:dyDescent="0.3">
      <c r="A108" s="1588">
        <v>101</v>
      </c>
      <c r="B108" s="720"/>
      <c r="C108" s="1398"/>
      <c r="D108" s="1341" t="s">
        <v>1165</v>
      </c>
      <c r="E108" s="1399"/>
      <c r="F108" s="1399"/>
      <c r="G108" s="1101"/>
      <c r="H108" s="1059"/>
      <c r="I108" s="675">
        <f>SUM(J108:N108)</f>
        <v>5612</v>
      </c>
      <c r="J108" s="511">
        <v>0</v>
      </c>
      <c r="K108" s="511">
        <v>0</v>
      </c>
      <c r="L108" s="511">
        <v>0</v>
      </c>
      <c r="M108" s="511">
        <v>0</v>
      </c>
      <c r="N108" s="512">
        <v>5612</v>
      </c>
    </row>
    <row r="109" spans="1:16" s="10" customFormat="1" ht="18" customHeight="1" x14ac:dyDescent="0.3">
      <c r="A109" s="1588">
        <v>102</v>
      </c>
      <c r="B109" s="143"/>
      <c r="C109" s="144"/>
      <c r="D109" s="1340" t="s">
        <v>937</v>
      </c>
      <c r="E109" s="146"/>
      <c r="F109" s="146"/>
      <c r="G109" s="1089"/>
      <c r="H109" s="733"/>
      <c r="I109" s="1196">
        <f t="shared" ref="I109" si="29">SUM(J109:N109)</f>
        <v>0</v>
      </c>
      <c r="J109" s="181">
        <f>J114+J119+J124+J129+J133</f>
        <v>0</v>
      </c>
      <c r="K109" s="181">
        <f>K114+K119+K124+K129+K133</f>
        <v>0</v>
      </c>
      <c r="L109" s="181">
        <f>L114+L119+L124+L129+L133</f>
        <v>0</v>
      </c>
      <c r="M109" s="181">
        <f>M114+M119+M124+M129+M133</f>
        <v>0</v>
      </c>
      <c r="N109" s="182">
        <f>N114+N119+N124+N129+N133</f>
        <v>0</v>
      </c>
    </row>
    <row r="110" spans="1:16" s="10" customFormat="1" ht="18" customHeight="1" x14ac:dyDescent="0.3">
      <c r="A110" s="1588">
        <v>103</v>
      </c>
      <c r="B110" s="143"/>
      <c r="C110" s="144"/>
      <c r="D110" s="1341" t="s">
        <v>1210</v>
      </c>
      <c r="E110" s="146"/>
      <c r="F110" s="146"/>
      <c r="G110" s="1089"/>
      <c r="H110" s="733"/>
      <c r="I110" s="675">
        <f>SUM(I108:I109)</f>
        <v>5612</v>
      </c>
      <c r="J110" s="675">
        <f t="shared" ref="J110:N110" si="30">SUM(J108:J109)</f>
        <v>0</v>
      </c>
      <c r="K110" s="675">
        <f t="shared" si="30"/>
        <v>0</v>
      </c>
      <c r="L110" s="675">
        <f t="shared" si="30"/>
        <v>0</v>
      </c>
      <c r="M110" s="675">
        <f t="shared" si="30"/>
        <v>0</v>
      </c>
      <c r="N110" s="1490">
        <f t="shared" si="30"/>
        <v>5612</v>
      </c>
    </row>
    <row r="111" spans="1:16" s="11" customFormat="1" ht="18" customHeight="1" x14ac:dyDescent="0.3">
      <c r="A111" s="1588">
        <v>104</v>
      </c>
      <c r="B111" s="156"/>
      <c r="C111" s="162"/>
      <c r="D111" s="163" t="s">
        <v>332</v>
      </c>
      <c r="E111" s="146"/>
      <c r="F111" s="164">
        <v>1500</v>
      </c>
      <c r="G111" s="165">
        <v>0</v>
      </c>
      <c r="H111" s="734"/>
      <c r="I111" s="677"/>
      <c r="J111" s="181"/>
      <c r="K111" s="181"/>
      <c r="L111" s="181"/>
      <c r="M111" s="181"/>
      <c r="N111" s="182"/>
      <c r="P111" s="10"/>
    </row>
    <row r="112" spans="1:16" s="11" customFormat="1" ht="18" customHeight="1" x14ac:dyDescent="0.3">
      <c r="A112" s="1588">
        <v>105</v>
      </c>
      <c r="B112" s="156"/>
      <c r="C112" s="162"/>
      <c r="D112" s="1053" t="s">
        <v>360</v>
      </c>
      <c r="E112" s="1022"/>
      <c r="F112" s="1041"/>
      <c r="G112" s="1100"/>
      <c r="H112" s="1042"/>
      <c r="I112" s="1035">
        <f>SUM(J112:N112)</f>
        <v>1500</v>
      </c>
      <c r="J112" s="1031"/>
      <c r="K112" s="1031"/>
      <c r="L112" s="1031"/>
      <c r="M112" s="1031"/>
      <c r="N112" s="1054">
        <v>1500</v>
      </c>
      <c r="P112" s="10"/>
    </row>
    <row r="113" spans="1:16" s="129" customFormat="1" ht="18" customHeight="1" x14ac:dyDescent="0.3">
      <c r="A113" s="1588">
        <v>106</v>
      </c>
      <c r="B113" s="725"/>
      <c r="C113" s="1405"/>
      <c r="D113" s="1030" t="s">
        <v>1165</v>
      </c>
      <c r="E113" s="1399"/>
      <c r="F113" s="1406"/>
      <c r="G113" s="1100"/>
      <c r="H113" s="1407"/>
      <c r="I113" s="677">
        <f>SUM(J113:N113)</f>
        <v>0</v>
      </c>
      <c r="J113" s="511"/>
      <c r="K113" s="511"/>
      <c r="L113" s="511"/>
      <c r="M113" s="511"/>
      <c r="N113" s="726">
        <v>0</v>
      </c>
      <c r="P113" s="1736"/>
    </row>
    <row r="114" spans="1:16" s="11" customFormat="1" ht="18" customHeight="1" x14ac:dyDescent="0.3">
      <c r="A114" s="1588">
        <v>107</v>
      </c>
      <c r="B114" s="156"/>
      <c r="C114" s="162"/>
      <c r="D114" s="514" t="s">
        <v>937</v>
      </c>
      <c r="E114" s="146"/>
      <c r="F114" s="164"/>
      <c r="G114" s="165"/>
      <c r="H114" s="734"/>
      <c r="I114" s="1196">
        <f t="shared" ref="I114" si="31">SUM(J114:N114)</f>
        <v>0</v>
      </c>
      <c r="J114" s="181"/>
      <c r="K114" s="181"/>
      <c r="L114" s="181"/>
      <c r="M114" s="181"/>
      <c r="N114" s="182"/>
      <c r="P114" s="10"/>
    </row>
    <row r="115" spans="1:16" s="11" customFormat="1" ht="18" customHeight="1" x14ac:dyDescent="0.3">
      <c r="A115" s="1588">
        <v>108</v>
      </c>
      <c r="B115" s="156"/>
      <c r="C115" s="162"/>
      <c r="D115" s="1030" t="s">
        <v>1210</v>
      </c>
      <c r="E115" s="146"/>
      <c r="F115" s="164"/>
      <c r="G115" s="165"/>
      <c r="H115" s="734"/>
      <c r="I115" s="677">
        <f>SUM(I113:I114)</f>
        <v>0</v>
      </c>
      <c r="J115" s="677"/>
      <c r="K115" s="677"/>
      <c r="L115" s="677"/>
      <c r="M115" s="677"/>
      <c r="N115" s="1491">
        <f t="shared" ref="N115" si="32">SUM(N113:N114)</f>
        <v>0</v>
      </c>
      <c r="P115" s="10"/>
    </row>
    <row r="116" spans="1:16" s="11" customFormat="1" ht="18" customHeight="1" x14ac:dyDescent="0.3">
      <c r="A116" s="1588">
        <v>109</v>
      </c>
      <c r="B116" s="156"/>
      <c r="C116" s="162"/>
      <c r="D116" s="163" t="s">
        <v>333</v>
      </c>
      <c r="E116" s="164">
        <v>2000</v>
      </c>
      <c r="F116" s="164">
        <v>2000</v>
      </c>
      <c r="G116" s="165">
        <v>2255</v>
      </c>
      <c r="H116" s="734"/>
      <c r="I116" s="678"/>
      <c r="J116" s="160"/>
      <c r="K116" s="160"/>
      <c r="L116" s="160"/>
      <c r="M116" s="160"/>
      <c r="N116" s="161"/>
      <c r="P116" s="10"/>
    </row>
    <row r="117" spans="1:16" s="11" customFormat="1" ht="18" customHeight="1" x14ac:dyDescent="0.3">
      <c r="A117" s="1588">
        <v>110</v>
      </c>
      <c r="B117" s="156"/>
      <c r="C117" s="162"/>
      <c r="D117" s="1053" t="s">
        <v>360</v>
      </c>
      <c r="E117" s="1022"/>
      <c r="F117" s="1041"/>
      <c r="G117" s="1095"/>
      <c r="H117" s="1042"/>
      <c r="I117" s="1035">
        <f>SUM(J117:N117)</f>
        <v>2500</v>
      </c>
      <c r="J117" s="1031"/>
      <c r="K117" s="1031"/>
      <c r="L117" s="1031"/>
      <c r="M117" s="1031"/>
      <c r="N117" s="1054">
        <v>2500</v>
      </c>
      <c r="P117" s="10"/>
    </row>
    <row r="118" spans="1:16" s="129" customFormat="1" ht="18" customHeight="1" x14ac:dyDescent="0.3">
      <c r="A118" s="1588">
        <v>111</v>
      </c>
      <c r="B118" s="725"/>
      <c r="C118" s="1405"/>
      <c r="D118" s="1030" t="s">
        <v>1165</v>
      </c>
      <c r="E118" s="1399"/>
      <c r="F118" s="1406"/>
      <c r="G118" s="1100"/>
      <c r="H118" s="1407"/>
      <c r="I118" s="677">
        <f>SUM(J118:N118)</f>
        <v>3112</v>
      </c>
      <c r="J118" s="511"/>
      <c r="K118" s="511"/>
      <c r="L118" s="511"/>
      <c r="M118" s="511"/>
      <c r="N118" s="726">
        <v>3112</v>
      </c>
      <c r="P118" s="1736"/>
    </row>
    <row r="119" spans="1:16" s="11" customFormat="1" ht="18" customHeight="1" x14ac:dyDescent="0.3">
      <c r="A119" s="1588">
        <v>112</v>
      </c>
      <c r="B119" s="156"/>
      <c r="C119" s="162"/>
      <c r="D119" s="514" t="s">
        <v>937</v>
      </c>
      <c r="E119" s="146"/>
      <c r="F119" s="164"/>
      <c r="G119" s="1091"/>
      <c r="H119" s="734"/>
      <c r="I119" s="1196">
        <f t="shared" ref="I119" si="33">SUM(J119:N119)</f>
        <v>0</v>
      </c>
      <c r="J119" s="181"/>
      <c r="K119" s="181"/>
      <c r="L119" s="181"/>
      <c r="M119" s="181"/>
      <c r="N119" s="182"/>
      <c r="P119" s="10"/>
    </row>
    <row r="120" spans="1:16" s="11" customFormat="1" ht="18" customHeight="1" x14ac:dyDescent="0.3">
      <c r="A120" s="1588">
        <v>113</v>
      </c>
      <c r="B120" s="156"/>
      <c r="C120" s="162"/>
      <c r="D120" s="1030" t="s">
        <v>1210</v>
      </c>
      <c r="E120" s="146"/>
      <c r="F120" s="164"/>
      <c r="G120" s="1091"/>
      <c r="H120" s="734"/>
      <c r="I120" s="677">
        <f>SUM(I118:I119)</f>
        <v>3112</v>
      </c>
      <c r="J120" s="677"/>
      <c r="K120" s="677"/>
      <c r="L120" s="677"/>
      <c r="M120" s="677"/>
      <c r="N120" s="1491">
        <f t="shared" ref="N120" si="34">SUM(N118:N119)</f>
        <v>3112</v>
      </c>
      <c r="P120" s="10"/>
    </row>
    <row r="121" spans="1:16" s="11" customFormat="1" ht="18" customHeight="1" x14ac:dyDescent="0.3">
      <c r="A121" s="1588">
        <v>114</v>
      </c>
      <c r="B121" s="156"/>
      <c r="C121" s="162"/>
      <c r="D121" s="163" t="s">
        <v>484</v>
      </c>
      <c r="E121" s="146"/>
      <c r="F121" s="164">
        <v>2000</v>
      </c>
      <c r="G121" s="165">
        <v>2000</v>
      </c>
      <c r="H121" s="734"/>
      <c r="I121" s="677"/>
      <c r="J121" s="181"/>
      <c r="K121" s="181"/>
      <c r="L121" s="181"/>
      <c r="M121" s="181"/>
      <c r="N121" s="182"/>
      <c r="P121" s="10"/>
    </row>
    <row r="122" spans="1:16" s="11" customFormat="1" ht="18" customHeight="1" x14ac:dyDescent="0.3">
      <c r="A122" s="1588">
        <v>115</v>
      </c>
      <c r="B122" s="156"/>
      <c r="C122" s="162"/>
      <c r="D122" s="1053" t="s">
        <v>360</v>
      </c>
      <c r="E122" s="1022"/>
      <c r="F122" s="1041"/>
      <c r="G122" s="1095"/>
      <c r="H122" s="1042"/>
      <c r="I122" s="1035">
        <f>SUM(J122:N122)</f>
        <v>2000</v>
      </c>
      <c r="J122" s="1031"/>
      <c r="K122" s="1031"/>
      <c r="L122" s="1031"/>
      <c r="M122" s="1031"/>
      <c r="N122" s="1054">
        <v>2000</v>
      </c>
      <c r="P122" s="10"/>
    </row>
    <row r="123" spans="1:16" s="129" customFormat="1" ht="18" customHeight="1" x14ac:dyDescent="0.3">
      <c r="A123" s="1588">
        <v>116</v>
      </c>
      <c r="B123" s="725"/>
      <c r="C123" s="1405"/>
      <c r="D123" s="1030" t="s">
        <v>1165</v>
      </c>
      <c r="E123" s="1399"/>
      <c r="F123" s="1406"/>
      <c r="G123" s="1100"/>
      <c r="H123" s="1407"/>
      <c r="I123" s="677">
        <f>SUM(J123:N123)</f>
        <v>2000</v>
      </c>
      <c r="J123" s="511"/>
      <c r="K123" s="511"/>
      <c r="L123" s="511"/>
      <c r="M123" s="511"/>
      <c r="N123" s="726">
        <v>2000</v>
      </c>
      <c r="P123" s="1736"/>
    </row>
    <row r="124" spans="1:16" s="11" customFormat="1" ht="18" customHeight="1" x14ac:dyDescent="0.3">
      <c r="A124" s="1588">
        <v>117</v>
      </c>
      <c r="B124" s="156"/>
      <c r="C124" s="162"/>
      <c r="D124" s="514" t="s">
        <v>937</v>
      </c>
      <c r="E124" s="146"/>
      <c r="F124" s="164"/>
      <c r="G124" s="1091"/>
      <c r="H124" s="734"/>
      <c r="I124" s="1196">
        <f t="shared" ref="I124" si="35">SUM(J124:N124)</f>
        <v>0</v>
      </c>
      <c r="J124" s="181"/>
      <c r="K124" s="181"/>
      <c r="L124" s="181"/>
      <c r="M124" s="181"/>
      <c r="N124" s="182"/>
      <c r="P124" s="10"/>
    </row>
    <row r="125" spans="1:16" s="11" customFormat="1" ht="18" customHeight="1" x14ac:dyDescent="0.3">
      <c r="A125" s="1588">
        <v>118</v>
      </c>
      <c r="B125" s="156"/>
      <c r="C125" s="162"/>
      <c r="D125" s="1030" t="s">
        <v>1210</v>
      </c>
      <c r="E125" s="146"/>
      <c r="F125" s="164"/>
      <c r="G125" s="1091"/>
      <c r="H125" s="734"/>
      <c r="I125" s="677">
        <f>SUM(I123:I124)</f>
        <v>2000</v>
      </c>
      <c r="J125" s="677"/>
      <c r="K125" s="677"/>
      <c r="L125" s="677"/>
      <c r="M125" s="677"/>
      <c r="N125" s="1491">
        <f t="shared" ref="N125" si="36">SUM(N123:N124)</f>
        <v>2000</v>
      </c>
      <c r="P125" s="10"/>
    </row>
    <row r="126" spans="1:16" s="11" customFormat="1" ht="18" customHeight="1" x14ac:dyDescent="0.3">
      <c r="A126" s="1588">
        <v>119</v>
      </c>
      <c r="B126" s="156"/>
      <c r="C126" s="162"/>
      <c r="D126" s="163" t="s">
        <v>485</v>
      </c>
      <c r="E126" s="146"/>
      <c r="F126" s="164">
        <v>500</v>
      </c>
      <c r="G126" s="165">
        <v>500</v>
      </c>
      <c r="H126" s="734"/>
      <c r="I126" s="677"/>
      <c r="J126" s="181"/>
      <c r="K126" s="181"/>
      <c r="L126" s="181"/>
      <c r="M126" s="181"/>
      <c r="N126" s="182"/>
      <c r="P126" s="10"/>
    </row>
    <row r="127" spans="1:16" s="11" customFormat="1" ht="18" customHeight="1" x14ac:dyDescent="0.3">
      <c r="A127" s="1588">
        <v>120</v>
      </c>
      <c r="B127" s="156"/>
      <c r="C127" s="162"/>
      <c r="D127" s="1055" t="s">
        <v>360</v>
      </c>
      <c r="E127" s="1022"/>
      <c r="F127" s="1041"/>
      <c r="G127" s="1095"/>
      <c r="H127" s="1042"/>
      <c r="I127" s="1035">
        <f>SUM(J127:N127)</f>
        <v>500</v>
      </c>
      <c r="J127" s="1031"/>
      <c r="K127" s="1031"/>
      <c r="L127" s="1031"/>
      <c r="M127" s="1031"/>
      <c r="N127" s="1054">
        <v>500</v>
      </c>
      <c r="P127" s="10"/>
    </row>
    <row r="128" spans="1:16" s="129" customFormat="1" ht="18" customHeight="1" x14ac:dyDescent="0.3">
      <c r="A128" s="1588">
        <v>121</v>
      </c>
      <c r="B128" s="725"/>
      <c r="C128" s="1405"/>
      <c r="D128" s="1030" t="s">
        <v>1165</v>
      </c>
      <c r="E128" s="1399"/>
      <c r="F128" s="1406"/>
      <c r="G128" s="1100"/>
      <c r="H128" s="1407"/>
      <c r="I128" s="677">
        <f>SUM(J128:N128)</f>
        <v>500</v>
      </c>
      <c r="J128" s="511"/>
      <c r="K128" s="511"/>
      <c r="L128" s="511"/>
      <c r="M128" s="511"/>
      <c r="N128" s="726">
        <v>500</v>
      </c>
      <c r="P128" s="1736"/>
    </row>
    <row r="129" spans="1:17" s="11" customFormat="1" ht="18" customHeight="1" x14ac:dyDescent="0.3">
      <c r="A129" s="1588">
        <v>122</v>
      </c>
      <c r="B129" s="156"/>
      <c r="C129" s="162"/>
      <c r="D129" s="514" t="s">
        <v>937</v>
      </c>
      <c r="E129" s="146"/>
      <c r="F129" s="164"/>
      <c r="G129" s="1091"/>
      <c r="H129" s="734"/>
      <c r="I129" s="1196">
        <f t="shared" ref="I129" si="37">SUM(J129:N129)</f>
        <v>0</v>
      </c>
      <c r="J129" s="181"/>
      <c r="K129" s="181"/>
      <c r="L129" s="181"/>
      <c r="M129" s="181"/>
      <c r="N129" s="182"/>
      <c r="P129" s="10"/>
    </row>
    <row r="130" spans="1:17" s="11" customFormat="1" ht="18" customHeight="1" x14ac:dyDescent="0.3">
      <c r="A130" s="1588">
        <v>123</v>
      </c>
      <c r="B130" s="156"/>
      <c r="C130" s="162"/>
      <c r="D130" s="1030" t="s">
        <v>1210</v>
      </c>
      <c r="E130" s="146"/>
      <c r="F130" s="164"/>
      <c r="G130" s="1091"/>
      <c r="H130" s="734"/>
      <c r="I130" s="677">
        <f>SUM(I128:I129)</f>
        <v>500</v>
      </c>
      <c r="J130" s="677"/>
      <c r="K130" s="677"/>
      <c r="L130" s="677"/>
      <c r="M130" s="677"/>
      <c r="N130" s="1491">
        <f t="shared" ref="N130" si="38">SUM(N128:N129)</f>
        <v>500</v>
      </c>
      <c r="P130" s="10"/>
    </row>
    <row r="131" spans="1:17" s="11" customFormat="1" ht="18" customHeight="1" x14ac:dyDescent="0.3">
      <c r="A131" s="1588">
        <v>124</v>
      </c>
      <c r="B131" s="156"/>
      <c r="C131" s="162"/>
      <c r="D131" s="163" t="s">
        <v>532</v>
      </c>
      <c r="E131" s="146"/>
      <c r="F131" s="164"/>
      <c r="G131" s="165">
        <v>1500</v>
      </c>
      <c r="H131" s="734"/>
      <c r="I131" s="677"/>
      <c r="J131" s="181"/>
      <c r="K131" s="181"/>
      <c r="L131" s="181"/>
      <c r="M131" s="181"/>
      <c r="N131" s="182"/>
      <c r="P131" s="10"/>
    </row>
    <row r="132" spans="1:17" s="11" customFormat="1" ht="18" customHeight="1" x14ac:dyDescent="0.3">
      <c r="A132" s="1588">
        <v>125</v>
      </c>
      <c r="B132" s="156"/>
      <c r="C132" s="162"/>
      <c r="D132" s="1030" t="s">
        <v>1165</v>
      </c>
      <c r="E132" s="146"/>
      <c r="F132" s="164"/>
      <c r="G132" s="165"/>
      <c r="H132" s="734"/>
      <c r="I132" s="677">
        <f>SUM(J132:N132)</f>
        <v>0</v>
      </c>
      <c r="J132" s="181"/>
      <c r="K132" s="181"/>
      <c r="L132" s="181"/>
      <c r="M132" s="181"/>
      <c r="N132" s="182"/>
      <c r="P132" s="10"/>
    </row>
    <row r="133" spans="1:17" s="11" customFormat="1" ht="18" customHeight="1" x14ac:dyDescent="0.3">
      <c r="A133" s="1588">
        <v>126</v>
      </c>
      <c r="B133" s="156"/>
      <c r="C133" s="162"/>
      <c r="D133" s="514" t="s">
        <v>937</v>
      </c>
      <c r="E133" s="146"/>
      <c r="F133" s="164"/>
      <c r="G133" s="1091"/>
      <c r="H133" s="734"/>
      <c r="I133" s="1196">
        <f t="shared" ref="I133" si="39">SUM(J133:N133)</f>
        <v>0</v>
      </c>
      <c r="J133" s="181"/>
      <c r="K133" s="181"/>
      <c r="L133" s="181"/>
      <c r="M133" s="181"/>
      <c r="N133" s="182"/>
      <c r="P133" s="10"/>
    </row>
    <row r="134" spans="1:17" s="11" customFormat="1" ht="18" customHeight="1" x14ac:dyDescent="0.3">
      <c r="A134" s="1588">
        <v>127</v>
      </c>
      <c r="B134" s="156"/>
      <c r="C134" s="162"/>
      <c r="D134" s="1030" t="s">
        <v>1210</v>
      </c>
      <c r="E134" s="146"/>
      <c r="F134" s="164"/>
      <c r="G134" s="1091"/>
      <c r="H134" s="734"/>
      <c r="I134" s="677">
        <f>SUM(I132:I133)</f>
        <v>0</v>
      </c>
      <c r="J134" s="677"/>
      <c r="K134" s="677"/>
      <c r="L134" s="677"/>
      <c r="M134" s="677"/>
      <c r="N134" s="1491"/>
      <c r="P134" s="10"/>
    </row>
    <row r="135" spans="1:17" s="3" customFormat="1" ht="22.5" customHeight="1" x14ac:dyDescent="0.3">
      <c r="A135" s="1588">
        <v>128</v>
      </c>
      <c r="B135" s="136"/>
      <c r="C135" s="137">
        <f>C106+1</f>
        <v>15</v>
      </c>
      <c r="D135" s="722" t="s">
        <v>66</v>
      </c>
      <c r="E135" s="139">
        <v>5000</v>
      </c>
      <c r="F135" s="139">
        <v>5000</v>
      </c>
      <c r="G135" s="140">
        <v>5000</v>
      </c>
      <c r="H135" s="733" t="s">
        <v>25</v>
      </c>
      <c r="I135" s="676"/>
      <c r="J135" s="154"/>
      <c r="K135" s="154"/>
      <c r="L135" s="154"/>
      <c r="M135" s="154"/>
      <c r="N135" s="155"/>
      <c r="O135" s="10"/>
      <c r="P135" s="10"/>
    </row>
    <row r="136" spans="1:17" s="10" customFormat="1" ht="18" customHeight="1" x14ac:dyDescent="0.3">
      <c r="A136" s="1588">
        <v>129</v>
      </c>
      <c r="B136" s="143"/>
      <c r="C136" s="144"/>
      <c r="D136" s="1021" t="s">
        <v>360</v>
      </c>
      <c r="E136" s="1022"/>
      <c r="F136" s="1022"/>
      <c r="G136" s="1101"/>
      <c r="H136" s="1023"/>
      <c r="I136" s="1018">
        <f>SUM(J136:N136)</f>
        <v>5000</v>
      </c>
      <c r="J136" s="1024"/>
      <c r="K136" s="1024"/>
      <c r="L136" s="1024">
        <v>5000</v>
      </c>
      <c r="M136" s="1024"/>
      <c r="N136" s="1032"/>
    </row>
    <row r="137" spans="1:17" s="1736" customFormat="1" ht="18" customHeight="1" x14ac:dyDescent="0.3">
      <c r="A137" s="1588">
        <v>130</v>
      </c>
      <c r="B137" s="720"/>
      <c r="C137" s="1398"/>
      <c r="D137" s="1341" t="s">
        <v>1165</v>
      </c>
      <c r="E137" s="1399"/>
      <c r="F137" s="1399"/>
      <c r="G137" s="1101"/>
      <c r="H137" s="1059"/>
      <c r="I137" s="675">
        <f>SUM(J137:N137)</f>
        <v>5000</v>
      </c>
      <c r="J137" s="520"/>
      <c r="K137" s="520"/>
      <c r="L137" s="520">
        <v>5000</v>
      </c>
      <c r="M137" s="520"/>
      <c r="N137" s="512"/>
    </row>
    <row r="138" spans="1:17" s="10" customFormat="1" ht="18" customHeight="1" x14ac:dyDescent="0.3">
      <c r="A138" s="1588">
        <v>131</v>
      </c>
      <c r="B138" s="143"/>
      <c r="C138" s="144"/>
      <c r="D138" s="1340" t="s">
        <v>675</v>
      </c>
      <c r="E138" s="146"/>
      <c r="F138" s="146"/>
      <c r="G138" s="147"/>
      <c r="H138" s="733"/>
      <c r="I138" s="1196">
        <f t="shared" ref="I138" si="40">SUM(J138:N138)</f>
        <v>0</v>
      </c>
      <c r="J138" s="148"/>
      <c r="K138" s="148"/>
      <c r="L138" s="148"/>
      <c r="M138" s="148"/>
      <c r="N138" s="149"/>
    </row>
    <row r="139" spans="1:17" s="10" customFormat="1" ht="18" customHeight="1" x14ac:dyDescent="0.3">
      <c r="A139" s="1588">
        <v>132</v>
      </c>
      <c r="B139" s="143"/>
      <c r="C139" s="144"/>
      <c r="D139" s="1341" t="s">
        <v>1210</v>
      </c>
      <c r="E139" s="146"/>
      <c r="F139" s="146"/>
      <c r="G139" s="147"/>
      <c r="H139" s="733"/>
      <c r="I139" s="675">
        <f>SUM(I137:I138)</f>
        <v>5000</v>
      </c>
      <c r="J139" s="675"/>
      <c r="K139" s="675"/>
      <c r="L139" s="675">
        <f t="shared" ref="L139" si="41">SUM(L137:L138)</f>
        <v>5000</v>
      </c>
      <c r="M139" s="675"/>
      <c r="N139" s="1490"/>
    </row>
    <row r="140" spans="1:17" s="3" customFormat="1" ht="22.5" customHeight="1" x14ac:dyDescent="0.3">
      <c r="A140" s="1588">
        <v>133</v>
      </c>
      <c r="B140" s="136"/>
      <c r="C140" s="137">
        <f>C135+1</f>
        <v>16</v>
      </c>
      <c r="D140" s="722" t="s">
        <v>67</v>
      </c>
      <c r="E140" s="139">
        <v>1000</v>
      </c>
      <c r="F140" s="139">
        <v>1000</v>
      </c>
      <c r="G140" s="140">
        <v>1000</v>
      </c>
      <c r="H140" s="733" t="s">
        <v>25</v>
      </c>
      <c r="I140" s="676"/>
      <c r="J140" s="154"/>
      <c r="K140" s="154"/>
      <c r="L140" s="154"/>
      <c r="M140" s="154"/>
      <c r="N140" s="155"/>
      <c r="O140" s="10"/>
      <c r="P140" s="10"/>
    </row>
    <row r="141" spans="1:17" s="10" customFormat="1" ht="18" customHeight="1" x14ac:dyDescent="0.3">
      <c r="A141" s="1588">
        <v>134</v>
      </c>
      <c r="B141" s="143"/>
      <c r="C141" s="144"/>
      <c r="D141" s="1021" t="s">
        <v>360</v>
      </c>
      <c r="E141" s="1016"/>
      <c r="F141" s="1016"/>
      <c r="G141" s="1089"/>
      <c r="H141" s="1017"/>
      <c r="I141" s="1018">
        <f>SUM(J141:N141)</f>
        <v>1000</v>
      </c>
      <c r="J141" s="1019"/>
      <c r="K141" s="1019"/>
      <c r="L141" s="1019"/>
      <c r="M141" s="1019"/>
      <c r="N141" s="1020">
        <v>1000</v>
      </c>
      <c r="Q141" s="1736"/>
    </row>
    <row r="142" spans="1:17" s="1736" customFormat="1" ht="18" customHeight="1" x14ac:dyDescent="0.3">
      <c r="A142" s="1588">
        <v>135</v>
      </c>
      <c r="B142" s="720"/>
      <c r="C142" s="1398"/>
      <c r="D142" s="1341" t="s">
        <v>1165</v>
      </c>
      <c r="E142" s="1399"/>
      <c r="F142" s="1399"/>
      <c r="G142" s="1101"/>
      <c r="H142" s="1059"/>
      <c r="I142" s="675">
        <f>SUM(J142:N142)</f>
        <v>1000</v>
      </c>
      <c r="J142" s="520"/>
      <c r="K142" s="520"/>
      <c r="L142" s="520"/>
      <c r="M142" s="520"/>
      <c r="N142" s="512">
        <v>1000</v>
      </c>
    </row>
    <row r="143" spans="1:17" s="10" customFormat="1" ht="18" customHeight="1" x14ac:dyDescent="0.3">
      <c r="A143" s="1588">
        <v>136</v>
      </c>
      <c r="B143" s="143"/>
      <c r="C143" s="144"/>
      <c r="D143" s="1340" t="s">
        <v>675</v>
      </c>
      <c r="E143" s="146"/>
      <c r="F143" s="146"/>
      <c r="G143" s="1089"/>
      <c r="H143" s="733"/>
      <c r="I143" s="1196">
        <f t="shared" ref="I143" si="42">SUM(J143:N143)</f>
        <v>0</v>
      </c>
      <c r="J143" s="148"/>
      <c r="K143" s="148"/>
      <c r="L143" s="148"/>
      <c r="M143" s="148"/>
      <c r="N143" s="149"/>
    </row>
    <row r="144" spans="1:17" s="10" customFormat="1" ht="18" customHeight="1" x14ac:dyDescent="0.3">
      <c r="A144" s="1588">
        <v>137</v>
      </c>
      <c r="B144" s="143"/>
      <c r="C144" s="144"/>
      <c r="D144" s="1341" t="s">
        <v>1210</v>
      </c>
      <c r="E144" s="146"/>
      <c r="F144" s="146"/>
      <c r="G144" s="1089"/>
      <c r="H144" s="733"/>
      <c r="I144" s="675">
        <f>SUM(I142:I143)</f>
        <v>1000</v>
      </c>
      <c r="J144" s="675"/>
      <c r="K144" s="675"/>
      <c r="L144" s="675"/>
      <c r="M144" s="675"/>
      <c r="N144" s="1490">
        <f t="shared" ref="N144" si="43">SUM(N142:N143)</f>
        <v>1000</v>
      </c>
    </row>
    <row r="145" spans="1:16" s="3" customFormat="1" ht="22.5" customHeight="1" x14ac:dyDescent="0.3">
      <c r="A145" s="1588">
        <v>138</v>
      </c>
      <c r="B145" s="136"/>
      <c r="C145" s="137">
        <f>C140+1</f>
        <v>17</v>
      </c>
      <c r="D145" s="722" t="s">
        <v>290</v>
      </c>
      <c r="E145" s="139">
        <v>42900</v>
      </c>
      <c r="F145" s="139">
        <v>42300</v>
      </c>
      <c r="G145" s="140">
        <v>57300</v>
      </c>
      <c r="H145" s="733" t="s">
        <v>25</v>
      </c>
      <c r="I145" s="676"/>
      <c r="J145" s="154"/>
      <c r="K145" s="154"/>
      <c r="L145" s="154"/>
      <c r="M145" s="154"/>
      <c r="N145" s="155"/>
      <c r="O145" s="10"/>
      <c r="P145" s="10"/>
    </row>
    <row r="146" spans="1:16" s="10" customFormat="1" ht="18" customHeight="1" x14ac:dyDescent="0.3">
      <c r="A146" s="1588">
        <v>139</v>
      </c>
      <c r="B146" s="143"/>
      <c r="C146" s="144"/>
      <c r="D146" s="1021" t="s">
        <v>360</v>
      </c>
      <c r="E146" s="1022"/>
      <c r="F146" s="1022"/>
      <c r="G146" s="1090"/>
      <c r="H146" s="1023"/>
      <c r="I146" s="1018">
        <f>SUM(J146:N146)</f>
        <v>92300</v>
      </c>
      <c r="J146" s="1056"/>
      <c r="K146" s="1056"/>
      <c r="L146" s="1056"/>
      <c r="M146" s="1056"/>
      <c r="N146" s="1020">
        <f>N151+N156+N161+N166+N171</f>
        <v>92300</v>
      </c>
    </row>
    <row r="147" spans="1:16" s="1736" customFormat="1" ht="18" customHeight="1" x14ac:dyDescent="0.3">
      <c r="A147" s="1588">
        <v>140</v>
      </c>
      <c r="B147" s="720"/>
      <c r="C147" s="1398"/>
      <c r="D147" s="1341" t="s">
        <v>1165</v>
      </c>
      <c r="E147" s="1399"/>
      <c r="F147" s="1399"/>
      <c r="G147" s="1101"/>
      <c r="H147" s="1059"/>
      <c r="I147" s="675">
        <f>SUM(J147:N147)</f>
        <v>92300</v>
      </c>
      <c r="J147" s="515">
        <v>0</v>
      </c>
      <c r="K147" s="515">
        <v>0</v>
      </c>
      <c r="L147" s="515">
        <v>0</v>
      </c>
      <c r="M147" s="515">
        <v>0</v>
      </c>
      <c r="N147" s="512">
        <v>92300</v>
      </c>
    </row>
    <row r="148" spans="1:16" s="10" customFormat="1" ht="18" customHeight="1" x14ac:dyDescent="0.3">
      <c r="A148" s="1588">
        <v>141</v>
      </c>
      <c r="B148" s="143"/>
      <c r="C148" s="144"/>
      <c r="D148" s="1340" t="s">
        <v>675</v>
      </c>
      <c r="E148" s="146"/>
      <c r="F148" s="146"/>
      <c r="G148" s="1089"/>
      <c r="H148" s="733"/>
      <c r="I148" s="1196">
        <f t="shared" ref="I148" si="44">SUM(J148:N148)</f>
        <v>0</v>
      </c>
      <c r="J148" s="160">
        <f>J153+J158+J163+J168+J173</f>
        <v>0</v>
      </c>
      <c r="K148" s="160">
        <f t="shared" ref="K148:N148" si="45">K153+K158+K163+K168+K173</f>
        <v>0</v>
      </c>
      <c r="L148" s="160">
        <f t="shared" si="45"/>
        <v>0</v>
      </c>
      <c r="M148" s="160">
        <f t="shared" si="45"/>
        <v>0</v>
      </c>
      <c r="N148" s="161">
        <f t="shared" si="45"/>
        <v>0</v>
      </c>
    </row>
    <row r="149" spans="1:16" s="10" customFormat="1" ht="18" customHeight="1" x14ac:dyDescent="0.3">
      <c r="A149" s="1588">
        <v>142</v>
      </c>
      <c r="B149" s="143"/>
      <c r="C149" s="144"/>
      <c r="D149" s="1341" t="s">
        <v>1210</v>
      </c>
      <c r="E149" s="146"/>
      <c r="F149" s="146"/>
      <c r="G149" s="1089"/>
      <c r="H149" s="733"/>
      <c r="I149" s="675">
        <f>SUM(I147:I148)</f>
        <v>92300</v>
      </c>
      <c r="J149" s="675">
        <f t="shared" ref="J149:N149" si="46">SUM(J147:J148)</f>
        <v>0</v>
      </c>
      <c r="K149" s="675">
        <f t="shared" si="46"/>
        <v>0</v>
      </c>
      <c r="L149" s="675">
        <f t="shared" si="46"/>
        <v>0</v>
      </c>
      <c r="M149" s="675">
        <f t="shared" si="46"/>
        <v>0</v>
      </c>
      <c r="N149" s="1490">
        <f t="shared" si="46"/>
        <v>92300</v>
      </c>
    </row>
    <row r="150" spans="1:16" s="11" customFormat="1" ht="18" customHeight="1" x14ac:dyDescent="0.3">
      <c r="A150" s="1588">
        <v>143</v>
      </c>
      <c r="B150" s="156"/>
      <c r="C150" s="157"/>
      <c r="D150" s="516" t="s">
        <v>68</v>
      </c>
      <c r="E150" s="158">
        <v>28200</v>
      </c>
      <c r="F150" s="158">
        <v>28200</v>
      </c>
      <c r="G150" s="159">
        <v>43200</v>
      </c>
      <c r="H150" s="734"/>
      <c r="I150" s="677"/>
      <c r="J150" s="181"/>
      <c r="K150" s="181"/>
      <c r="L150" s="181"/>
      <c r="M150" s="181"/>
      <c r="N150" s="182"/>
      <c r="P150" s="10"/>
    </row>
    <row r="151" spans="1:16" s="11" customFormat="1" ht="18" customHeight="1" x14ac:dyDescent="0.3">
      <c r="A151" s="1588">
        <v>144</v>
      </c>
      <c r="B151" s="156"/>
      <c r="C151" s="162"/>
      <c r="D151" s="1038" t="s">
        <v>360</v>
      </c>
      <c r="E151" s="1041"/>
      <c r="F151" s="1041"/>
      <c r="G151" s="1100"/>
      <c r="H151" s="1042"/>
      <c r="I151" s="1035">
        <f>SUM(J151:N151)</f>
        <v>78200</v>
      </c>
      <c r="J151" s="1031"/>
      <c r="K151" s="1031"/>
      <c r="L151" s="1031"/>
      <c r="M151" s="1031"/>
      <c r="N151" s="1037">
        <v>78200</v>
      </c>
      <c r="P151" s="10"/>
    </row>
    <row r="152" spans="1:16" s="129" customFormat="1" ht="18" customHeight="1" x14ac:dyDescent="0.3">
      <c r="A152" s="1588">
        <v>145</v>
      </c>
      <c r="B152" s="725"/>
      <c r="C152" s="1405"/>
      <c r="D152" s="1030" t="s">
        <v>1165</v>
      </c>
      <c r="E152" s="1406"/>
      <c r="F152" s="1406"/>
      <c r="G152" s="1100"/>
      <c r="H152" s="1407"/>
      <c r="I152" s="677">
        <f>SUM(J152:N152)</f>
        <v>78200</v>
      </c>
      <c r="J152" s="511"/>
      <c r="K152" s="511"/>
      <c r="L152" s="511"/>
      <c r="M152" s="511"/>
      <c r="N152" s="726">
        <v>78200</v>
      </c>
      <c r="P152" s="1736"/>
    </row>
    <row r="153" spans="1:16" s="11" customFormat="1" ht="18" customHeight="1" x14ac:dyDescent="0.3">
      <c r="A153" s="1588">
        <v>146</v>
      </c>
      <c r="B153" s="156"/>
      <c r="C153" s="162"/>
      <c r="D153" s="514" t="s">
        <v>675</v>
      </c>
      <c r="E153" s="164"/>
      <c r="F153" s="164"/>
      <c r="G153" s="165"/>
      <c r="H153" s="734"/>
      <c r="I153" s="1196">
        <f t="shared" ref="I153" si="47">SUM(J153:N153)</f>
        <v>0</v>
      </c>
      <c r="J153" s="181"/>
      <c r="K153" s="181"/>
      <c r="L153" s="181"/>
      <c r="M153" s="181"/>
      <c r="N153" s="182"/>
      <c r="P153" s="10"/>
    </row>
    <row r="154" spans="1:16" s="11" customFormat="1" ht="18" customHeight="1" x14ac:dyDescent="0.3">
      <c r="A154" s="1588">
        <v>147</v>
      </c>
      <c r="B154" s="156"/>
      <c r="C154" s="162"/>
      <c r="D154" s="1030" t="s">
        <v>1210</v>
      </c>
      <c r="E154" s="164"/>
      <c r="F154" s="164"/>
      <c r="G154" s="165"/>
      <c r="H154" s="734"/>
      <c r="I154" s="677">
        <f>SUM(I152:I153)</f>
        <v>78200</v>
      </c>
      <c r="J154" s="677"/>
      <c r="K154" s="677"/>
      <c r="L154" s="677"/>
      <c r="M154" s="677"/>
      <c r="N154" s="1491">
        <f t="shared" ref="N154" si="48">SUM(N152:N153)</f>
        <v>78200</v>
      </c>
      <c r="P154" s="10"/>
    </row>
    <row r="155" spans="1:16" s="11" customFormat="1" ht="18" customHeight="1" x14ac:dyDescent="0.3">
      <c r="A155" s="1588">
        <v>148</v>
      </c>
      <c r="B155" s="156"/>
      <c r="C155" s="157"/>
      <c r="D155" s="517" t="s">
        <v>69</v>
      </c>
      <c r="E155" s="158">
        <v>6200</v>
      </c>
      <c r="F155" s="158">
        <v>5600</v>
      </c>
      <c r="G155" s="159">
        <v>5600</v>
      </c>
      <c r="H155" s="734"/>
      <c r="I155" s="678"/>
      <c r="J155" s="160"/>
      <c r="K155" s="160"/>
      <c r="L155" s="160"/>
      <c r="M155" s="160"/>
      <c r="N155" s="161"/>
      <c r="P155" s="10"/>
    </row>
    <row r="156" spans="1:16" s="11" customFormat="1" ht="18" customHeight="1" x14ac:dyDescent="0.3">
      <c r="A156" s="1588">
        <v>149</v>
      </c>
      <c r="B156" s="156"/>
      <c r="C156" s="162"/>
      <c r="D156" s="1038" t="s">
        <v>360</v>
      </c>
      <c r="E156" s="1041"/>
      <c r="F156" s="1041"/>
      <c r="G156" s="1100"/>
      <c r="H156" s="1042"/>
      <c r="I156" s="1035">
        <f>SUM(J156:N156)</f>
        <v>5600</v>
      </c>
      <c r="J156" s="1031"/>
      <c r="K156" s="1031"/>
      <c r="L156" s="1031"/>
      <c r="M156" s="181"/>
      <c r="N156" s="1037">
        <v>5600</v>
      </c>
      <c r="P156" s="10"/>
    </row>
    <row r="157" spans="1:16" s="129" customFormat="1" ht="18" customHeight="1" x14ac:dyDescent="0.3">
      <c r="A157" s="1588">
        <v>150</v>
      </c>
      <c r="B157" s="725"/>
      <c r="C157" s="1405"/>
      <c r="D157" s="1030" t="s">
        <v>1165</v>
      </c>
      <c r="E157" s="1406"/>
      <c r="F157" s="1406"/>
      <c r="G157" s="1100"/>
      <c r="H157" s="1407"/>
      <c r="I157" s="677">
        <f>SUM(J157:N157)</f>
        <v>5600</v>
      </c>
      <c r="J157" s="511"/>
      <c r="K157" s="511"/>
      <c r="L157" s="511"/>
      <c r="M157" s="511"/>
      <c r="N157" s="726">
        <v>5600</v>
      </c>
      <c r="P157" s="1736"/>
    </row>
    <row r="158" spans="1:16" s="11" customFormat="1" ht="18" customHeight="1" x14ac:dyDescent="0.3">
      <c r="A158" s="1588">
        <v>151</v>
      </c>
      <c r="B158" s="156"/>
      <c r="C158" s="162"/>
      <c r="D158" s="514" t="s">
        <v>675</v>
      </c>
      <c r="E158" s="164"/>
      <c r="F158" s="164"/>
      <c r="G158" s="165"/>
      <c r="H158" s="734"/>
      <c r="I158" s="1196">
        <f t="shared" ref="I158" si="49">SUM(J158:N158)</f>
        <v>0</v>
      </c>
      <c r="J158" s="181"/>
      <c r="K158" s="181"/>
      <c r="L158" s="181"/>
      <c r="M158" s="181"/>
      <c r="N158" s="182"/>
      <c r="P158" s="10"/>
    </row>
    <row r="159" spans="1:16" s="11" customFormat="1" ht="18" customHeight="1" x14ac:dyDescent="0.3">
      <c r="A159" s="1588">
        <v>152</v>
      </c>
      <c r="B159" s="156"/>
      <c r="C159" s="162"/>
      <c r="D159" s="1030" t="s">
        <v>1210</v>
      </c>
      <c r="E159" s="164"/>
      <c r="F159" s="164"/>
      <c r="G159" s="165"/>
      <c r="H159" s="734"/>
      <c r="I159" s="677">
        <f>SUM(I157:I158)</f>
        <v>5600</v>
      </c>
      <c r="J159" s="677"/>
      <c r="K159" s="677"/>
      <c r="L159" s="677"/>
      <c r="M159" s="677"/>
      <c r="N159" s="1491">
        <f t="shared" ref="N159" si="50">SUM(N157:N158)</f>
        <v>5600</v>
      </c>
      <c r="P159" s="10"/>
    </row>
    <row r="160" spans="1:16" s="11" customFormat="1" ht="18" customHeight="1" x14ac:dyDescent="0.3">
      <c r="A160" s="1588">
        <v>153</v>
      </c>
      <c r="B160" s="156"/>
      <c r="C160" s="162"/>
      <c r="D160" s="517" t="s">
        <v>70</v>
      </c>
      <c r="E160" s="164">
        <v>4500</v>
      </c>
      <c r="F160" s="164">
        <v>4500</v>
      </c>
      <c r="G160" s="165">
        <v>4500</v>
      </c>
      <c r="H160" s="734"/>
      <c r="I160" s="678"/>
      <c r="J160" s="160"/>
      <c r="K160" s="160"/>
      <c r="L160" s="160"/>
      <c r="M160" s="160"/>
      <c r="N160" s="161"/>
      <c r="P160" s="10"/>
    </row>
    <row r="161" spans="1:16" s="11" customFormat="1" ht="18" customHeight="1" x14ac:dyDescent="0.3">
      <c r="A161" s="1588">
        <v>154</v>
      </c>
      <c r="B161" s="156"/>
      <c r="C161" s="162"/>
      <c r="D161" s="1038" t="s">
        <v>360</v>
      </c>
      <c r="E161" s="1041"/>
      <c r="F161" s="1041"/>
      <c r="G161" s="1100"/>
      <c r="H161" s="1042"/>
      <c r="I161" s="1035">
        <f>SUM(J161:N161)</f>
        <v>4500</v>
      </c>
      <c r="J161" s="1031"/>
      <c r="K161" s="1031"/>
      <c r="L161" s="1031"/>
      <c r="M161" s="1031"/>
      <c r="N161" s="1037">
        <v>4500</v>
      </c>
      <c r="P161" s="10"/>
    </row>
    <row r="162" spans="1:16" s="129" customFormat="1" ht="18" customHeight="1" x14ac:dyDescent="0.3">
      <c r="A162" s="1588">
        <v>155</v>
      </c>
      <c r="B162" s="725"/>
      <c r="C162" s="1405"/>
      <c r="D162" s="1030" t="s">
        <v>1165</v>
      </c>
      <c r="E162" s="1406"/>
      <c r="F162" s="1406"/>
      <c r="G162" s="1100"/>
      <c r="H162" s="1407"/>
      <c r="I162" s="677">
        <f>SUM(J162:N162)</f>
        <v>4500</v>
      </c>
      <c r="J162" s="511"/>
      <c r="K162" s="511"/>
      <c r="L162" s="511"/>
      <c r="M162" s="511"/>
      <c r="N162" s="726">
        <v>4500</v>
      </c>
      <c r="P162" s="1736"/>
    </row>
    <row r="163" spans="1:16" s="11" customFormat="1" ht="18" customHeight="1" x14ac:dyDescent="0.3">
      <c r="A163" s="1588">
        <v>156</v>
      </c>
      <c r="B163" s="156"/>
      <c r="C163" s="162"/>
      <c r="D163" s="514" t="s">
        <v>675</v>
      </c>
      <c r="E163" s="164"/>
      <c r="F163" s="164"/>
      <c r="G163" s="165"/>
      <c r="H163" s="734"/>
      <c r="I163" s="1196">
        <f t="shared" ref="I163" si="51">SUM(J163:N163)</f>
        <v>0</v>
      </c>
      <c r="J163" s="181"/>
      <c r="K163" s="181"/>
      <c r="L163" s="181"/>
      <c r="M163" s="181"/>
      <c r="N163" s="182"/>
      <c r="P163" s="10"/>
    </row>
    <row r="164" spans="1:16" s="11" customFormat="1" ht="18" customHeight="1" x14ac:dyDescent="0.3">
      <c r="A164" s="1588">
        <v>157</v>
      </c>
      <c r="B164" s="156"/>
      <c r="C164" s="162"/>
      <c r="D164" s="1030" t="s">
        <v>1210</v>
      </c>
      <c r="E164" s="164"/>
      <c r="F164" s="164"/>
      <c r="G164" s="165"/>
      <c r="H164" s="734"/>
      <c r="I164" s="677">
        <f>SUM(I162:I163)</f>
        <v>4500</v>
      </c>
      <c r="J164" s="677"/>
      <c r="K164" s="677"/>
      <c r="L164" s="677"/>
      <c r="M164" s="677"/>
      <c r="N164" s="1491">
        <f t="shared" ref="N164" si="52">SUM(N162:N163)</f>
        <v>4500</v>
      </c>
      <c r="P164" s="10"/>
    </row>
    <row r="165" spans="1:16" s="11" customFormat="1" ht="18" customHeight="1" x14ac:dyDescent="0.3">
      <c r="A165" s="1588">
        <v>158</v>
      </c>
      <c r="B165" s="156"/>
      <c r="C165" s="162"/>
      <c r="D165" s="517" t="s">
        <v>71</v>
      </c>
      <c r="E165" s="164">
        <v>3000</v>
      </c>
      <c r="F165" s="164">
        <v>3000</v>
      </c>
      <c r="G165" s="165">
        <v>3000</v>
      </c>
      <c r="H165" s="734"/>
      <c r="I165" s="678"/>
      <c r="J165" s="160"/>
      <c r="K165" s="160"/>
      <c r="L165" s="160"/>
      <c r="M165" s="160"/>
      <c r="N165" s="161"/>
      <c r="P165" s="10"/>
    </row>
    <row r="166" spans="1:16" s="11" customFormat="1" ht="18" customHeight="1" x14ac:dyDescent="0.3">
      <c r="A166" s="1588">
        <v>159</v>
      </c>
      <c r="B166" s="156"/>
      <c r="C166" s="162"/>
      <c r="D166" s="1038" t="s">
        <v>360</v>
      </c>
      <c r="E166" s="1041"/>
      <c r="F166" s="1041"/>
      <c r="G166" s="1100"/>
      <c r="H166" s="1042"/>
      <c r="I166" s="1035">
        <f>SUM(J166:N166)</f>
        <v>3000</v>
      </c>
      <c r="J166" s="1031"/>
      <c r="K166" s="1031"/>
      <c r="L166" s="1031"/>
      <c r="M166" s="1031"/>
      <c r="N166" s="1037">
        <v>3000</v>
      </c>
      <c r="P166" s="10"/>
    </row>
    <row r="167" spans="1:16" s="129" customFormat="1" ht="18" customHeight="1" x14ac:dyDescent="0.3">
      <c r="A167" s="1588">
        <v>160</v>
      </c>
      <c r="B167" s="725"/>
      <c r="C167" s="1405"/>
      <c r="D167" s="1030" t="s">
        <v>1165</v>
      </c>
      <c r="E167" s="1406"/>
      <c r="F167" s="1406"/>
      <c r="G167" s="1100"/>
      <c r="H167" s="1407"/>
      <c r="I167" s="677">
        <f>SUM(J167:N167)</f>
        <v>3000</v>
      </c>
      <c r="J167" s="511"/>
      <c r="K167" s="511"/>
      <c r="L167" s="511"/>
      <c r="M167" s="511"/>
      <c r="N167" s="726">
        <v>3000</v>
      </c>
      <c r="P167" s="1736"/>
    </row>
    <row r="168" spans="1:16" s="11" customFormat="1" ht="18" customHeight="1" x14ac:dyDescent="0.3">
      <c r="A168" s="1588">
        <v>161</v>
      </c>
      <c r="B168" s="156"/>
      <c r="C168" s="162"/>
      <c r="D168" s="514" t="s">
        <v>675</v>
      </c>
      <c r="E168" s="164"/>
      <c r="F168" s="164"/>
      <c r="G168" s="165"/>
      <c r="H168" s="734"/>
      <c r="I168" s="1196">
        <f t="shared" ref="I168" si="53">SUM(J168:N168)</f>
        <v>0</v>
      </c>
      <c r="J168" s="181"/>
      <c r="K168" s="181"/>
      <c r="L168" s="181"/>
      <c r="M168" s="181"/>
      <c r="N168" s="182"/>
      <c r="P168" s="10"/>
    </row>
    <row r="169" spans="1:16" s="11" customFormat="1" ht="18" customHeight="1" x14ac:dyDescent="0.3">
      <c r="A169" s="1588">
        <v>162</v>
      </c>
      <c r="B169" s="156"/>
      <c r="C169" s="162"/>
      <c r="D169" s="1030" t="s">
        <v>1210</v>
      </c>
      <c r="E169" s="164"/>
      <c r="F169" s="164"/>
      <c r="G169" s="165"/>
      <c r="H169" s="734"/>
      <c r="I169" s="677">
        <f>SUM(I167:I168)</f>
        <v>3000</v>
      </c>
      <c r="J169" s="677"/>
      <c r="K169" s="677"/>
      <c r="L169" s="677"/>
      <c r="M169" s="677"/>
      <c r="N169" s="1491">
        <f t="shared" ref="N169" si="54">SUM(N167:N168)</f>
        <v>3000</v>
      </c>
      <c r="P169" s="10"/>
    </row>
    <row r="170" spans="1:16" s="11" customFormat="1" ht="18" customHeight="1" x14ac:dyDescent="0.3">
      <c r="A170" s="1588">
        <v>163</v>
      </c>
      <c r="B170" s="156"/>
      <c r="C170" s="162"/>
      <c r="D170" s="517" t="s">
        <v>398</v>
      </c>
      <c r="E170" s="164">
        <v>1000</v>
      </c>
      <c r="F170" s="164">
        <v>1000</v>
      </c>
      <c r="G170" s="165">
        <v>1000</v>
      </c>
      <c r="H170" s="734"/>
      <c r="I170" s="678"/>
      <c r="J170" s="160"/>
      <c r="K170" s="160"/>
      <c r="L170" s="160"/>
      <c r="M170" s="160"/>
      <c r="N170" s="161"/>
      <c r="P170" s="10"/>
    </row>
    <row r="171" spans="1:16" s="11" customFormat="1" ht="18" customHeight="1" x14ac:dyDescent="0.3">
      <c r="A171" s="1588">
        <v>164</v>
      </c>
      <c r="B171" s="156"/>
      <c r="C171" s="162"/>
      <c r="D171" s="1038" t="s">
        <v>360</v>
      </c>
      <c r="E171" s="1041"/>
      <c r="F171" s="1041"/>
      <c r="G171" s="1100"/>
      <c r="H171" s="1042"/>
      <c r="I171" s="1035">
        <f>SUM(J171:N171)</f>
        <v>1000</v>
      </c>
      <c r="J171" s="1031"/>
      <c r="K171" s="1031"/>
      <c r="L171" s="1031"/>
      <c r="M171" s="1031"/>
      <c r="N171" s="1037">
        <v>1000</v>
      </c>
      <c r="P171" s="10"/>
    </row>
    <row r="172" spans="1:16" s="129" customFormat="1" ht="18" customHeight="1" x14ac:dyDescent="0.3">
      <c r="A172" s="1588">
        <v>165</v>
      </c>
      <c r="B172" s="725"/>
      <c r="C172" s="1405"/>
      <c r="D172" s="1030" t="s">
        <v>1165</v>
      </c>
      <c r="E172" s="1406"/>
      <c r="F172" s="1406"/>
      <c r="G172" s="1100"/>
      <c r="H172" s="1407"/>
      <c r="I172" s="677">
        <f>SUM(J172:N172)</f>
        <v>1000</v>
      </c>
      <c r="J172" s="511"/>
      <c r="K172" s="511"/>
      <c r="L172" s="511"/>
      <c r="M172" s="511"/>
      <c r="N172" s="726">
        <v>1000</v>
      </c>
      <c r="P172" s="1736"/>
    </row>
    <row r="173" spans="1:16" s="11" customFormat="1" ht="18" customHeight="1" x14ac:dyDescent="0.3">
      <c r="A173" s="1588">
        <v>166</v>
      </c>
      <c r="B173" s="156"/>
      <c r="C173" s="162"/>
      <c r="D173" s="514" t="s">
        <v>675</v>
      </c>
      <c r="E173" s="164"/>
      <c r="F173" s="164"/>
      <c r="G173" s="165"/>
      <c r="H173" s="734"/>
      <c r="I173" s="1196">
        <f t="shared" ref="I173" si="55">SUM(J173:N173)</f>
        <v>0</v>
      </c>
      <c r="J173" s="181"/>
      <c r="K173" s="181"/>
      <c r="L173" s="181"/>
      <c r="M173" s="181"/>
      <c r="N173" s="182"/>
      <c r="P173" s="10"/>
    </row>
    <row r="174" spans="1:16" s="11" customFormat="1" ht="18" customHeight="1" x14ac:dyDescent="0.3">
      <c r="A174" s="1588">
        <v>167</v>
      </c>
      <c r="B174" s="156"/>
      <c r="C174" s="162"/>
      <c r="D174" s="1030" t="s">
        <v>1210</v>
      </c>
      <c r="E174" s="164"/>
      <c r="F174" s="164"/>
      <c r="G174" s="1091"/>
      <c r="H174" s="734"/>
      <c r="I174" s="677">
        <f>SUM(I172:I173)</f>
        <v>1000</v>
      </c>
      <c r="J174" s="677"/>
      <c r="K174" s="677"/>
      <c r="L174" s="677"/>
      <c r="M174" s="677"/>
      <c r="N174" s="1491">
        <f t="shared" ref="N174" si="56">SUM(N172:N173)</f>
        <v>1000</v>
      </c>
      <c r="P174" s="10"/>
    </row>
    <row r="175" spans="1:16" s="3" customFormat="1" ht="22.5" customHeight="1" x14ac:dyDescent="0.3">
      <c r="A175" s="1588">
        <v>168</v>
      </c>
      <c r="B175" s="136"/>
      <c r="C175" s="137">
        <f>C145+1</f>
        <v>18</v>
      </c>
      <c r="D175" s="722" t="s">
        <v>72</v>
      </c>
      <c r="E175" s="158">
        <v>2500</v>
      </c>
      <c r="F175" s="158">
        <v>2500</v>
      </c>
      <c r="G175" s="159">
        <v>2500</v>
      </c>
      <c r="H175" s="733" t="s">
        <v>25</v>
      </c>
      <c r="I175" s="675"/>
      <c r="J175" s="148"/>
      <c r="K175" s="148"/>
      <c r="L175" s="148"/>
      <c r="M175" s="148"/>
      <c r="N175" s="149"/>
      <c r="P175" s="10"/>
    </row>
    <row r="176" spans="1:16" s="3" customFormat="1" ht="18" customHeight="1" x14ac:dyDescent="0.3">
      <c r="A176" s="1588">
        <v>169</v>
      </c>
      <c r="B176" s="197"/>
      <c r="C176" s="144"/>
      <c r="D176" s="1021" t="s">
        <v>360</v>
      </c>
      <c r="E176" s="1043"/>
      <c r="F176" s="1043"/>
      <c r="G176" s="1102"/>
      <c r="H176" s="1044"/>
      <c r="I176" s="1035">
        <f>SUM(J176:N176)</f>
        <v>2500</v>
      </c>
      <c r="J176" s="210"/>
      <c r="K176" s="210"/>
      <c r="L176" s="210"/>
      <c r="M176" s="210"/>
      <c r="N176" s="1057">
        <v>2500</v>
      </c>
      <c r="P176" s="10"/>
    </row>
    <row r="177" spans="1:16" s="93" customFormat="1" ht="18" customHeight="1" x14ac:dyDescent="0.35">
      <c r="A177" s="1588">
        <v>170</v>
      </c>
      <c r="B177" s="152"/>
      <c r="C177" s="1398"/>
      <c r="D177" s="1341" t="s">
        <v>1165</v>
      </c>
      <c r="E177" s="1409"/>
      <c r="F177" s="1409"/>
      <c r="G177" s="1102"/>
      <c r="H177" s="1408"/>
      <c r="I177" s="677">
        <f>SUM(J177:N177)</f>
        <v>2500</v>
      </c>
      <c r="J177" s="141"/>
      <c r="K177" s="141"/>
      <c r="L177" s="141"/>
      <c r="M177" s="141"/>
      <c r="N177" s="142">
        <v>2500</v>
      </c>
      <c r="P177" s="1736"/>
    </row>
    <row r="178" spans="1:16" s="3" customFormat="1" ht="18" customHeight="1" x14ac:dyDescent="0.3">
      <c r="A178" s="1588">
        <v>171</v>
      </c>
      <c r="B178" s="197"/>
      <c r="C178" s="144"/>
      <c r="D178" s="1340" t="s">
        <v>675</v>
      </c>
      <c r="E178" s="211"/>
      <c r="F178" s="211"/>
      <c r="G178" s="212"/>
      <c r="H178" s="736"/>
      <c r="I178" s="1196">
        <f t="shared" ref="I178" si="57">SUM(J178:N178)</f>
        <v>0</v>
      </c>
      <c r="J178" s="210"/>
      <c r="K178" s="210"/>
      <c r="L178" s="210"/>
      <c r="M178" s="210"/>
      <c r="N178" s="219"/>
      <c r="P178" s="10"/>
    </row>
    <row r="179" spans="1:16" s="3" customFormat="1" ht="18" customHeight="1" x14ac:dyDescent="0.3">
      <c r="A179" s="1588">
        <v>172</v>
      </c>
      <c r="B179" s="197"/>
      <c r="C179" s="144"/>
      <c r="D179" s="1341" t="s">
        <v>1210</v>
      </c>
      <c r="E179" s="211"/>
      <c r="F179" s="211"/>
      <c r="G179" s="212"/>
      <c r="H179" s="736"/>
      <c r="I179" s="677">
        <f>SUM(I177:I178)</f>
        <v>2500</v>
      </c>
      <c r="J179" s="677"/>
      <c r="K179" s="677"/>
      <c r="L179" s="677"/>
      <c r="M179" s="677"/>
      <c r="N179" s="1491">
        <f t="shared" ref="N179" si="58">SUM(N177:N178)</f>
        <v>2500</v>
      </c>
      <c r="P179" s="10"/>
    </row>
    <row r="180" spans="1:16" s="3" customFormat="1" ht="22.5" customHeight="1" x14ac:dyDescent="0.3">
      <c r="A180" s="1588">
        <v>173</v>
      </c>
      <c r="B180" s="136"/>
      <c r="C180" s="137">
        <f>C175+1</f>
        <v>19</v>
      </c>
      <c r="D180" s="722" t="s">
        <v>383</v>
      </c>
      <c r="E180" s="139">
        <v>2500</v>
      </c>
      <c r="F180" s="139">
        <v>2500</v>
      </c>
      <c r="G180" s="140">
        <v>2500</v>
      </c>
      <c r="H180" s="733" t="s">
        <v>25</v>
      </c>
      <c r="I180" s="675"/>
      <c r="J180" s="148"/>
      <c r="K180" s="148"/>
      <c r="L180" s="148"/>
      <c r="M180" s="148"/>
      <c r="N180" s="149"/>
      <c r="P180" s="10"/>
    </row>
    <row r="181" spans="1:16" s="3" customFormat="1" ht="18" customHeight="1" x14ac:dyDescent="0.3">
      <c r="A181" s="1588">
        <v>174</v>
      </c>
      <c r="B181" s="197"/>
      <c r="C181" s="144"/>
      <c r="D181" s="1021" t="s">
        <v>360</v>
      </c>
      <c r="E181" s="1043"/>
      <c r="F181" s="1043"/>
      <c r="G181" s="1102"/>
      <c r="H181" s="1044"/>
      <c r="I181" s="1035">
        <f>SUM(J181:N181)</f>
        <v>2500</v>
      </c>
      <c r="J181" s="1045"/>
      <c r="K181" s="1045"/>
      <c r="L181" s="1045"/>
      <c r="M181" s="1045"/>
      <c r="N181" s="1058">
        <v>2500</v>
      </c>
      <c r="P181" s="10"/>
    </row>
    <row r="182" spans="1:16" s="93" customFormat="1" ht="18" customHeight="1" x14ac:dyDescent="0.35">
      <c r="A182" s="1588">
        <v>175</v>
      </c>
      <c r="B182" s="152"/>
      <c r="C182" s="1398"/>
      <c r="D182" s="1341" t="s">
        <v>1165</v>
      </c>
      <c r="E182" s="1409"/>
      <c r="F182" s="1409"/>
      <c r="G182" s="1102"/>
      <c r="H182" s="1408"/>
      <c r="I182" s="677">
        <f>SUM(J182:N182)</f>
        <v>2500</v>
      </c>
      <c r="J182" s="141"/>
      <c r="K182" s="141"/>
      <c r="L182" s="141"/>
      <c r="M182" s="141"/>
      <c r="N182" s="142">
        <v>2500</v>
      </c>
      <c r="P182" s="1736"/>
    </row>
    <row r="183" spans="1:16" s="3" customFormat="1" ht="18" customHeight="1" x14ac:dyDescent="0.3">
      <c r="A183" s="1588">
        <v>176</v>
      </c>
      <c r="B183" s="197"/>
      <c r="C183" s="144"/>
      <c r="D183" s="1340" t="s">
        <v>675</v>
      </c>
      <c r="E183" s="211"/>
      <c r="F183" s="211"/>
      <c r="G183" s="212"/>
      <c r="H183" s="736"/>
      <c r="I183" s="1196">
        <f t="shared" ref="I183" si="59">SUM(J183:N183)</f>
        <v>0</v>
      </c>
      <c r="J183" s="210"/>
      <c r="K183" s="210"/>
      <c r="L183" s="210"/>
      <c r="M183" s="210"/>
      <c r="N183" s="219"/>
      <c r="P183" s="10"/>
    </row>
    <row r="184" spans="1:16" s="3" customFormat="1" ht="18" customHeight="1" x14ac:dyDescent="0.3">
      <c r="A184" s="1588">
        <v>177</v>
      </c>
      <c r="B184" s="197"/>
      <c r="C184" s="144"/>
      <c r="D184" s="1341" t="s">
        <v>1210</v>
      </c>
      <c r="E184" s="211"/>
      <c r="F184" s="211"/>
      <c r="G184" s="1097"/>
      <c r="H184" s="736"/>
      <c r="I184" s="677">
        <f>SUM(I182:I183)</f>
        <v>2500</v>
      </c>
      <c r="J184" s="677"/>
      <c r="K184" s="677"/>
      <c r="L184" s="677"/>
      <c r="M184" s="677"/>
      <c r="N184" s="1491">
        <f t="shared" ref="N184" si="60">SUM(N182:N183)</f>
        <v>2500</v>
      </c>
      <c r="P184" s="10"/>
    </row>
    <row r="185" spans="1:16" s="3" customFormat="1" ht="22.5" customHeight="1" x14ac:dyDescent="0.3">
      <c r="A185" s="1588">
        <v>178</v>
      </c>
      <c r="B185" s="136"/>
      <c r="C185" s="137">
        <f>C180+1</f>
        <v>20</v>
      </c>
      <c r="D185" s="722" t="s">
        <v>73</v>
      </c>
      <c r="E185" s="139">
        <v>1500</v>
      </c>
      <c r="F185" s="139">
        <v>1500</v>
      </c>
      <c r="G185" s="140">
        <v>1500</v>
      </c>
      <c r="H185" s="733" t="s">
        <v>25</v>
      </c>
      <c r="I185" s="675"/>
      <c r="J185" s="148"/>
      <c r="K185" s="148"/>
      <c r="L185" s="148"/>
      <c r="M185" s="148"/>
      <c r="N185" s="149"/>
      <c r="P185" s="10"/>
    </row>
    <row r="186" spans="1:16" s="10" customFormat="1" ht="18" customHeight="1" x14ac:dyDescent="0.3">
      <c r="A186" s="1588">
        <v>179</v>
      </c>
      <c r="B186" s="143"/>
      <c r="C186" s="144"/>
      <c r="D186" s="1021" t="s">
        <v>360</v>
      </c>
      <c r="E186" s="1022"/>
      <c r="F186" s="1022"/>
      <c r="G186" s="1101"/>
      <c r="H186" s="1023"/>
      <c r="I186" s="1018">
        <f>SUM(J186:N186)</f>
        <v>1500</v>
      </c>
      <c r="J186" s="1024"/>
      <c r="K186" s="1024"/>
      <c r="L186" s="1024"/>
      <c r="M186" s="1024"/>
      <c r="N186" s="1020">
        <v>1500</v>
      </c>
    </row>
    <row r="187" spans="1:16" s="1736" customFormat="1" ht="18" customHeight="1" x14ac:dyDescent="0.3">
      <c r="A187" s="1588">
        <v>180</v>
      </c>
      <c r="B187" s="720"/>
      <c r="C187" s="1398"/>
      <c r="D187" s="1341" t="s">
        <v>1165</v>
      </c>
      <c r="E187" s="1399"/>
      <c r="F187" s="1399"/>
      <c r="G187" s="1101"/>
      <c r="H187" s="1059"/>
      <c r="I187" s="675">
        <f>SUM(J187:N187)</f>
        <v>1500</v>
      </c>
      <c r="J187" s="520"/>
      <c r="K187" s="520"/>
      <c r="L187" s="520"/>
      <c r="M187" s="520"/>
      <c r="N187" s="512">
        <v>1500</v>
      </c>
    </row>
    <row r="188" spans="1:16" s="10" customFormat="1" ht="18" customHeight="1" x14ac:dyDescent="0.3">
      <c r="A188" s="1588">
        <v>181</v>
      </c>
      <c r="B188" s="143"/>
      <c r="C188" s="144"/>
      <c r="D188" s="1340" t="s">
        <v>675</v>
      </c>
      <c r="E188" s="146"/>
      <c r="F188" s="146"/>
      <c r="G188" s="147"/>
      <c r="H188" s="733"/>
      <c r="I188" s="1196">
        <f t="shared" ref="I188" si="61">SUM(J188:N188)</f>
        <v>0</v>
      </c>
      <c r="J188" s="148"/>
      <c r="K188" s="148"/>
      <c r="L188" s="148"/>
      <c r="M188" s="148"/>
      <c r="N188" s="149"/>
    </row>
    <row r="189" spans="1:16" s="10" customFormat="1" ht="18" customHeight="1" x14ac:dyDescent="0.3">
      <c r="A189" s="1588">
        <v>182</v>
      </c>
      <c r="B189" s="143"/>
      <c r="C189" s="144"/>
      <c r="D189" s="1341" t="s">
        <v>1210</v>
      </c>
      <c r="E189" s="146"/>
      <c r="F189" s="146"/>
      <c r="G189" s="147"/>
      <c r="H189" s="733"/>
      <c r="I189" s="675">
        <f>SUM(I187:I188)</f>
        <v>1500</v>
      </c>
      <c r="J189" s="675"/>
      <c r="K189" s="675"/>
      <c r="L189" s="675"/>
      <c r="M189" s="675"/>
      <c r="N189" s="1490">
        <f t="shared" ref="N189" si="62">SUM(N187:N188)</f>
        <v>1500</v>
      </c>
    </row>
    <row r="190" spans="1:16" s="3" customFormat="1" ht="22.5" customHeight="1" x14ac:dyDescent="0.3">
      <c r="A190" s="1588">
        <v>183</v>
      </c>
      <c r="B190" s="136"/>
      <c r="C190" s="137">
        <f>C185+1</f>
        <v>21</v>
      </c>
      <c r="D190" s="722" t="s">
        <v>74</v>
      </c>
      <c r="E190" s="139">
        <v>1000</v>
      </c>
      <c r="F190" s="139">
        <v>1000</v>
      </c>
      <c r="G190" s="140">
        <v>1000</v>
      </c>
      <c r="H190" s="733" t="s">
        <v>25</v>
      </c>
      <c r="I190" s="675"/>
      <c r="J190" s="148"/>
      <c r="K190" s="148"/>
      <c r="L190" s="148"/>
      <c r="M190" s="148"/>
      <c r="N190" s="149"/>
      <c r="P190" s="10"/>
    </row>
    <row r="191" spans="1:16" s="10" customFormat="1" ht="18" customHeight="1" x14ac:dyDescent="0.3">
      <c r="A191" s="1588">
        <v>184</v>
      </c>
      <c r="B191" s="143"/>
      <c r="C191" s="144"/>
      <c r="D191" s="1021" t="s">
        <v>360</v>
      </c>
      <c r="E191" s="1022"/>
      <c r="F191" s="1022"/>
      <c r="G191" s="1101"/>
      <c r="H191" s="1023"/>
      <c r="I191" s="1018">
        <f>SUM(J191:N191)</f>
        <v>1000</v>
      </c>
      <c r="J191" s="1024"/>
      <c r="K191" s="1024"/>
      <c r="L191" s="1024"/>
      <c r="M191" s="1024"/>
      <c r="N191" s="1032">
        <v>1000</v>
      </c>
    </row>
    <row r="192" spans="1:16" s="1736" customFormat="1" ht="18" customHeight="1" x14ac:dyDescent="0.3">
      <c r="A192" s="1588">
        <v>185</v>
      </c>
      <c r="B192" s="720"/>
      <c r="C192" s="1398"/>
      <c r="D192" s="1341" t="s">
        <v>1165</v>
      </c>
      <c r="E192" s="1399"/>
      <c r="F192" s="1399"/>
      <c r="G192" s="1101"/>
      <c r="H192" s="1059"/>
      <c r="I192" s="675">
        <f>SUM(J192:N192)</f>
        <v>1000</v>
      </c>
      <c r="J192" s="520"/>
      <c r="K192" s="520"/>
      <c r="L192" s="520"/>
      <c r="M192" s="520"/>
      <c r="N192" s="512">
        <v>1000</v>
      </c>
    </row>
    <row r="193" spans="1:16" s="10" customFormat="1" ht="18" customHeight="1" x14ac:dyDescent="0.3">
      <c r="A193" s="1588">
        <v>186</v>
      </c>
      <c r="B193" s="143"/>
      <c r="C193" s="144"/>
      <c r="D193" s="1340" t="s">
        <v>675</v>
      </c>
      <c r="E193" s="146"/>
      <c r="F193" s="146"/>
      <c r="G193" s="1089"/>
      <c r="H193" s="733"/>
      <c r="I193" s="1196">
        <f t="shared" ref="I193" si="63">SUM(J193:N193)</f>
        <v>0</v>
      </c>
      <c r="J193" s="148"/>
      <c r="K193" s="148"/>
      <c r="L193" s="148"/>
      <c r="M193" s="148"/>
      <c r="N193" s="149"/>
    </row>
    <row r="194" spans="1:16" s="10" customFormat="1" ht="18" customHeight="1" x14ac:dyDescent="0.3">
      <c r="A194" s="1588">
        <v>187</v>
      </c>
      <c r="B194" s="143"/>
      <c r="C194" s="144"/>
      <c r="D194" s="1341" t="s">
        <v>1210</v>
      </c>
      <c r="E194" s="146"/>
      <c r="F194" s="146"/>
      <c r="G194" s="1089"/>
      <c r="H194" s="733"/>
      <c r="I194" s="675">
        <f>SUM(I192:I193)</f>
        <v>1000</v>
      </c>
      <c r="J194" s="675"/>
      <c r="K194" s="675"/>
      <c r="L194" s="675"/>
      <c r="M194" s="675"/>
      <c r="N194" s="1490">
        <f t="shared" ref="N194" si="64">SUM(N192:N193)</f>
        <v>1000</v>
      </c>
    </row>
    <row r="195" spans="1:16" s="3" customFormat="1" ht="22.5" customHeight="1" x14ac:dyDescent="0.3">
      <c r="A195" s="1588">
        <v>188</v>
      </c>
      <c r="B195" s="136"/>
      <c r="C195" s="137">
        <f>C190+1</f>
        <v>22</v>
      </c>
      <c r="D195" s="722" t="s">
        <v>331</v>
      </c>
      <c r="E195" s="139">
        <v>2000</v>
      </c>
      <c r="F195" s="139"/>
      <c r="G195" s="1088"/>
      <c r="H195" s="733" t="s">
        <v>25</v>
      </c>
      <c r="I195" s="676"/>
      <c r="J195" s="154"/>
      <c r="K195" s="154"/>
      <c r="L195" s="154"/>
      <c r="M195" s="154"/>
      <c r="N195" s="155"/>
      <c r="O195" s="10"/>
      <c r="P195" s="10"/>
    </row>
    <row r="196" spans="1:16" s="3" customFormat="1" ht="18" customHeight="1" x14ac:dyDescent="0.3">
      <c r="A196" s="1588">
        <v>189</v>
      </c>
      <c r="B196" s="136"/>
      <c r="C196" s="137"/>
      <c r="D196" s="1341" t="s">
        <v>1165</v>
      </c>
      <c r="E196" s="139"/>
      <c r="F196" s="139"/>
      <c r="G196" s="1088"/>
      <c r="H196" s="733"/>
      <c r="I196" s="676">
        <f>SUM(J196:N196)</f>
        <v>0</v>
      </c>
      <c r="J196" s="154"/>
      <c r="K196" s="154"/>
      <c r="L196" s="154"/>
      <c r="M196" s="154"/>
      <c r="N196" s="155"/>
      <c r="O196" s="10"/>
      <c r="P196" s="10"/>
    </row>
    <row r="197" spans="1:16" s="10" customFormat="1" ht="18" customHeight="1" x14ac:dyDescent="0.3">
      <c r="A197" s="1588">
        <v>190</v>
      </c>
      <c r="B197" s="143"/>
      <c r="C197" s="144"/>
      <c r="D197" s="1340" t="s">
        <v>675</v>
      </c>
      <c r="E197" s="146"/>
      <c r="F197" s="146"/>
      <c r="G197" s="1089"/>
      <c r="H197" s="733"/>
      <c r="I197" s="1196">
        <f t="shared" ref="I197" si="65">SUM(J197:N197)</f>
        <v>0</v>
      </c>
      <c r="J197" s="148"/>
      <c r="K197" s="148"/>
      <c r="L197" s="148"/>
      <c r="M197" s="148"/>
      <c r="N197" s="149"/>
    </row>
    <row r="198" spans="1:16" s="10" customFormat="1" ht="18" customHeight="1" x14ac:dyDescent="0.3">
      <c r="A198" s="1588">
        <v>191</v>
      </c>
      <c r="B198" s="143"/>
      <c r="C198" s="144"/>
      <c r="D198" s="1341" t="s">
        <v>1210</v>
      </c>
      <c r="E198" s="146"/>
      <c r="F198" s="146"/>
      <c r="G198" s="1089"/>
      <c r="H198" s="733"/>
      <c r="I198" s="675">
        <f>SUM(I196:I197)</f>
        <v>0</v>
      </c>
      <c r="J198" s="675"/>
      <c r="K198" s="675"/>
      <c r="L198" s="675"/>
      <c r="M198" s="675"/>
      <c r="N198" s="1490"/>
    </row>
    <row r="199" spans="1:16" s="10" customFormat="1" ht="18" customHeight="1" x14ac:dyDescent="0.3">
      <c r="A199" s="1588">
        <v>192</v>
      </c>
      <c r="B199" s="143"/>
      <c r="C199" s="137">
        <f>C195+1</f>
        <v>23</v>
      </c>
      <c r="D199" s="722" t="s">
        <v>306</v>
      </c>
      <c r="E199" s="146"/>
      <c r="F199" s="146">
        <v>1000</v>
      </c>
      <c r="G199" s="147">
        <v>3000</v>
      </c>
      <c r="H199" s="733" t="s">
        <v>25</v>
      </c>
      <c r="I199" s="676"/>
      <c r="J199" s="154"/>
      <c r="K199" s="154"/>
      <c r="L199" s="154"/>
      <c r="M199" s="154"/>
      <c r="N199" s="155"/>
    </row>
    <row r="200" spans="1:16" s="10" customFormat="1" ht="18" customHeight="1" x14ac:dyDescent="0.3">
      <c r="A200" s="1588">
        <v>193</v>
      </c>
      <c r="B200" s="143"/>
      <c r="C200" s="137"/>
      <c r="D200" s="1341" t="s">
        <v>1165</v>
      </c>
      <c r="E200" s="146"/>
      <c r="F200" s="146"/>
      <c r="G200" s="147"/>
      <c r="H200" s="733"/>
      <c r="I200" s="676">
        <f>SUM(J200:N200)</f>
        <v>0</v>
      </c>
      <c r="J200" s="154"/>
      <c r="K200" s="154"/>
      <c r="L200" s="154"/>
      <c r="M200" s="154"/>
      <c r="N200" s="155"/>
    </row>
    <row r="201" spans="1:16" s="10" customFormat="1" ht="18" customHeight="1" x14ac:dyDescent="0.3">
      <c r="A201" s="1588">
        <v>194</v>
      </c>
      <c r="B201" s="143"/>
      <c r="C201" s="144"/>
      <c r="D201" s="1340" t="s">
        <v>675</v>
      </c>
      <c r="E201" s="146"/>
      <c r="F201" s="146"/>
      <c r="G201" s="147"/>
      <c r="H201" s="733"/>
      <c r="I201" s="1196">
        <f t="shared" ref="I201" si="66">SUM(J201:N201)</f>
        <v>0</v>
      </c>
      <c r="J201" s="148"/>
      <c r="K201" s="148"/>
      <c r="L201" s="148"/>
      <c r="M201" s="148"/>
      <c r="N201" s="149"/>
    </row>
    <row r="202" spans="1:16" s="10" customFormat="1" ht="18" customHeight="1" x14ac:dyDescent="0.3">
      <c r="A202" s="1588">
        <v>195</v>
      </c>
      <c r="B202" s="143"/>
      <c r="C202" s="144"/>
      <c r="D202" s="1341" t="s">
        <v>1210</v>
      </c>
      <c r="E202" s="146"/>
      <c r="F202" s="146"/>
      <c r="G202" s="147"/>
      <c r="H202" s="733"/>
      <c r="I202" s="675">
        <f>SUM(I200:I201)</f>
        <v>0</v>
      </c>
      <c r="J202" s="675"/>
      <c r="K202" s="675"/>
      <c r="L202" s="675"/>
      <c r="M202" s="675"/>
      <c r="N202" s="1490"/>
    </row>
    <row r="203" spans="1:16" s="3" customFormat="1" ht="22.5" customHeight="1" x14ac:dyDescent="0.3">
      <c r="A203" s="1588">
        <v>196</v>
      </c>
      <c r="B203" s="136"/>
      <c r="C203" s="137">
        <f>C199+1</f>
        <v>24</v>
      </c>
      <c r="D203" s="722" t="s">
        <v>318</v>
      </c>
      <c r="E203" s="139">
        <v>4500</v>
      </c>
      <c r="F203" s="139">
        <v>5000</v>
      </c>
      <c r="G203" s="140">
        <v>5000</v>
      </c>
      <c r="H203" s="733" t="s">
        <v>25</v>
      </c>
      <c r="I203" s="675"/>
      <c r="J203" s="148"/>
      <c r="K203" s="148"/>
      <c r="L203" s="148"/>
      <c r="M203" s="148"/>
      <c r="N203" s="149"/>
      <c r="P203" s="10"/>
    </row>
    <row r="204" spans="1:16" s="10" customFormat="1" ht="18" customHeight="1" x14ac:dyDescent="0.3">
      <c r="A204" s="1588">
        <v>197</v>
      </c>
      <c r="B204" s="143"/>
      <c r="C204" s="144"/>
      <c r="D204" s="1021" t="s">
        <v>360</v>
      </c>
      <c r="E204" s="1016"/>
      <c r="F204" s="1016"/>
      <c r="G204" s="147"/>
      <c r="H204" s="1017"/>
      <c r="I204" s="1018">
        <f t="shared" ref="I204:I218" si="67">SUM(J204:N204)</f>
        <v>5000</v>
      </c>
      <c r="J204" s="1019"/>
      <c r="K204" s="1019"/>
      <c r="L204" s="1019">
        <v>5000</v>
      </c>
      <c r="M204" s="148"/>
      <c r="N204" s="149"/>
    </row>
    <row r="205" spans="1:16" s="1736" customFormat="1" ht="18" customHeight="1" x14ac:dyDescent="0.3">
      <c r="A205" s="1588">
        <v>198</v>
      </c>
      <c r="B205" s="720"/>
      <c r="C205" s="1398"/>
      <c r="D205" s="1341" t="s">
        <v>1165</v>
      </c>
      <c r="E205" s="1399"/>
      <c r="F205" s="1399"/>
      <c r="G205" s="1101"/>
      <c r="H205" s="1059"/>
      <c r="I205" s="675">
        <f t="shared" si="67"/>
        <v>5000</v>
      </c>
      <c r="J205" s="520"/>
      <c r="K205" s="520"/>
      <c r="L205" s="520">
        <v>5000</v>
      </c>
      <c r="M205" s="520"/>
      <c r="N205" s="512"/>
    </row>
    <row r="206" spans="1:16" s="10" customFormat="1" ht="18" customHeight="1" x14ac:dyDescent="0.3">
      <c r="A206" s="1588">
        <v>199</v>
      </c>
      <c r="B206" s="143"/>
      <c r="C206" s="144"/>
      <c r="D206" s="1340" t="s">
        <v>675</v>
      </c>
      <c r="E206" s="146"/>
      <c r="F206" s="146"/>
      <c r="G206" s="1089"/>
      <c r="H206" s="733"/>
      <c r="I206" s="1196">
        <f>SUM(J206:N206)</f>
        <v>0</v>
      </c>
      <c r="J206" s="148"/>
      <c r="K206" s="148"/>
      <c r="L206" s="148"/>
      <c r="M206" s="148"/>
      <c r="N206" s="149"/>
    </row>
    <row r="207" spans="1:16" s="10" customFormat="1" ht="18" customHeight="1" x14ac:dyDescent="0.3">
      <c r="A207" s="1588">
        <v>200</v>
      </c>
      <c r="B207" s="143"/>
      <c r="C207" s="144"/>
      <c r="D207" s="1341" t="s">
        <v>1210</v>
      </c>
      <c r="E207" s="146"/>
      <c r="F207" s="146"/>
      <c r="G207" s="1089"/>
      <c r="H207" s="733"/>
      <c r="I207" s="675">
        <f>SUM(I205:I206)</f>
        <v>5000</v>
      </c>
      <c r="J207" s="675"/>
      <c r="K207" s="675"/>
      <c r="L207" s="675">
        <f t="shared" ref="L207" si="68">SUM(L205:L206)</f>
        <v>5000</v>
      </c>
      <c r="M207" s="675"/>
      <c r="N207" s="1490"/>
    </row>
    <row r="208" spans="1:16" s="3" customFormat="1" ht="22.5" customHeight="1" x14ac:dyDescent="0.3">
      <c r="A208" s="1588">
        <v>201</v>
      </c>
      <c r="B208" s="136"/>
      <c r="C208" s="137">
        <f>C203+1</f>
        <v>25</v>
      </c>
      <c r="D208" s="722" t="s">
        <v>319</v>
      </c>
      <c r="E208" s="139">
        <v>7212</v>
      </c>
      <c r="F208" s="139">
        <v>30000</v>
      </c>
      <c r="G208" s="140">
        <v>49019</v>
      </c>
      <c r="H208" s="733" t="s">
        <v>25</v>
      </c>
      <c r="I208" s="675"/>
      <c r="J208" s="148"/>
      <c r="K208" s="148"/>
      <c r="L208" s="148"/>
      <c r="M208" s="148"/>
      <c r="N208" s="149"/>
      <c r="P208" s="10"/>
    </row>
    <row r="209" spans="1:16" s="10" customFormat="1" ht="18" customHeight="1" x14ac:dyDescent="0.3">
      <c r="A209" s="1588">
        <v>202</v>
      </c>
      <c r="B209" s="143"/>
      <c r="C209" s="144"/>
      <c r="D209" s="1021" t="s">
        <v>360</v>
      </c>
      <c r="E209" s="1022"/>
      <c r="F209" s="1022"/>
      <c r="G209" s="1090"/>
      <c r="H209" s="1023"/>
      <c r="I209" s="1018">
        <f t="shared" si="67"/>
        <v>80000</v>
      </c>
      <c r="J209" s="1024"/>
      <c r="K209" s="1024"/>
      <c r="L209" s="1024">
        <v>80000</v>
      </c>
      <c r="M209" s="148"/>
      <c r="N209" s="149"/>
    </row>
    <row r="210" spans="1:16" s="1736" customFormat="1" ht="18" customHeight="1" x14ac:dyDescent="0.3">
      <c r="A210" s="1588">
        <v>203</v>
      </c>
      <c r="B210" s="720"/>
      <c r="C210" s="1398"/>
      <c r="D210" s="1341" t="s">
        <v>1165</v>
      </c>
      <c r="E210" s="1399"/>
      <c r="F210" s="1399"/>
      <c r="G210" s="1101"/>
      <c r="H210" s="1059"/>
      <c r="I210" s="675">
        <v>26146</v>
      </c>
      <c r="J210" s="675">
        <v>1500</v>
      </c>
      <c r="K210" s="675">
        <v>1000</v>
      </c>
      <c r="L210" s="675">
        <v>23646</v>
      </c>
      <c r="M210" s="675"/>
      <c r="N210" s="1490"/>
    </row>
    <row r="211" spans="1:16" s="10" customFormat="1" ht="18" customHeight="1" x14ac:dyDescent="0.3">
      <c r="A211" s="1588">
        <v>204</v>
      </c>
      <c r="B211" s="143"/>
      <c r="C211" s="144"/>
      <c r="D211" s="1340" t="s">
        <v>1334</v>
      </c>
      <c r="E211" s="146"/>
      <c r="F211" s="146"/>
      <c r="G211" s="1089"/>
      <c r="H211" s="733"/>
      <c r="I211" s="1196">
        <f t="shared" ref="I211" si="69">SUM(J211:N211)</f>
        <v>0</v>
      </c>
      <c r="J211" s="181">
        <v>1500</v>
      </c>
      <c r="K211" s="181"/>
      <c r="L211" s="181">
        <v>-1500</v>
      </c>
      <c r="M211" s="148"/>
      <c r="N211" s="149"/>
    </row>
    <row r="212" spans="1:16" s="10" customFormat="1" ht="18" customHeight="1" x14ac:dyDescent="0.3">
      <c r="A212" s="1588">
        <v>205</v>
      </c>
      <c r="B212" s="143"/>
      <c r="C212" s="144"/>
      <c r="D212" s="1341" t="s">
        <v>1210</v>
      </c>
      <c r="E212" s="146"/>
      <c r="F212" s="146"/>
      <c r="G212" s="1089"/>
      <c r="H212" s="733"/>
      <c r="I212" s="675">
        <f>SUM(I210:I211)</f>
        <v>26146</v>
      </c>
      <c r="J212" s="675">
        <f>SUM(J210:J211)</f>
        <v>3000</v>
      </c>
      <c r="K212" s="675">
        <f>SUM(K210:K211)</f>
        <v>1000</v>
      </c>
      <c r="L212" s="675">
        <f>SUM(L210:L211)</f>
        <v>22146</v>
      </c>
      <c r="M212" s="675"/>
      <c r="N212" s="1490"/>
    </row>
    <row r="213" spans="1:16" s="3" customFormat="1" ht="22.5" customHeight="1" x14ac:dyDescent="0.3">
      <c r="A213" s="1588">
        <v>206</v>
      </c>
      <c r="B213" s="136"/>
      <c r="C213" s="137">
        <f>C208+1</f>
        <v>26</v>
      </c>
      <c r="D213" s="722" t="s">
        <v>320</v>
      </c>
      <c r="E213" s="139">
        <v>8622</v>
      </c>
      <c r="F213" s="139"/>
      <c r="G213" s="140">
        <v>743</v>
      </c>
      <c r="H213" s="733" t="s">
        <v>25</v>
      </c>
      <c r="I213" s="675"/>
      <c r="J213" s="148"/>
      <c r="K213" s="148"/>
      <c r="L213" s="148"/>
      <c r="M213" s="148"/>
      <c r="N213" s="149"/>
      <c r="P213" s="10"/>
    </row>
    <row r="214" spans="1:16" s="3" customFormat="1" ht="18" customHeight="1" x14ac:dyDescent="0.3">
      <c r="A214" s="1588">
        <v>207</v>
      </c>
      <c r="B214" s="136"/>
      <c r="C214" s="137"/>
      <c r="D214" s="1341" t="s">
        <v>1165</v>
      </c>
      <c r="E214" s="139"/>
      <c r="F214" s="139"/>
      <c r="G214" s="140"/>
      <c r="H214" s="733"/>
      <c r="I214" s="675">
        <f>SUM(J214:N214)</f>
        <v>0</v>
      </c>
      <c r="J214" s="148"/>
      <c r="K214" s="148"/>
      <c r="L214" s="148"/>
      <c r="M214" s="148"/>
      <c r="N214" s="149"/>
      <c r="P214" s="10"/>
    </row>
    <row r="215" spans="1:16" s="10" customFormat="1" ht="18" customHeight="1" x14ac:dyDescent="0.3">
      <c r="A215" s="1588">
        <v>208</v>
      </c>
      <c r="B215" s="143"/>
      <c r="C215" s="144"/>
      <c r="D215" s="1340" t="s">
        <v>675</v>
      </c>
      <c r="E215" s="146"/>
      <c r="F215" s="146"/>
      <c r="G215" s="1089"/>
      <c r="H215" s="733"/>
      <c r="I215" s="1196">
        <f t="shared" ref="I215" si="70">SUM(J215:N215)</f>
        <v>0</v>
      </c>
      <c r="J215" s="148"/>
      <c r="K215" s="148"/>
      <c r="L215" s="148"/>
      <c r="M215" s="148"/>
      <c r="N215" s="149"/>
    </row>
    <row r="216" spans="1:16" s="10" customFormat="1" ht="18" customHeight="1" x14ac:dyDescent="0.3">
      <c r="A216" s="1588">
        <v>209</v>
      </c>
      <c r="B216" s="143"/>
      <c r="C216" s="144"/>
      <c r="D216" s="1341" t="s">
        <v>1210</v>
      </c>
      <c r="E216" s="146"/>
      <c r="F216" s="146"/>
      <c r="G216" s="1089"/>
      <c r="H216" s="733"/>
      <c r="I216" s="675">
        <f>SUM(I214:I215)</f>
        <v>0</v>
      </c>
      <c r="J216" s="675"/>
      <c r="K216" s="675"/>
      <c r="L216" s="675"/>
      <c r="M216" s="675"/>
      <c r="N216" s="1490"/>
    </row>
    <row r="217" spans="1:16" s="10" customFormat="1" ht="22.5" customHeight="1" x14ac:dyDescent="0.3">
      <c r="A217" s="1588">
        <v>210</v>
      </c>
      <c r="B217" s="143"/>
      <c r="C217" s="137">
        <f>C213+1</f>
        <v>27</v>
      </c>
      <c r="D217" s="721" t="s">
        <v>638</v>
      </c>
      <c r="E217" s="146"/>
      <c r="F217" s="146">
        <v>4000</v>
      </c>
      <c r="G217" s="147">
        <v>1400</v>
      </c>
      <c r="H217" s="733" t="s">
        <v>24</v>
      </c>
      <c r="I217" s="675"/>
      <c r="J217" s="148"/>
      <c r="K217" s="148"/>
      <c r="L217" s="148"/>
      <c r="M217" s="148"/>
      <c r="N217" s="149"/>
    </row>
    <row r="218" spans="1:16" s="10" customFormat="1" ht="18" customHeight="1" x14ac:dyDescent="0.3">
      <c r="A218" s="1588">
        <v>211</v>
      </c>
      <c r="B218" s="143"/>
      <c r="C218" s="144"/>
      <c r="D218" s="1021" t="s">
        <v>360</v>
      </c>
      <c r="E218" s="1022"/>
      <c r="F218" s="1022"/>
      <c r="G218" s="1090"/>
      <c r="H218" s="1023"/>
      <c r="I218" s="1018">
        <f t="shared" si="67"/>
        <v>4000</v>
      </c>
      <c r="J218" s="1024"/>
      <c r="K218" s="1024"/>
      <c r="L218" s="1024">
        <v>4000</v>
      </c>
      <c r="M218" s="148"/>
      <c r="N218" s="149"/>
    </row>
    <row r="219" spans="1:16" s="1736" customFormat="1" ht="18" customHeight="1" x14ac:dyDescent="0.3">
      <c r="A219" s="1588">
        <v>212</v>
      </c>
      <c r="B219" s="383"/>
      <c r="C219" s="1398"/>
      <c r="D219" s="1341" t="s">
        <v>1165</v>
      </c>
      <c r="E219" s="731"/>
      <c r="F219" s="731"/>
      <c r="G219" s="1410"/>
      <c r="H219" s="1059"/>
      <c r="I219" s="675">
        <v>2730</v>
      </c>
      <c r="J219" s="141"/>
      <c r="K219" s="141"/>
      <c r="L219" s="141"/>
      <c r="M219" s="141"/>
      <c r="N219" s="142">
        <v>2730</v>
      </c>
    </row>
    <row r="220" spans="1:16" s="10" customFormat="1" ht="18" customHeight="1" x14ac:dyDescent="0.3">
      <c r="A220" s="1588">
        <v>213</v>
      </c>
      <c r="B220" s="174"/>
      <c r="C220" s="144"/>
      <c r="D220" s="1340" t="s">
        <v>675</v>
      </c>
      <c r="E220" s="275"/>
      <c r="F220" s="275"/>
      <c r="G220" s="1098"/>
      <c r="H220" s="733"/>
      <c r="I220" s="1196">
        <f t="shared" ref="I220" si="71">SUM(J220:N220)</f>
        <v>0</v>
      </c>
      <c r="J220" s="210"/>
      <c r="K220" s="210"/>
      <c r="L220" s="1029"/>
      <c r="M220" s="210"/>
      <c r="N220" s="219"/>
    </row>
    <row r="221" spans="1:16" s="10" customFormat="1" ht="18" customHeight="1" x14ac:dyDescent="0.3">
      <c r="A221" s="1588">
        <v>214</v>
      </c>
      <c r="B221" s="174"/>
      <c r="C221" s="144"/>
      <c r="D221" s="1341" t="s">
        <v>1210</v>
      </c>
      <c r="E221" s="275"/>
      <c r="F221" s="275"/>
      <c r="G221" s="1098"/>
      <c r="H221" s="733"/>
      <c r="I221" s="675">
        <f>SUM(I219:I220)</f>
        <v>2730</v>
      </c>
      <c r="J221" s="675"/>
      <c r="K221" s="675"/>
      <c r="L221" s="675"/>
      <c r="M221" s="675"/>
      <c r="N221" s="1490">
        <f>SUM(N219:N220)</f>
        <v>2730</v>
      </c>
    </row>
    <row r="222" spans="1:16" s="180" customFormat="1" ht="22.5" customHeight="1" x14ac:dyDescent="0.3">
      <c r="A222" s="1588">
        <v>215</v>
      </c>
      <c r="B222" s="177"/>
      <c r="C222" s="137">
        <f>C217+1</f>
        <v>28</v>
      </c>
      <c r="D222" s="722" t="s">
        <v>307</v>
      </c>
      <c r="E222" s="211">
        <v>20000</v>
      </c>
      <c r="F222" s="150">
        <v>38000</v>
      </c>
      <c r="G222" s="212">
        <v>38000</v>
      </c>
      <c r="H222" s="733" t="s">
        <v>25</v>
      </c>
      <c r="I222" s="675"/>
      <c r="J222" s="141"/>
      <c r="K222" s="141"/>
      <c r="L222" s="141"/>
      <c r="M222" s="141"/>
      <c r="N222" s="142"/>
      <c r="O222" s="129"/>
      <c r="P222" s="10"/>
    </row>
    <row r="223" spans="1:16" s="180" customFormat="1" ht="18" customHeight="1" x14ac:dyDescent="0.3">
      <c r="A223" s="1588">
        <v>216</v>
      </c>
      <c r="B223" s="177"/>
      <c r="C223" s="144"/>
      <c r="D223" s="1021" t="s">
        <v>360</v>
      </c>
      <c r="E223" s="1043"/>
      <c r="F223" s="1039"/>
      <c r="G223" s="1094"/>
      <c r="H223" s="1023"/>
      <c r="I223" s="1018">
        <f>SUM(J223:N223)</f>
        <v>45000</v>
      </c>
      <c r="J223" s="1045"/>
      <c r="K223" s="1045"/>
      <c r="L223" s="1045"/>
      <c r="M223" s="1045"/>
      <c r="N223" s="1057">
        <v>45000</v>
      </c>
      <c r="O223" s="129"/>
      <c r="P223" s="10"/>
    </row>
    <row r="224" spans="1:16" s="180" customFormat="1" ht="18" customHeight="1" x14ac:dyDescent="0.3">
      <c r="A224" s="1588">
        <v>217</v>
      </c>
      <c r="B224" s="177"/>
      <c r="C224" s="1398"/>
      <c r="D224" s="1341" t="s">
        <v>1165</v>
      </c>
      <c r="E224" s="1409"/>
      <c r="F224" s="1411"/>
      <c r="G224" s="1412"/>
      <c r="H224" s="1059"/>
      <c r="I224" s="675">
        <f>SUM(J224:N224)</f>
        <v>45000</v>
      </c>
      <c r="J224" s="141"/>
      <c r="K224" s="141"/>
      <c r="L224" s="141"/>
      <c r="M224" s="141"/>
      <c r="N224" s="142">
        <v>45000</v>
      </c>
      <c r="O224" s="129"/>
      <c r="P224" s="1736"/>
    </row>
    <row r="225" spans="1:18" s="180" customFormat="1" ht="18" customHeight="1" x14ac:dyDescent="0.3">
      <c r="A225" s="1588">
        <v>218</v>
      </c>
      <c r="B225" s="177"/>
      <c r="C225" s="144"/>
      <c r="D225" s="1340" t="s">
        <v>675</v>
      </c>
      <c r="E225" s="211"/>
      <c r="F225" s="150"/>
      <c r="G225" s="1093"/>
      <c r="H225" s="733"/>
      <c r="I225" s="1196">
        <f t="shared" ref="I225" si="72">SUM(J225:N225)</f>
        <v>0</v>
      </c>
      <c r="J225" s="210"/>
      <c r="K225" s="141"/>
      <c r="L225" s="141"/>
      <c r="M225" s="141"/>
      <c r="N225" s="219"/>
      <c r="O225" s="129"/>
      <c r="P225" s="10"/>
    </row>
    <row r="226" spans="1:18" s="180" customFormat="1" ht="18" customHeight="1" x14ac:dyDescent="0.3">
      <c r="A226" s="1588">
        <v>219</v>
      </c>
      <c r="B226" s="177"/>
      <c r="C226" s="144"/>
      <c r="D226" s="1341" t="s">
        <v>1210</v>
      </c>
      <c r="E226" s="211"/>
      <c r="F226" s="150"/>
      <c r="G226" s="1093"/>
      <c r="H226" s="733"/>
      <c r="I226" s="675">
        <f>SUM(I224:I225)</f>
        <v>45000</v>
      </c>
      <c r="J226" s="675"/>
      <c r="K226" s="675"/>
      <c r="L226" s="675"/>
      <c r="M226" s="675"/>
      <c r="N226" s="1490">
        <f t="shared" ref="N226" si="73">SUM(N224:N225)</f>
        <v>45000</v>
      </c>
      <c r="O226" s="129"/>
      <c r="P226" s="10"/>
    </row>
    <row r="227" spans="1:18" s="3" customFormat="1" ht="22.5" customHeight="1" x14ac:dyDescent="0.3">
      <c r="A227" s="1588">
        <v>220</v>
      </c>
      <c r="B227" s="136"/>
      <c r="C227" s="137">
        <f>C222+1</f>
        <v>29</v>
      </c>
      <c r="D227" s="722" t="s">
        <v>321</v>
      </c>
      <c r="E227" s="139">
        <v>5000</v>
      </c>
      <c r="F227" s="139"/>
      <c r="G227" s="140">
        <v>5000</v>
      </c>
      <c r="H227" s="733" t="s">
        <v>25</v>
      </c>
      <c r="I227" s="675"/>
      <c r="J227" s="148"/>
      <c r="K227" s="148"/>
      <c r="L227" s="148"/>
      <c r="M227" s="148"/>
      <c r="N227" s="149"/>
      <c r="P227" s="10"/>
    </row>
    <row r="228" spans="1:18" s="3" customFormat="1" ht="18" customHeight="1" x14ac:dyDescent="0.3">
      <c r="A228" s="1588">
        <v>221</v>
      </c>
      <c r="B228" s="136"/>
      <c r="C228" s="137"/>
      <c r="D228" s="1341" t="s">
        <v>1165</v>
      </c>
      <c r="E228" s="139"/>
      <c r="F228" s="139"/>
      <c r="G228" s="140"/>
      <c r="H228" s="733"/>
      <c r="I228" s="675">
        <f>SUM(J228:N228)</f>
        <v>0</v>
      </c>
      <c r="J228" s="148"/>
      <c r="K228" s="148"/>
      <c r="L228" s="148"/>
      <c r="M228" s="148"/>
      <c r="N228" s="149"/>
      <c r="P228" s="10"/>
    </row>
    <row r="229" spans="1:18" s="10" customFormat="1" ht="18" customHeight="1" x14ac:dyDescent="0.3">
      <c r="A229" s="1588">
        <v>222</v>
      </c>
      <c r="B229" s="143"/>
      <c r="C229" s="144"/>
      <c r="D229" s="1340" t="s">
        <v>675</v>
      </c>
      <c r="E229" s="146"/>
      <c r="F229" s="146"/>
      <c r="G229" s="1089"/>
      <c r="H229" s="733"/>
      <c r="I229" s="1196">
        <f t="shared" ref="I229" si="74">SUM(J229:N229)</f>
        <v>0</v>
      </c>
      <c r="J229" s="148"/>
      <c r="K229" s="148"/>
      <c r="L229" s="148"/>
      <c r="M229" s="148"/>
      <c r="N229" s="149"/>
    </row>
    <row r="230" spans="1:18" s="10" customFormat="1" ht="18" customHeight="1" x14ac:dyDescent="0.3">
      <c r="A230" s="1588">
        <v>223</v>
      </c>
      <c r="B230" s="143"/>
      <c r="C230" s="144"/>
      <c r="D230" s="1341" t="s">
        <v>1210</v>
      </c>
      <c r="E230" s="146"/>
      <c r="F230" s="146"/>
      <c r="G230" s="1089"/>
      <c r="H230" s="733"/>
      <c r="I230" s="675">
        <f>SUM(I228:I229)</f>
        <v>0</v>
      </c>
      <c r="J230" s="675"/>
      <c r="K230" s="675"/>
      <c r="L230" s="675"/>
      <c r="M230" s="675"/>
      <c r="N230" s="1490"/>
    </row>
    <row r="231" spans="1:18" s="3" customFormat="1" ht="22.5" customHeight="1" x14ac:dyDescent="0.3">
      <c r="A231" s="1588">
        <v>224</v>
      </c>
      <c r="B231" s="136"/>
      <c r="C231" s="137">
        <f>C227+1</f>
        <v>30</v>
      </c>
      <c r="D231" s="722" t="s">
        <v>76</v>
      </c>
      <c r="E231" s="139">
        <v>235810</v>
      </c>
      <c r="F231" s="139">
        <v>230500</v>
      </c>
      <c r="G231" s="140">
        <v>252670</v>
      </c>
      <c r="H231" s="733" t="s">
        <v>25</v>
      </c>
      <c r="I231" s="675"/>
      <c r="J231" s="148"/>
      <c r="K231" s="148"/>
      <c r="L231" s="148"/>
      <c r="M231" s="148"/>
      <c r="N231" s="149"/>
      <c r="P231" s="10"/>
    </row>
    <row r="232" spans="1:18" s="10" customFormat="1" ht="18" customHeight="1" x14ac:dyDescent="0.3">
      <c r="A232" s="1588">
        <v>225</v>
      </c>
      <c r="B232" s="143"/>
      <c r="C232" s="144"/>
      <c r="D232" s="1021" t="s">
        <v>360</v>
      </c>
      <c r="E232" s="1022"/>
      <c r="F232" s="1022"/>
      <c r="G232" s="1090"/>
      <c r="H232" s="1023"/>
      <c r="I232" s="1018">
        <f>SUM(J232:N232)</f>
        <v>307500</v>
      </c>
      <c r="J232" s="1024">
        <v>345</v>
      </c>
      <c r="K232" s="1024">
        <v>93</v>
      </c>
      <c r="L232" s="1024">
        <v>127062</v>
      </c>
      <c r="M232" s="1024"/>
      <c r="N232" s="1032">
        <v>180000</v>
      </c>
    </row>
    <row r="233" spans="1:18" s="1736" customFormat="1" ht="18" customHeight="1" x14ac:dyDescent="0.3">
      <c r="A233" s="1588">
        <v>226</v>
      </c>
      <c r="B233" s="720"/>
      <c r="C233" s="1398"/>
      <c r="D233" s="1341" t="s">
        <v>1165</v>
      </c>
      <c r="E233" s="1399"/>
      <c r="F233" s="1399"/>
      <c r="G233" s="1101"/>
      <c r="H233" s="1059"/>
      <c r="I233" s="675">
        <v>306770</v>
      </c>
      <c r="J233" s="520">
        <v>345</v>
      </c>
      <c r="K233" s="520">
        <v>93</v>
      </c>
      <c r="L233" s="520">
        <v>94582</v>
      </c>
      <c r="M233" s="520"/>
      <c r="N233" s="512">
        <v>223250</v>
      </c>
    </row>
    <row r="234" spans="1:18" s="10" customFormat="1" ht="18" customHeight="1" x14ac:dyDescent="0.3">
      <c r="A234" s="1588">
        <v>227</v>
      </c>
      <c r="B234" s="143"/>
      <c r="C234" s="144"/>
      <c r="D234" s="1340" t="s">
        <v>675</v>
      </c>
      <c r="E234" s="146"/>
      <c r="F234" s="146"/>
      <c r="G234" s="1089"/>
      <c r="H234" s="733"/>
      <c r="I234" s="1196">
        <f t="shared" ref="I234" si="75">SUM(J234:N234)</f>
        <v>0</v>
      </c>
      <c r="J234" s="148"/>
      <c r="K234" s="148"/>
      <c r="L234" s="181"/>
      <c r="M234" s="148"/>
      <c r="N234" s="182"/>
    </row>
    <row r="235" spans="1:18" s="10" customFormat="1" ht="18" customHeight="1" x14ac:dyDescent="0.3">
      <c r="A235" s="1588">
        <v>228</v>
      </c>
      <c r="B235" s="143"/>
      <c r="C235" s="144"/>
      <c r="D235" s="1341" t="s">
        <v>1210</v>
      </c>
      <c r="E235" s="146"/>
      <c r="F235" s="146"/>
      <c r="G235" s="1089"/>
      <c r="H235" s="733"/>
      <c r="I235" s="675">
        <f>SUM(I233:I234)</f>
        <v>306770</v>
      </c>
      <c r="J235" s="675">
        <f>SUM(J233:J234)</f>
        <v>345</v>
      </c>
      <c r="K235" s="675">
        <f>SUM(K233:K234)</f>
        <v>93</v>
      </c>
      <c r="L235" s="675">
        <f>SUM(L233:L234)</f>
        <v>94582</v>
      </c>
      <c r="M235" s="675"/>
      <c r="N235" s="1490">
        <f>SUM(N233:N234)</f>
        <v>223250</v>
      </c>
    </row>
    <row r="236" spans="1:18" s="3" customFormat="1" ht="22.5" customHeight="1" x14ac:dyDescent="0.3">
      <c r="A236" s="1588">
        <v>229</v>
      </c>
      <c r="B236" s="136"/>
      <c r="C236" s="137">
        <f>C231+1</f>
        <v>31</v>
      </c>
      <c r="D236" s="722" t="s">
        <v>77</v>
      </c>
      <c r="E236" s="139">
        <v>13000</v>
      </c>
      <c r="F236" s="139">
        <v>2600</v>
      </c>
      <c r="G236" s="140">
        <v>7000</v>
      </c>
      <c r="H236" s="733" t="s">
        <v>24</v>
      </c>
      <c r="I236" s="675"/>
      <c r="J236" s="148"/>
      <c r="K236" s="148"/>
      <c r="L236" s="148"/>
      <c r="M236" s="148"/>
      <c r="N236" s="149"/>
      <c r="P236" s="10"/>
    </row>
    <row r="237" spans="1:18" s="10" customFormat="1" ht="18" customHeight="1" x14ac:dyDescent="0.3">
      <c r="A237" s="1588">
        <v>230</v>
      </c>
      <c r="B237" s="143"/>
      <c r="C237" s="144"/>
      <c r="D237" s="1021" t="s">
        <v>360</v>
      </c>
      <c r="E237" s="1022"/>
      <c r="F237" s="1022"/>
      <c r="G237" s="1090"/>
      <c r="H237" s="1023"/>
      <c r="I237" s="1018">
        <f>SUM(J237:N237)</f>
        <v>2600</v>
      </c>
      <c r="J237" s="1024"/>
      <c r="K237" s="1024"/>
      <c r="L237" s="1024">
        <v>2600</v>
      </c>
      <c r="M237" s="1024"/>
      <c r="N237" s="1032"/>
      <c r="R237" s="1736"/>
    </row>
    <row r="238" spans="1:18" s="1736" customFormat="1" ht="18" customHeight="1" x14ac:dyDescent="0.3">
      <c r="A238" s="1588">
        <v>231</v>
      </c>
      <c r="B238" s="720"/>
      <c r="C238" s="1398"/>
      <c r="D238" s="1341" t="s">
        <v>1165</v>
      </c>
      <c r="E238" s="1399"/>
      <c r="F238" s="1399"/>
      <c r="G238" s="1101"/>
      <c r="H238" s="1059"/>
      <c r="I238" s="675">
        <f>SUM(J238:N238)</f>
        <v>3200</v>
      </c>
      <c r="J238" s="520"/>
      <c r="K238" s="520"/>
      <c r="L238" s="520">
        <v>3200</v>
      </c>
      <c r="M238" s="520"/>
      <c r="N238" s="512"/>
    </row>
    <row r="239" spans="1:18" s="10" customFormat="1" ht="18" customHeight="1" x14ac:dyDescent="0.3">
      <c r="A239" s="1588">
        <v>232</v>
      </c>
      <c r="B239" s="143"/>
      <c r="C239" s="144"/>
      <c r="D239" s="1340" t="s">
        <v>675</v>
      </c>
      <c r="E239" s="146"/>
      <c r="F239" s="146"/>
      <c r="G239" s="1089"/>
      <c r="H239" s="733"/>
      <c r="I239" s="1196">
        <f>SUM(J239:N239)</f>
        <v>0</v>
      </c>
      <c r="J239" s="148"/>
      <c r="K239" s="148"/>
      <c r="L239" s="181"/>
      <c r="M239" s="148"/>
      <c r="N239" s="149"/>
    </row>
    <row r="240" spans="1:18" s="10" customFormat="1" ht="18" customHeight="1" x14ac:dyDescent="0.3">
      <c r="A240" s="1588">
        <v>233</v>
      </c>
      <c r="B240" s="143"/>
      <c r="C240" s="144"/>
      <c r="D240" s="1341" t="s">
        <v>1210</v>
      </c>
      <c r="E240" s="146"/>
      <c r="F240" s="146"/>
      <c r="G240" s="1089"/>
      <c r="H240" s="733"/>
      <c r="I240" s="675">
        <f>SUM(I238:I239)</f>
        <v>3200</v>
      </c>
      <c r="J240" s="675"/>
      <c r="K240" s="675"/>
      <c r="L240" s="675">
        <f t="shared" ref="L240" si="76">SUM(L238:L239)</f>
        <v>3200</v>
      </c>
      <c r="M240" s="675"/>
      <c r="N240" s="1490"/>
    </row>
    <row r="241" spans="1:16" s="3" customFormat="1" ht="22.5" customHeight="1" x14ac:dyDescent="0.3">
      <c r="A241" s="1588">
        <v>234</v>
      </c>
      <c r="B241" s="136"/>
      <c r="C241" s="137">
        <f>C236+1</f>
        <v>32</v>
      </c>
      <c r="D241" s="722" t="s">
        <v>78</v>
      </c>
      <c r="E241" s="139">
        <v>10466</v>
      </c>
      <c r="F241" s="139">
        <v>4000</v>
      </c>
      <c r="G241" s="140">
        <v>4322</v>
      </c>
      <c r="H241" s="733" t="s">
        <v>24</v>
      </c>
      <c r="I241" s="675"/>
      <c r="J241" s="148"/>
      <c r="K241" s="148"/>
      <c r="L241" s="148"/>
      <c r="M241" s="148"/>
      <c r="N241" s="149"/>
      <c r="P241" s="10"/>
    </row>
    <row r="242" spans="1:16" s="10" customFormat="1" ht="18" customHeight="1" x14ac:dyDescent="0.3">
      <c r="A242" s="1588">
        <v>235</v>
      </c>
      <c r="B242" s="143"/>
      <c r="C242" s="144"/>
      <c r="D242" s="1021" t="s">
        <v>360</v>
      </c>
      <c r="E242" s="1016"/>
      <c r="F242" s="1016"/>
      <c r="G242" s="1089"/>
      <c r="H242" s="1017"/>
      <c r="I242" s="1018">
        <f>SUM(J242:N242)</f>
        <v>9000</v>
      </c>
      <c r="J242" s="1019"/>
      <c r="K242" s="1019"/>
      <c r="L242" s="1024">
        <v>9000</v>
      </c>
      <c r="M242" s="148"/>
      <c r="N242" s="149"/>
    </row>
    <row r="243" spans="1:16" s="1736" customFormat="1" ht="18" customHeight="1" x14ac:dyDescent="0.3">
      <c r="A243" s="1588">
        <v>236</v>
      </c>
      <c r="B243" s="720"/>
      <c r="C243" s="1398"/>
      <c r="D243" s="1341" t="s">
        <v>1165</v>
      </c>
      <c r="E243" s="1399"/>
      <c r="F243" s="1399"/>
      <c r="G243" s="1101"/>
      <c r="H243" s="1059"/>
      <c r="I243" s="675">
        <f>SUM(J243:N243)</f>
        <v>9749</v>
      </c>
      <c r="J243" s="520"/>
      <c r="K243" s="520"/>
      <c r="L243" s="520">
        <v>8749</v>
      </c>
      <c r="M243" s="520"/>
      <c r="N243" s="512">
        <v>1000</v>
      </c>
    </row>
    <row r="244" spans="1:16" s="10" customFormat="1" ht="18" customHeight="1" x14ac:dyDescent="0.3">
      <c r="A244" s="1588">
        <v>237</v>
      </c>
      <c r="B244" s="143"/>
      <c r="C244" s="144"/>
      <c r="D244" s="1340" t="s">
        <v>675</v>
      </c>
      <c r="E244" s="146"/>
      <c r="F244" s="146"/>
      <c r="G244" s="1089"/>
      <c r="H244" s="733"/>
      <c r="I244" s="1196">
        <f t="shared" ref="I244" si="77">SUM(J244:N244)</f>
        <v>0</v>
      </c>
      <c r="J244" s="148"/>
      <c r="K244" s="148"/>
      <c r="L244" s="181"/>
      <c r="M244" s="148"/>
      <c r="N244" s="149"/>
    </row>
    <row r="245" spans="1:16" s="10" customFormat="1" ht="18" customHeight="1" x14ac:dyDescent="0.3">
      <c r="A245" s="1588">
        <v>238</v>
      </c>
      <c r="B245" s="143"/>
      <c r="C245" s="144"/>
      <c r="D245" s="1341" t="s">
        <v>1210</v>
      </c>
      <c r="E245" s="146"/>
      <c r="F245" s="146"/>
      <c r="G245" s="1089"/>
      <c r="H245" s="733"/>
      <c r="I245" s="675">
        <f>SUM(I243:I244)</f>
        <v>9749</v>
      </c>
      <c r="J245" s="675"/>
      <c r="K245" s="675"/>
      <c r="L245" s="675">
        <f t="shared" ref="L245" si="78">SUM(L243:L244)</f>
        <v>8749</v>
      </c>
      <c r="M245" s="675"/>
      <c r="N245" s="1490">
        <f>SUM(N244)</f>
        <v>0</v>
      </c>
    </row>
    <row r="246" spans="1:16" s="10" customFormat="1" ht="22.5" customHeight="1" x14ac:dyDescent="0.3">
      <c r="A246" s="1588">
        <v>239</v>
      </c>
      <c r="B246" s="143"/>
      <c r="C246" s="144">
        <f>C241+1</f>
        <v>33</v>
      </c>
      <c r="D246" s="721" t="s">
        <v>444</v>
      </c>
      <c r="E246" s="146"/>
      <c r="F246" s="146">
        <v>37000</v>
      </c>
      <c r="G246" s="147">
        <v>26779</v>
      </c>
      <c r="H246" s="733" t="s">
        <v>24</v>
      </c>
      <c r="I246" s="675"/>
      <c r="J246" s="148"/>
      <c r="K246" s="148"/>
      <c r="L246" s="148"/>
      <c r="M246" s="148"/>
      <c r="N246" s="149"/>
    </row>
    <row r="247" spans="1:16" s="10" customFormat="1" ht="18" customHeight="1" x14ac:dyDescent="0.3">
      <c r="A247" s="1588">
        <v>240</v>
      </c>
      <c r="B247" s="143"/>
      <c r="C247" s="144"/>
      <c r="D247" s="1021" t="s">
        <v>360</v>
      </c>
      <c r="E247" s="1016"/>
      <c r="F247" s="1016"/>
      <c r="G247" s="1089"/>
      <c r="H247" s="1017"/>
      <c r="I247" s="1018">
        <f>SUM(J247:N247)</f>
        <v>52000</v>
      </c>
      <c r="J247" s="1019"/>
      <c r="K247" s="1019"/>
      <c r="L247" s="1024">
        <v>52000</v>
      </c>
      <c r="M247" s="1019"/>
      <c r="N247" s="149"/>
    </row>
    <row r="248" spans="1:16" s="1736" customFormat="1" ht="18" customHeight="1" x14ac:dyDescent="0.3">
      <c r="A248" s="1588">
        <v>241</v>
      </c>
      <c r="B248" s="720"/>
      <c r="C248" s="1398"/>
      <c r="D248" s="1341" t="s">
        <v>1165</v>
      </c>
      <c r="E248" s="1399"/>
      <c r="F248" s="1399"/>
      <c r="G248" s="1101"/>
      <c r="H248" s="1059"/>
      <c r="I248" s="675">
        <f>SUM(J248:N248)</f>
        <v>62221</v>
      </c>
      <c r="J248" s="520"/>
      <c r="K248" s="520"/>
      <c r="L248" s="520">
        <v>62221</v>
      </c>
      <c r="M248" s="520"/>
      <c r="N248" s="512"/>
    </row>
    <row r="249" spans="1:16" s="10" customFormat="1" ht="18" customHeight="1" x14ac:dyDescent="0.3">
      <c r="A249" s="1588">
        <v>242</v>
      </c>
      <c r="B249" s="143"/>
      <c r="C249" s="144"/>
      <c r="D249" s="1340" t="s">
        <v>675</v>
      </c>
      <c r="E249" s="146"/>
      <c r="F249" s="146"/>
      <c r="G249" s="1089"/>
      <c r="H249" s="733"/>
      <c r="I249" s="1196">
        <f t="shared" ref="I249" si="79">SUM(J249:N249)</f>
        <v>0</v>
      </c>
      <c r="J249" s="148"/>
      <c r="K249" s="148"/>
      <c r="L249" s="181"/>
      <c r="M249" s="148"/>
      <c r="N249" s="149"/>
    </row>
    <row r="250" spans="1:16" s="10" customFormat="1" ht="18" customHeight="1" x14ac:dyDescent="0.3">
      <c r="A250" s="1588">
        <v>243</v>
      </c>
      <c r="B250" s="143"/>
      <c r="C250" s="144"/>
      <c r="D250" s="1341" t="s">
        <v>1210</v>
      </c>
      <c r="E250" s="146"/>
      <c r="F250" s="146"/>
      <c r="G250" s="1089"/>
      <c r="H250" s="733"/>
      <c r="I250" s="675">
        <f>SUM(I248:I249)</f>
        <v>62221</v>
      </c>
      <c r="J250" s="675"/>
      <c r="K250" s="675"/>
      <c r="L250" s="675">
        <f t="shared" ref="L250" si="80">SUM(L248:L249)</f>
        <v>62221</v>
      </c>
      <c r="M250" s="675"/>
      <c r="N250" s="1490"/>
    </row>
    <row r="251" spans="1:16" s="3" customFormat="1" ht="22.5" customHeight="1" x14ac:dyDescent="0.3">
      <c r="A251" s="1588">
        <v>244</v>
      </c>
      <c r="B251" s="136"/>
      <c r="C251" s="137">
        <f>C246+1</f>
        <v>34</v>
      </c>
      <c r="D251" s="722" t="s">
        <v>79</v>
      </c>
      <c r="E251" s="139">
        <v>1576</v>
      </c>
      <c r="F251" s="139">
        <v>2500</v>
      </c>
      <c r="G251" s="140">
        <v>1777</v>
      </c>
      <c r="H251" s="733" t="s">
        <v>24</v>
      </c>
      <c r="I251" s="678"/>
      <c r="J251" s="160"/>
      <c r="K251" s="160"/>
      <c r="L251" s="160"/>
      <c r="M251" s="160"/>
      <c r="N251" s="161"/>
      <c r="O251" s="10"/>
      <c r="P251" s="10"/>
    </row>
    <row r="252" spans="1:16" s="10" customFormat="1" ht="18" customHeight="1" x14ac:dyDescent="0.3">
      <c r="A252" s="1588">
        <v>245</v>
      </c>
      <c r="B252" s="143"/>
      <c r="C252" s="144"/>
      <c r="D252" s="1021" t="s">
        <v>360</v>
      </c>
      <c r="E252" s="1016"/>
      <c r="F252" s="1016"/>
      <c r="G252" s="1089"/>
      <c r="H252" s="1017"/>
      <c r="I252" s="1018">
        <f>SUM(J252:N252)</f>
        <v>5000</v>
      </c>
      <c r="J252" s="1019"/>
      <c r="K252" s="1019"/>
      <c r="L252" s="1024">
        <v>5000</v>
      </c>
      <c r="M252" s="148"/>
      <c r="N252" s="149"/>
    </row>
    <row r="253" spans="1:16" s="1736" customFormat="1" ht="18" customHeight="1" x14ac:dyDescent="0.3">
      <c r="A253" s="1588">
        <v>246</v>
      </c>
      <c r="B253" s="720"/>
      <c r="C253" s="1398"/>
      <c r="D253" s="1341" t="s">
        <v>1165</v>
      </c>
      <c r="E253" s="1399"/>
      <c r="F253" s="1399"/>
      <c r="G253" s="1101"/>
      <c r="H253" s="1059"/>
      <c r="I253" s="675">
        <f>SUM(J253:N253)</f>
        <v>5747</v>
      </c>
      <c r="J253" s="520"/>
      <c r="K253" s="520"/>
      <c r="L253" s="520">
        <v>5747</v>
      </c>
      <c r="M253" s="520"/>
      <c r="N253" s="512"/>
    </row>
    <row r="254" spans="1:16" s="10" customFormat="1" ht="18" customHeight="1" x14ac:dyDescent="0.3">
      <c r="A254" s="1588">
        <v>247</v>
      </c>
      <c r="B254" s="143"/>
      <c r="C254" s="144"/>
      <c r="D254" s="1340" t="s">
        <v>675</v>
      </c>
      <c r="E254" s="146"/>
      <c r="F254" s="146"/>
      <c r="G254" s="1089"/>
      <c r="H254" s="733"/>
      <c r="I254" s="1196">
        <f t="shared" ref="I254" si="81">SUM(J254:N254)</f>
        <v>0</v>
      </c>
      <c r="J254" s="148"/>
      <c r="K254" s="148"/>
      <c r="L254" s="181"/>
      <c r="M254" s="148"/>
      <c r="N254" s="149"/>
    </row>
    <row r="255" spans="1:16" s="10" customFormat="1" ht="18" customHeight="1" x14ac:dyDescent="0.3">
      <c r="A255" s="1588">
        <v>248</v>
      </c>
      <c r="B255" s="143"/>
      <c r="C255" s="144"/>
      <c r="D255" s="1341" t="s">
        <v>1210</v>
      </c>
      <c r="E255" s="146"/>
      <c r="F255" s="146"/>
      <c r="G255" s="1089"/>
      <c r="H255" s="733"/>
      <c r="I255" s="675">
        <f>SUM(I253:I254)</f>
        <v>5747</v>
      </c>
      <c r="J255" s="675"/>
      <c r="K255" s="675"/>
      <c r="L255" s="675">
        <f t="shared" ref="L255" si="82">SUM(L253:L254)</f>
        <v>5747</v>
      </c>
      <c r="M255" s="675"/>
      <c r="N255" s="1490"/>
    </row>
    <row r="256" spans="1:16" s="93" customFormat="1" ht="22.5" customHeight="1" x14ac:dyDescent="0.35">
      <c r="A256" s="1588">
        <v>249</v>
      </c>
      <c r="B256" s="723"/>
      <c r="C256" s="137">
        <f>C251+1</f>
        <v>35</v>
      </c>
      <c r="D256" s="722" t="s">
        <v>12</v>
      </c>
      <c r="E256" s="139">
        <v>30511</v>
      </c>
      <c r="F256" s="139">
        <v>31623</v>
      </c>
      <c r="G256" s="140">
        <v>34258</v>
      </c>
      <c r="H256" s="733" t="s">
        <v>25</v>
      </c>
      <c r="I256" s="678"/>
      <c r="J256" s="518"/>
      <c r="K256" s="518"/>
      <c r="L256" s="518"/>
      <c r="M256" s="518"/>
      <c r="N256" s="724"/>
      <c r="O256" s="1736"/>
      <c r="P256" s="1736"/>
    </row>
    <row r="257" spans="1:16" s="10" customFormat="1" ht="18" customHeight="1" x14ac:dyDescent="0.3">
      <c r="A257" s="1588">
        <v>250</v>
      </c>
      <c r="B257" s="143"/>
      <c r="C257" s="144"/>
      <c r="D257" s="1021" t="s">
        <v>360</v>
      </c>
      <c r="E257" s="1016"/>
      <c r="F257" s="1016"/>
      <c r="G257" s="1089"/>
      <c r="H257" s="1017"/>
      <c r="I257" s="1018">
        <f>SUM(J257:N257)</f>
        <v>38100</v>
      </c>
      <c r="J257" s="1019"/>
      <c r="K257" s="1019"/>
      <c r="L257" s="1024">
        <v>38100</v>
      </c>
      <c r="M257" s="148"/>
      <c r="N257" s="149"/>
    </row>
    <row r="258" spans="1:16" s="1736" customFormat="1" ht="18" customHeight="1" x14ac:dyDescent="0.3">
      <c r="A258" s="1588">
        <v>251</v>
      </c>
      <c r="B258" s="720"/>
      <c r="C258" s="1398"/>
      <c r="D258" s="1341" t="s">
        <v>1165</v>
      </c>
      <c r="E258" s="1399"/>
      <c r="F258" s="1399"/>
      <c r="G258" s="1101"/>
      <c r="H258" s="1059"/>
      <c r="I258" s="675">
        <f>SUM(J258:N258)</f>
        <v>38828</v>
      </c>
      <c r="J258" s="520"/>
      <c r="K258" s="520"/>
      <c r="L258" s="520">
        <v>38828</v>
      </c>
      <c r="M258" s="520"/>
      <c r="N258" s="512"/>
    </row>
    <row r="259" spans="1:16" s="10" customFormat="1" ht="18" customHeight="1" x14ac:dyDescent="0.3">
      <c r="A259" s="1588">
        <v>252</v>
      </c>
      <c r="B259" s="143"/>
      <c r="C259" s="144"/>
      <c r="D259" s="1340" t="s">
        <v>675</v>
      </c>
      <c r="E259" s="146"/>
      <c r="F259" s="146"/>
      <c r="G259" s="1089"/>
      <c r="H259" s="733"/>
      <c r="I259" s="1196">
        <f t="shared" ref="I259" si="83">SUM(J259:N259)</f>
        <v>0</v>
      </c>
      <c r="J259" s="148"/>
      <c r="K259" s="148"/>
      <c r="L259" s="181"/>
      <c r="M259" s="148"/>
      <c r="N259" s="149"/>
    </row>
    <row r="260" spans="1:16" s="10" customFormat="1" ht="18" customHeight="1" x14ac:dyDescent="0.3">
      <c r="A260" s="1588">
        <v>253</v>
      </c>
      <c r="B260" s="143"/>
      <c r="C260" s="144"/>
      <c r="D260" s="1341" t="s">
        <v>1210</v>
      </c>
      <c r="E260" s="146"/>
      <c r="F260" s="146"/>
      <c r="G260" s="1089"/>
      <c r="H260" s="733"/>
      <c r="I260" s="675">
        <f>SUM(I258:I259)</f>
        <v>38828</v>
      </c>
      <c r="J260" s="675"/>
      <c r="K260" s="675"/>
      <c r="L260" s="675">
        <f t="shared" ref="L260" si="84">SUM(L258:L259)</f>
        <v>38828</v>
      </c>
      <c r="M260" s="675"/>
      <c r="N260" s="1490"/>
    </row>
    <row r="261" spans="1:16" s="93" customFormat="1" ht="22.5" customHeight="1" x14ac:dyDescent="0.35">
      <c r="A261" s="1588">
        <v>254</v>
      </c>
      <c r="B261" s="723"/>
      <c r="C261" s="137">
        <f>C256+1</f>
        <v>36</v>
      </c>
      <c r="D261" s="722" t="s">
        <v>80</v>
      </c>
      <c r="E261" s="139">
        <v>3152</v>
      </c>
      <c r="F261" s="139">
        <v>4000</v>
      </c>
      <c r="G261" s="140">
        <v>3562</v>
      </c>
      <c r="H261" s="733" t="s">
        <v>25</v>
      </c>
      <c r="I261" s="678"/>
      <c r="J261" s="518"/>
      <c r="K261" s="518"/>
      <c r="L261" s="518"/>
      <c r="M261" s="518"/>
      <c r="N261" s="724"/>
      <c r="O261" s="1736"/>
      <c r="P261" s="1736"/>
    </row>
    <row r="262" spans="1:16" s="10" customFormat="1" ht="18" customHeight="1" x14ac:dyDescent="0.3">
      <c r="A262" s="1588">
        <v>255</v>
      </c>
      <c r="B262" s="143"/>
      <c r="C262" s="144"/>
      <c r="D262" s="1021" t="s">
        <v>360</v>
      </c>
      <c r="E262" s="1016"/>
      <c r="F262" s="1016"/>
      <c r="G262" s="1089"/>
      <c r="H262" s="1017"/>
      <c r="I262" s="1018">
        <f>SUM(J262:N262)</f>
        <v>4000</v>
      </c>
      <c r="J262" s="1019"/>
      <c r="K262" s="1019"/>
      <c r="L262" s="1024">
        <v>4000</v>
      </c>
      <c r="M262" s="148"/>
      <c r="N262" s="149"/>
    </row>
    <row r="263" spans="1:16" s="1736" customFormat="1" ht="18" customHeight="1" x14ac:dyDescent="0.3">
      <c r="A263" s="1588">
        <v>256</v>
      </c>
      <c r="B263" s="720"/>
      <c r="C263" s="1398"/>
      <c r="D263" s="1341" t="s">
        <v>1165</v>
      </c>
      <c r="E263" s="1399"/>
      <c r="F263" s="1399"/>
      <c r="G263" s="1101"/>
      <c r="H263" s="1059"/>
      <c r="I263" s="675">
        <v>4301</v>
      </c>
      <c r="J263" s="520">
        <v>450</v>
      </c>
      <c r="K263" s="520">
        <v>198</v>
      </c>
      <c r="L263" s="520">
        <v>3543</v>
      </c>
      <c r="M263" s="520"/>
      <c r="N263" s="512"/>
    </row>
    <row r="264" spans="1:16" s="10" customFormat="1" ht="18" customHeight="1" x14ac:dyDescent="0.3">
      <c r="A264" s="1588">
        <v>257</v>
      </c>
      <c r="B264" s="143"/>
      <c r="C264" s="144"/>
      <c r="D264" s="1340" t="s">
        <v>675</v>
      </c>
      <c r="E264" s="146"/>
      <c r="F264" s="146"/>
      <c r="G264" s="1089"/>
      <c r="H264" s="733"/>
      <c r="I264" s="1196">
        <f>SUM(J264:N264)</f>
        <v>0</v>
      </c>
      <c r="J264" s="148"/>
      <c r="K264" s="148"/>
      <c r="L264" s="181"/>
      <c r="M264" s="148"/>
      <c r="N264" s="149"/>
    </row>
    <row r="265" spans="1:16" s="10" customFormat="1" ht="18" customHeight="1" x14ac:dyDescent="0.3">
      <c r="A265" s="1588">
        <v>258</v>
      </c>
      <c r="B265" s="143"/>
      <c r="C265" s="144"/>
      <c r="D265" s="1341" t="s">
        <v>1210</v>
      </c>
      <c r="E265" s="146"/>
      <c r="F265" s="146"/>
      <c r="G265" s="1089"/>
      <c r="H265" s="733"/>
      <c r="I265" s="675">
        <f>SUM(I263:I264)</f>
        <v>4301</v>
      </c>
      <c r="J265" s="675">
        <f t="shared" ref="J265:L265" si="85">SUM(J263:J264)</f>
        <v>450</v>
      </c>
      <c r="K265" s="675">
        <f t="shared" si="85"/>
        <v>198</v>
      </c>
      <c r="L265" s="675">
        <f t="shared" si="85"/>
        <v>3543</v>
      </c>
      <c r="M265" s="675"/>
      <c r="N265" s="1490"/>
    </row>
    <row r="266" spans="1:16" s="93" customFormat="1" ht="22.5" customHeight="1" x14ac:dyDescent="0.35">
      <c r="A266" s="1588">
        <v>259</v>
      </c>
      <c r="B266" s="723"/>
      <c r="C266" s="137">
        <f>C261+1</f>
        <v>37</v>
      </c>
      <c r="D266" s="722" t="s">
        <v>81</v>
      </c>
      <c r="E266" s="139">
        <v>5900</v>
      </c>
      <c r="F266" s="139">
        <v>9100</v>
      </c>
      <c r="G266" s="140">
        <v>6819</v>
      </c>
      <c r="H266" s="733" t="s">
        <v>25</v>
      </c>
      <c r="I266" s="678"/>
      <c r="J266" s="518"/>
      <c r="K266" s="518"/>
      <c r="L266" s="518"/>
      <c r="M266" s="518"/>
      <c r="N266" s="724"/>
      <c r="O266" s="1736"/>
      <c r="P266" s="1736"/>
    </row>
    <row r="267" spans="1:16" s="10" customFormat="1" ht="18" customHeight="1" x14ac:dyDescent="0.3">
      <c r="A267" s="1588">
        <v>260</v>
      </c>
      <c r="B267" s="143"/>
      <c r="C267" s="144"/>
      <c r="D267" s="1021" t="s">
        <v>360</v>
      </c>
      <c r="E267" s="1016"/>
      <c r="F267" s="1016"/>
      <c r="G267" s="1089"/>
      <c r="H267" s="1017"/>
      <c r="I267" s="1018">
        <f>SUM(J267:N267)</f>
        <v>10100</v>
      </c>
      <c r="J267" s="1270">
        <f>J272+J277+J282+J287</f>
        <v>0</v>
      </c>
      <c r="K267" s="1270">
        <f>K272+K277+K282+K287</f>
        <v>0</v>
      </c>
      <c r="L267" s="1269">
        <f>L272+L277+L282+L287</f>
        <v>500</v>
      </c>
      <c r="M267" s="1062">
        <f>M272+M277+M282+M287</f>
        <v>0</v>
      </c>
      <c r="N267" s="1032">
        <f>N272+N277+N282+N287</f>
        <v>9600</v>
      </c>
    </row>
    <row r="268" spans="1:16" s="1736" customFormat="1" ht="18" customHeight="1" x14ac:dyDescent="0.3">
      <c r="A268" s="1588">
        <v>261</v>
      </c>
      <c r="B268" s="720"/>
      <c r="C268" s="1398"/>
      <c r="D268" s="1341" t="s">
        <v>1165</v>
      </c>
      <c r="E268" s="1399"/>
      <c r="F268" s="1399"/>
      <c r="G268" s="1101"/>
      <c r="H268" s="1059"/>
      <c r="I268" s="675">
        <f>SUM(J268:N268)</f>
        <v>6351</v>
      </c>
      <c r="J268" s="518">
        <v>0</v>
      </c>
      <c r="K268" s="518">
        <v>0</v>
      </c>
      <c r="L268" s="515">
        <v>500</v>
      </c>
      <c r="M268" s="518">
        <v>0</v>
      </c>
      <c r="N268" s="512">
        <v>5851</v>
      </c>
    </row>
    <row r="269" spans="1:16" s="10" customFormat="1" ht="18" customHeight="1" x14ac:dyDescent="0.3">
      <c r="A269" s="1588">
        <v>262</v>
      </c>
      <c r="B269" s="143"/>
      <c r="C269" s="144"/>
      <c r="D269" s="1340" t="s">
        <v>675</v>
      </c>
      <c r="E269" s="146"/>
      <c r="F269" s="146"/>
      <c r="G269" s="1089"/>
      <c r="H269" s="733"/>
      <c r="I269" s="1198">
        <f t="shared" ref="I269" si="86">SUM(J269:N269)</f>
        <v>0</v>
      </c>
      <c r="J269" s="160">
        <f>J274+J279+J284+J289+J293</f>
        <v>0</v>
      </c>
      <c r="K269" s="160">
        <f>K274+K279+K284+K289+K293</f>
        <v>0</v>
      </c>
      <c r="L269" s="160">
        <f>L274+L279+L284+L289+L293</f>
        <v>0</v>
      </c>
      <c r="M269" s="160">
        <f>M274+M279+M284+M289+M293</f>
        <v>0</v>
      </c>
      <c r="N269" s="161">
        <f>N274+N279+N284+N289+N293</f>
        <v>0</v>
      </c>
    </row>
    <row r="270" spans="1:16" s="10" customFormat="1" ht="18" customHeight="1" x14ac:dyDescent="0.3">
      <c r="A270" s="1588">
        <v>263</v>
      </c>
      <c r="B270" s="143"/>
      <c r="C270" s="144"/>
      <c r="D270" s="1341" t="s">
        <v>1210</v>
      </c>
      <c r="E270" s="146"/>
      <c r="F270" s="146"/>
      <c r="G270" s="1089"/>
      <c r="H270" s="733"/>
      <c r="I270" s="675">
        <f>SUM(I268:I269)</f>
        <v>6351</v>
      </c>
      <c r="J270" s="675">
        <f t="shared" ref="J270:N270" si="87">SUM(J268:J269)</f>
        <v>0</v>
      </c>
      <c r="K270" s="675">
        <f t="shared" si="87"/>
        <v>0</v>
      </c>
      <c r="L270" s="675">
        <f t="shared" si="87"/>
        <v>500</v>
      </c>
      <c r="M270" s="675">
        <f t="shared" si="87"/>
        <v>0</v>
      </c>
      <c r="N270" s="1490">
        <f t="shared" si="87"/>
        <v>5851</v>
      </c>
    </row>
    <row r="271" spans="1:16" s="190" customFormat="1" ht="18" customHeight="1" x14ac:dyDescent="0.3">
      <c r="A271" s="1588">
        <v>264</v>
      </c>
      <c r="B271" s="184"/>
      <c r="C271" s="185"/>
      <c r="D271" s="519" t="s">
        <v>82</v>
      </c>
      <c r="E271" s="686"/>
      <c r="F271" s="186">
        <v>2500</v>
      </c>
      <c r="G271" s="1099"/>
      <c r="H271" s="737"/>
      <c r="I271" s="679"/>
      <c r="J271" s="160"/>
      <c r="K271" s="160"/>
      <c r="L271" s="160"/>
      <c r="M271" s="160"/>
      <c r="N271" s="189"/>
      <c r="P271" s="10"/>
    </row>
    <row r="272" spans="1:16" s="11" customFormat="1" ht="18" customHeight="1" x14ac:dyDescent="0.3">
      <c r="A272" s="1588">
        <v>265</v>
      </c>
      <c r="B272" s="156"/>
      <c r="C272" s="162"/>
      <c r="D272" s="1038" t="s">
        <v>360</v>
      </c>
      <c r="E272" s="1022"/>
      <c r="F272" s="1041"/>
      <c r="G272" s="1095"/>
      <c r="H272" s="1042"/>
      <c r="I272" s="1035">
        <f>SUM(J272:N272)</f>
        <v>4000</v>
      </c>
      <c r="J272" s="1031"/>
      <c r="K272" s="1031"/>
      <c r="L272" s="1031"/>
      <c r="M272" s="1031"/>
      <c r="N272" s="1054">
        <v>4000</v>
      </c>
      <c r="P272" s="10"/>
    </row>
    <row r="273" spans="1:16" s="129" customFormat="1" ht="18" customHeight="1" x14ac:dyDescent="0.3">
      <c r="A273" s="1588">
        <v>266</v>
      </c>
      <c r="B273" s="725"/>
      <c r="C273" s="1405"/>
      <c r="D273" s="1030" t="s">
        <v>1165</v>
      </c>
      <c r="E273" s="1399"/>
      <c r="F273" s="1406"/>
      <c r="G273" s="1100"/>
      <c r="H273" s="1407"/>
      <c r="I273" s="677">
        <f>SUM(J273:N273)</f>
        <v>0</v>
      </c>
      <c r="J273" s="511"/>
      <c r="K273" s="511"/>
      <c r="L273" s="511"/>
      <c r="M273" s="511"/>
      <c r="N273" s="726"/>
      <c r="P273" s="1736"/>
    </row>
    <row r="274" spans="1:16" s="11" customFormat="1" ht="18" customHeight="1" x14ac:dyDescent="0.3">
      <c r="A274" s="1588">
        <v>267</v>
      </c>
      <c r="B274" s="156"/>
      <c r="C274" s="162"/>
      <c r="D274" s="514" t="s">
        <v>675</v>
      </c>
      <c r="E274" s="146"/>
      <c r="F274" s="164"/>
      <c r="G274" s="1091"/>
      <c r="H274" s="734"/>
      <c r="I274" s="1196">
        <f t="shared" ref="I274" si="88">SUM(J274:N274)</f>
        <v>0</v>
      </c>
      <c r="J274" s="181"/>
      <c r="K274" s="181"/>
      <c r="L274" s="181"/>
      <c r="M274" s="181"/>
      <c r="N274" s="182"/>
      <c r="P274" s="10"/>
    </row>
    <row r="275" spans="1:16" s="11" customFormat="1" ht="18" customHeight="1" x14ac:dyDescent="0.3">
      <c r="A275" s="1588">
        <v>268</v>
      </c>
      <c r="B275" s="156"/>
      <c r="C275" s="162"/>
      <c r="D275" s="1030" t="s">
        <v>1210</v>
      </c>
      <c r="E275" s="146"/>
      <c r="F275" s="164"/>
      <c r="G275" s="1091"/>
      <c r="H275" s="734"/>
      <c r="I275" s="677">
        <f>SUM(I273:I274)</f>
        <v>0</v>
      </c>
      <c r="J275" s="677"/>
      <c r="K275" s="677"/>
      <c r="L275" s="677"/>
      <c r="M275" s="677"/>
      <c r="N275" s="1491"/>
      <c r="P275" s="10"/>
    </row>
    <row r="276" spans="1:16" s="190" customFormat="1" ht="18" customHeight="1" x14ac:dyDescent="0.3">
      <c r="A276" s="1588">
        <v>269</v>
      </c>
      <c r="B276" s="184"/>
      <c r="C276" s="185"/>
      <c r="D276" s="519" t="s">
        <v>83</v>
      </c>
      <c r="E276" s="186">
        <v>4550</v>
      </c>
      <c r="F276" s="186">
        <v>5500</v>
      </c>
      <c r="G276" s="187">
        <v>5719</v>
      </c>
      <c r="H276" s="737"/>
      <c r="I276" s="680"/>
      <c r="J276" s="217"/>
      <c r="K276" s="217"/>
      <c r="L276" s="217"/>
      <c r="M276" s="217"/>
      <c r="N276" s="218"/>
      <c r="P276" s="10"/>
    </row>
    <row r="277" spans="1:16" s="11" customFormat="1" ht="18" customHeight="1" x14ac:dyDescent="0.3">
      <c r="A277" s="1588">
        <v>270</v>
      </c>
      <c r="B277" s="156"/>
      <c r="C277" s="162"/>
      <c r="D277" s="1038" t="s">
        <v>360</v>
      </c>
      <c r="E277" s="1033"/>
      <c r="F277" s="1033"/>
      <c r="G277" s="1091"/>
      <c r="H277" s="1034"/>
      <c r="I277" s="1035">
        <f>SUM(J277:N277)</f>
        <v>5000</v>
      </c>
      <c r="J277" s="1036"/>
      <c r="K277" s="1036"/>
      <c r="L277" s="1036"/>
      <c r="M277" s="1036"/>
      <c r="N277" s="1054">
        <v>5000</v>
      </c>
      <c r="P277" s="10"/>
    </row>
    <row r="278" spans="1:16" s="129" customFormat="1" ht="18" customHeight="1" x14ac:dyDescent="0.3">
      <c r="A278" s="1588">
        <v>271</v>
      </c>
      <c r="B278" s="725"/>
      <c r="C278" s="1405"/>
      <c r="D278" s="1030" t="s">
        <v>1165</v>
      </c>
      <c r="E278" s="1406"/>
      <c r="F278" s="1406"/>
      <c r="G278" s="1100"/>
      <c r="H278" s="1407"/>
      <c r="I278" s="677">
        <f>SUM(J278:N278)</f>
        <v>5251</v>
      </c>
      <c r="J278" s="511"/>
      <c r="K278" s="511"/>
      <c r="L278" s="511"/>
      <c r="M278" s="511"/>
      <c r="N278" s="726">
        <v>5251</v>
      </c>
      <c r="P278" s="1736"/>
    </row>
    <row r="279" spans="1:16" s="11" customFormat="1" ht="18" customHeight="1" x14ac:dyDescent="0.3">
      <c r="A279" s="1588">
        <v>272</v>
      </c>
      <c r="B279" s="156"/>
      <c r="C279" s="162"/>
      <c r="D279" s="514" t="s">
        <v>675</v>
      </c>
      <c r="E279" s="164"/>
      <c r="F279" s="164"/>
      <c r="G279" s="1091"/>
      <c r="H279" s="734"/>
      <c r="I279" s="1196">
        <f t="shared" ref="I279" si="89">SUM(J279:N279)</f>
        <v>0</v>
      </c>
      <c r="J279" s="181"/>
      <c r="K279" s="181"/>
      <c r="L279" s="181"/>
      <c r="M279" s="181"/>
      <c r="N279" s="182"/>
      <c r="P279" s="10"/>
    </row>
    <row r="280" spans="1:16" s="11" customFormat="1" ht="18" customHeight="1" x14ac:dyDescent="0.3">
      <c r="A280" s="1588">
        <v>273</v>
      </c>
      <c r="B280" s="156"/>
      <c r="C280" s="162"/>
      <c r="D280" s="1030" t="s">
        <v>1210</v>
      </c>
      <c r="E280" s="164"/>
      <c r="F280" s="164"/>
      <c r="G280" s="1091"/>
      <c r="H280" s="734"/>
      <c r="I280" s="677">
        <f>SUM(I278:I279)</f>
        <v>5251</v>
      </c>
      <c r="J280" s="677"/>
      <c r="K280" s="677"/>
      <c r="L280" s="677"/>
      <c r="M280" s="677"/>
      <c r="N280" s="1491">
        <f t="shared" ref="N280" si="90">SUM(N278:N279)</f>
        <v>5251</v>
      </c>
      <c r="P280" s="10"/>
    </row>
    <row r="281" spans="1:16" s="190" customFormat="1" ht="18" customHeight="1" x14ac:dyDescent="0.3">
      <c r="A281" s="1588">
        <v>274</v>
      </c>
      <c r="B281" s="184"/>
      <c r="C281" s="185"/>
      <c r="D281" s="519" t="s">
        <v>445</v>
      </c>
      <c r="E281" s="186">
        <v>750</v>
      </c>
      <c r="F281" s="186">
        <v>500</v>
      </c>
      <c r="G281" s="187">
        <v>500</v>
      </c>
      <c r="H281" s="737"/>
      <c r="I281" s="680"/>
      <c r="J281" s="217"/>
      <c r="K281" s="217"/>
      <c r="L281" s="217"/>
      <c r="M281" s="217"/>
      <c r="N281" s="218"/>
      <c r="P281" s="10"/>
    </row>
    <row r="282" spans="1:16" s="11" customFormat="1" ht="18" customHeight="1" x14ac:dyDescent="0.3">
      <c r="A282" s="1588">
        <v>275</v>
      </c>
      <c r="B282" s="156"/>
      <c r="C282" s="162"/>
      <c r="D282" s="1038" t="s">
        <v>360</v>
      </c>
      <c r="E282" s="1033"/>
      <c r="F282" s="1033"/>
      <c r="G282" s="165"/>
      <c r="H282" s="1034"/>
      <c r="I282" s="1035">
        <f>SUM(J282:N282)</f>
        <v>500</v>
      </c>
      <c r="J282" s="1036"/>
      <c r="K282" s="1036"/>
      <c r="L282" s="1031">
        <v>500</v>
      </c>
      <c r="M282" s="181"/>
      <c r="N282" s="182"/>
      <c r="P282" s="10"/>
    </row>
    <row r="283" spans="1:16" s="129" customFormat="1" ht="18" customHeight="1" x14ac:dyDescent="0.3">
      <c r="A283" s="1588">
        <v>276</v>
      </c>
      <c r="B283" s="725"/>
      <c r="C283" s="1405"/>
      <c r="D283" s="1030" t="s">
        <v>1165</v>
      </c>
      <c r="E283" s="1406"/>
      <c r="F283" s="1406"/>
      <c r="G283" s="1100"/>
      <c r="H283" s="1407"/>
      <c r="I283" s="677">
        <f>SUM(J283:N283)</f>
        <v>500</v>
      </c>
      <c r="J283" s="511"/>
      <c r="K283" s="511"/>
      <c r="L283" s="511">
        <v>500</v>
      </c>
      <c r="M283" s="511"/>
      <c r="N283" s="726"/>
      <c r="P283" s="1736"/>
    </row>
    <row r="284" spans="1:16" s="11" customFormat="1" ht="18" customHeight="1" x14ac:dyDescent="0.3">
      <c r="A284" s="1588">
        <v>277</v>
      </c>
      <c r="B284" s="156"/>
      <c r="C284" s="162"/>
      <c r="D284" s="514" t="s">
        <v>675</v>
      </c>
      <c r="E284" s="164"/>
      <c r="F284" s="164"/>
      <c r="G284" s="165"/>
      <c r="H284" s="734"/>
      <c r="I284" s="1196">
        <f t="shared" ref="I284" si="91">SUM(J284:N284)</f>
        <v>0</v>
      </c>
      <c r="J284" s="181"/>
      <c r="K284" s="181"/>
      <c r="L284" s="181"/>
      <c r="M284" s="181"/>
      <c r="N284" s="182"/>
      <c r="P284" s="10"/>
    </row>
    <row r="285" spans="1:16" s="11" customFormat="1" ht="18" customHeight="1" x14ac:dyDescent="0.3">
      <c r="A285" s="1588">
        <v>278</v>
      </c>
      <c r="B285" s="156"/>
      <c r="C285" s="162"/>
      <c r="D285" s="1030" t="s">
        <v>1210</v>
      </c>
      <c r="E285" s="164"/>
      <c r="F285" s="164"/>
      <c r="G285" s="165"/>
      <c r="H285" s="734"/>
      <c r="I285" s="677">
        <f>SUM(I283:I284)</f>
        <v>500</v>
      </c>
      <c r="J285" s="677"/>
      <c r="K285" s="677"/>
      <c r="L285" s="677">
        <f t="shared" ref="L285" si="92">SUM(L283:L284)</f>
        <v>500</v>
      </c>
      <c r="M285" s="677"/>
      <c r="N285" s="1491"/>
      <c r="P285" s="10"/>
    </row>
    <row r="286" spans="1:16" s="190" customFormat="1" ht="18" customHeight="1" x14ac:dyDescent="0.3">
      <c r="A286" s="1588">
        <v>279</v>
      </c>
      <c r="B286" s="184"/>
      <c r="C286" s="185"/>
      <c r="D286" s="519" t="s">
        <v>84</v>
      </c>
      <c r="E286" s="186">
        <v>600</v>
      </c>
      <c r="F286" s="186">
        <v>600</v>
      </c>
      <c r="G286" s="187">
        <v>600</v>
      </c>
      <c r="H286" s="737"/>
      <c r="I286" s="680"/>
      <c r="J286" s="217"/>
      <c r="K286" s="217"/>
      <c r="L286" s="217"/>
      <c r="M286" s="217"/>
      <c r="N286" s="218"/>
      <c r="P286" s="10"/>
    </row>
    <row r="287" spans="1:16" s="11" customFormat="1" ht="18" customHeight="1" x14ac:dyDescent="0.3">
      <c r="A287" s="1588">
        <v>280</v>
      </c>
      <c r="B287" s="156"/>
      <c r="C287" s="162"/>
      <c r="D287" s="1038" t="s">
        <v>360</v>
      </c>
      <c r="E287" s="1022"/>
      <c r="F287" s="1041"/>
      <c r="G287" s="1095"/>
      <c r="H287" s="1042"/>
      <c r="I287" s="1035">
        <f>SUM(J287:N287)</f>
        <v>600</v>
      </c>
      <c r="J287" s="1031"/>
      <c r="K287" s="1031"/>
      <c r="L287" s="1031"/>
      <c r="M287" s="1031"/>
      <c r="N287" s="1054">
        <v>600</v>
      </c>
      <c r="P287" s="10"/>
    </row>
    <row r="288" spans="1:16" s="129" customFormat="1" ht="18" customHeight="1" x14ac:dyDescent="0.3">
      <c r="A288" s="1588">
        <v>281</v>
      </c>
      <c r="B288" s="725"/>
      <c r="C288" s="1405"/>
      <c r="D288" s="1030" t="s">
        <v>1165</v>
      </c>
      <c r="E288" s="1399"/>
      <c r="F288" s="1406"/>
      <c r="G288" s="1100"/>
      <c r="H288" s="1407"/>
      <c r="I288" s="677">
        <f>SUM(J288:N288)</f>
        <v>600</v>
      </c>
      <c r="J288" s="511"/>
      <c r="K288" s="511"/>
      <c r="L288" s="511"/>
      <c r="M288" s="511"/>
      <c r="N288" s="726">
        <v>600</v>
      </c>
      <c r="P288" s="1736"/>
    </row>
    <row r="289" spans="1:16" s="11" customFormat="1" ht="18" customHeight="1" x14ac:dyDescent="0.3">
      <c r="A289" s="1588">
        <v>282</v>
      </c>
      <c r="B289" s="156"/>
      <c r="C289" s="162"/>
      <c r="D289" s="514" t="s">
        <v>675</v>
      </c>
      <c r="E289" s="146"/>
      <c r="F289" s="164"/>
      <c r="G289" s="1091"/>
      <c r="H289" s="734"/>
      <c r="I289" s="1196">
        <f t="shared" ref="I289" si="93">SUM(J289:N289)</f>
        <v>0</v>
      </c>
      <c r="J289" s="181"/>
      <c r="K289" s="181"/>
      <c r="L289" s="181"/>
      <c r="M289" s="181"/>
      <c r="N289" s="182"/>
      <c r="P289" s="10"/>
    </row>
    <row r="290" spans="1:16" s="11" customFormat="1" ht="18" customHeight="1" x14ac:dyDescent="0.3">
      <c r="A290" s="1588">
        <v>283</v>
      </c>
      <c r="B290" s="156"/>
      <c r="C290" s="162"/>
      <c r="D290" s="1030" t="s">
        <v>1210</v>
      </c>
      <c r="E290" s="146"/>
      <c r="F290" s="164"/>
      <c r="G290" s="1091"/>
      <c r="H290" s="734"/>
      <c r="I290" s="677">
        <f>SUM(I288:I289)</f>
        <v>600</v>
      </c>
      <c r="J290" s="677"/>
      <c r="K290" s="677"/>
      <c r="L290" s="677"/>
      <c r="M290" s="677"/>
      <c r="N290" s="1491">
        <f t="shared" ref="N290" si="94">SUM(N288:N289)</f>
        <v>600</v>
      </c>
      <c r="P290" s="10"/>
    </row>
    <row r="291" spans="1:16" s="190" customFormat="1" ht="18" customHeight="1" x14ac:dyDescent="0.3">
      <c r="A291" s="1588">
        <v>284</v>
      </c>
      <c r="B291" s="184"/>
      <c r="C291" s="185"/>
      <c r="D291" s="519" t="s">
        <v>85</v>
      </c>
      <c r="E291" s="686"/>
      <c r="F291" s="186"/>
      <c r="G291" s="1099"/>
      <c r="H291" s="737"/>
      <c r="I291" s="680"/>
      <c r="J291" s="217"/>
      <c r="K291" s="217"/>
      <c r="L291" s="217"/>
      <c r="M291" s="217"/>
      <c r="N291" s="218"/>
      <c r="P291" s="10"/>
    </row>
    <row r="292" spans="1:16" s="190" customFormat="1" ht="18" customHeight="1" x14ac:dyDescent="0.3">
      <c r="A292" s="1588">
        <v>285</v>
      </c>
      <c r="B292" s="184"/>
      <c r="C292" s="185"/>
      <c r="D292" s="1030" t="s">
        <v>1165</v>
      </c>
      <c r="E292" s="686"/>
      <c r="F292" s="186"/>
      <c r="G292" s="1099"/>
      <c r="H292" s="737"/>
      <c r="I292" s="680">
        <v>0</v>
      </c>
      <c r="J292" s="217"/>
      <c r="K292" s="217"/>
      <c r="L292" s="217"/>
      <c r="M292" s="217"/>
      <c r="N292" s="218"/>
      <c r="P292" s="10"/>
    </row>
    <row r="293" spans="1:16" s="11" customFormat="1" ht="18" customHeight="1" x14ac:dyDescent="0.3">
      <c r="A293" s="1588">
        <v>286</v>
      </c>
      <c r="B293" s="156"/>
      <c r="C293" s="162"/>
      <c r="D293" s="514" t="s">
        <v>675</v>
      </c>
      <c r="E293" s="146"/>
      <c r="F293" s="164"/>
      <c r="G293" s="1091"/>
      <c r="H293" s="734"/>
      <c r="I293" s="1196">
        <f>SUM(J293:N293)</f>
        <v>0</v>
      </c>
      <c r="J293" s="181"/>
      <c r="K293" s="181"/>
      <c r="L293" s="181"/>
      <c r="M293" s="181"/>
      <c r="N293" s="182"/>
      <c r="P293" s="10"/>
    </row>
    <row r="294" spans="1:16" s="11" customFormat="1" ht="18" customHeight="1" x14ac:dyDescent="0.3">
      <c r="A294" s="1588">
        <v>287</v>
      </c>
      <c r="B294" s="156"/>
      <c r="C294" s="162"/>
      <c r="D294" s="1030" t="s">
        <v>1210</v>
      </c>
      <c r="E294" s="146"/>
      <c r="F294" s="164"/>
      <c r="G294" s="1091"/>
      <c r="H294" s="734"/>
      <c r="I294" s="677">
        <f>SUM(I292:I293)</f>
        <v>0</v>
      </c>
      <c r="J294" s="677"/>
      <c r="K294" s="677"/>
      <c r="L294" s="677"/>
      <c r="M294" s="677"/>
      <c r="N294" s="1491"/>
      <c r="P294" s="10"/>
    </row>
    <row r="295" spans="1:16" s="93" customFormat="1" ht="22.5" customHeight="1" x14ac:dyDescent="0.35">
      <c r="A295" s="1588">
        <v>288</v>
      </c>
      <c r="B295" s="723"/>
      <c r="C295" s="137">
        <f>C266+1</f>
        <v>38</v>
      </c>
      <c r="D295" s="722" t="s">
        <v>446</v>
      </c>
      <c r="E295" s="139">
        <f>SUM(E300:E315)</f>
        <v>19800</v>
      </c>
      <c r="F295" s="139">
        <f>SUM(F300:F315)</f>
        <v>24500</v>
      </c>
      <c r="G295" s="140">
        <f>SUM(G300:G315)</f>
        <v>17000</v>
      </c>
      <c r="H295" s="733" t="s">
        <v>25</v>
      </c>
      <c r="I295" s="678"/>
      <c r="J295" s="518"/>
      <c r="K295" s="518"/>
      <c r="L295" s="518"/>
      <c r="M295" s="518"/>
      <c r="N295" s="724"/>
      <c r="O295" s="1736"/>
      <c r="P295" s="1736"/>
    </row>
    <row r="296" spans="1:16" s="10" customFormat="1" ht="18" customHeight="1" x14ac:dyDescent="0.3">
      <c r="A296" s="1588">
        <v>289</v>
      </c>
      <c r="B296" s="143"/>
      <c r="C296" s="144"/>
      <c r="D296" s="1021" t="s">
        <v>360</v>
      </c>
      <c r="E296" s="1022"/>
      <c r="F296" s="1022"/>
      <c r="G296" s="1101"/>
      <c r="H296" s="1023"/>
      <c r="I296" s="1018">
        <f>SUM(J296:N296)</f>
        <v>23600</v>
      </c>
      <c r="J296" s="1270">
        <f>J306+J301+J311+J316</f>
        <v>0</v>
      </c>
      <c r="K296" s="1270">
        <f>K306+K301+K311+K316</f>
        <v>0</v>
      </c>
      <c r="L296" s="1269">
        <f>L306+L301+L311+L316</f>
        <v>8000</v>
      </c>
      <c r="M296" s="1270">
        <f>M306+M301+M311+M316</f>
        <v>0</v>
      </c>
      <c r="N296" s="1032">
        <f>N306+N301+N311+N316</f>
        <v>15600</v>
      </c>
    </row>
    <row r="297" spans="1:16" s="1736" customFormat="1" ht="18" customHeight="1" x14ac:dyDescent="0.3">
      <c r="A297" s="1588">
        <v>290</v>
      </c>
      <c r="B297" s="720"/>
      <c r="C297" s="1398"/>
      <c r="D297" s="1341" t="s">
        <v>1165</v>
      </c>
      <c r="E297" s="1399"/>
      <c r="F297" s="1399"/>
      <c r="G297" s="1101"/>
      <c r="H297" s="1059"/>
      <c r="I297" s="675">
        <v>15620</v>
      </c>
      <c r="J297" s="518">
        <v>0</v>
      </c>
      <c r="K297" s="518">
        <v>0</v>
      </c>
      <c r="L297" s="515">
        <v>6520</v>
      </c>
      <c r="M297" s="518">
        <v>0</v>
      </c>
      <c r="N297" s="512">
        <v>9100</v>
      </c>
    </row>
    <row r="298" spans="1:16" s="10" customFormat="1" ht="18" customHeight="1" x14ac:dyDescent="0.3">
      <c r="A298" s="1588">
        <v>291</v>
      </c>
      <c r="B298" s="143"/>
      <c r="C298" s="144"/>
      <c r="D298" s="1340" t="s">
        <v>675</v>
      </c>
      <c r="E298" s="146"/>
      <c r="F298" s="146"/>
      <c r="G298" s="147"/>
      <c r="H298" s="733"/>
      <c r="I298" s="1196">
        <f>SUM(J298:N298)</f>
        <v>0</v>
      </c>
      <c r="J298" s="160">
        <f>J303+J308+J313+J318</f>
        <v>0</v>
      </c>
      <c r="K298" s="160">
        <f t="shared" ref="K298:N298" si="95">K303+K308+K313+K318</f>
        <v>0</v>
      </c>
      <c r="L298" s="160">
        <f t="shared" si="95"/>
        <v>0</v>
      </c>
      <c r="M298" s="160">
        <f t="shared" si="95"/>
        <v>0</v>
      </c>
      <c r="N298" s="161">
        <f t="shared" si="95"/>
        <v>0</v>
      </c>
    </row>
    <row r="299" spans="1:16" s="10" customFormat="1" ht="18" customHeight="1" x14ac:dyDescent="0.3">
      <c r="A299" s="1588">
        <v>292</v>
      </c>
      <c r="B299" s="143"/>
      <c r="C299" s="144"/>
      <c r="D299" s="1341" t="s">
        <v>1210</v>
      </c>
      <c r="E299" s="146"/>
      <c r="F299" s="146"/>
      <c r="G299" s="147"/>
      <c r="H299" s="733"/>
      <c r="I299" s="675">
        <f>SUM(I297:I298)</f>
        <v>15620</v>
      </c>
      <c r="J299" s="675">
        <f t="shared" ref="J299:N299" si="96">SUM(J297:J298)</f>
        <v>0</v>
      </c>
      <c r="K299" s="675">
        <f t="shared" si="96"/>
        <v>0</v>
      </c>
      <c r="L299" s="675">
        <v>6520</v>
      </c>
      <c r="M299" s="675">
        <f t="shared" si="96"/>
        <v>0</v>
      </c>
      <c r="N299" s="1490">
        <f t="shared" si="96"/>
        <v>9100</v>
      </c>
    </row>
    <row r="300" spans="1:16" s="190" customFormat="1" ht="18" customHeight="1" x14ac:dyDescent="0.3">
      <c r="A300" s="1588">
        <v>293</v>
      </c>
      <c r="B300" s="184"/>
      <c r="C300" s="185"/>
      <c r="D300" s="519" t="s">
        <v>322</v>
      </c>
      <c r="E300" s="186">
        <v>4000</v>
      </c>
      <c r="F300" s="186">
        <v>4000</v>
      </c>
      <c r="G300" s="187">
        <v>4000</v>
      </c>
      <c r="H300" s="737"/>
      <c r="I300" s="679"/>
      <c r="J300" s="188"/>
      <c r="K300" s="188"/>
      <c r="L300" s="188"/>
      <c r="M300" s="188"/>
      <c r="N300" s="189"/>
      <c r="P300" s="10"/>
    </row>
    <row r="301" spans="1:16" s="11" customFormat="1" ht="18" customHeight="1" x14ac:dyDescent="0.3">
      <c r="A301" s="1588">
        <v>294</v>
      </c>
      <c r="B301" s="156"/>
      <c r="C301" s="162"/>
      <c r="D301" s="1038" t="s">
        <v>360</v>
      </c>
      <c r="E301" s="1033"/>
      <c r="F301" s="1033"/>
      <c r="G301" s="165"/>
      <c r="H301" s="1034"/>
      <c r="I301" s="1035">
        <f>SUM(J301:N301)</f>
        <v>4000</v>
      </c>
      <c r="J301" s="1036"/>
      <c r="K301" s="1036"/>
      <c r="L301" s="1036">
        <v>4000</v>
      </c>
      <c r="M301" s="181"/>
      <c r="N301" s="182"/>
      <c r="P301" s="10"/>
    </row>
    <row r="302" spans="1:16" s="129" customFormat="1" ht="18" customHeight="1" x14ac:dyDescent="0.3">
      <c r="A302" s="1588">
        <v>295</v>
      </c>
      <c r="B302" s="725"/>
      <c r="C302" s="1405"/>
      <c r="D302" s="1030" t="s">
        <v>1165</v>
      </c>
      <c r="E302" s="1406"/>
      <c r="F302" s="1406"/>
      <c r="G302" s="1100"/>
      <c r="H302" s="1407"/>
      <c r="I302" s="677">
        <f>SUM(J302:N302)</f>
        <v>4000</v>
      </c>
      <c r="J302" s="511"/>
      <c r="K302" s="511"/>
      <c r="L302" s="511">
        <v>4000</v>
      </c>
      <c r="M302" s="511"/>
      <c r="N302" s="726"/>
      <c r="P302" s="1736"/>
    </row>
    <row r="303" spans="1:16" s="11" customFormat="1" ht="18" customHeight="1" x14ac:dyDescent="0.3">
      <c r="A303" s="1588">
        <v>296</v>
      </c>
      <c r="B303" s="156"/>
      <c r="C303" s="162"/>
      <c r="D303" s="514" t="s">
        <v>675</v>
      </c>
      <c r="E303" s="164"/>
      <c r="F303" s="164"/>
      <c r="G303" s="165"/>
      <c r="H303" s="734"/>
      <c r="I303" s="1196">
        <f>SUM(J303:N303)</f>
        <v>0</v>
      </c>
      <c r="J303" s="181"/>
      <c r="K303" s="181"/>
      <c r="L303" s="181"/>
      <c r="M303" s="181"/>
      <c r="N303" s="182"/>
      <c r="P303" s="10"/>
    </row>
    <row r="304" spans="1:16" s="11" customFormat="1" ht="18" customHeight="1" x14ac:dyDescent="0.3">
      <c r="A304" s="1588">
        <v>297</v>
      </c>
      <c r="B304" s="156"/>
      <c r="C304" s="162"/>
      <c r="D304" s="1030" t="s">
        <v>1210</v>
      </c>
      <c r="E304" s="164"/>
      <c r="F304" s="164"/>
      <c r="G304" s="165"/>
      <c r="H304" s="734"/>
      <c r="I304" s="677">
        <f>SUM(I302:I303)</f>
        <v>4000</v>
      </c>
      <c r="J304" s="677"/>
      <c r="K304" s="677"/>
      <c r="L304" s="677">
        <f t="shared" ref="L304" si="97">SUM(L302:L303)</f>
        <v>4000</v>
      </c>
      <c r="M304" s="677"/>
      <c r="N304" s="1491"/>
      <c r="P304" s="10"/>
    </row>
    <row r="305" spans="1:18" s="190" customFormat="1" ht="18" customHeight="1" x14ac:dyDescent="0.3">
      <c r="A305" s="1588">
        <v>298</v>
      </c>
      <c r="B305" s="184"/>
      <c r="C305" s="185"/>
      <c r="D305" s="519" t="s">
        <v>405</v>
      </c>
      <c r="E305" s="186">
        <v>10000</v>
      </c>
      <c r="F305" s="186">
        <v>15500</v>
      </c>
      <c r="G305" s="187">
        <v>8000</v>
      </c>
      <c r="H305" s="737"/>
      <c r="I305" s="679"/>
      <c r="J305" s="217"/>
      <c r="K305" s="217"/>
      <c r="L305" s="217"/>
      <c r="M305" s="217"/>
      <c r="N305" s="218"/>
      <c r="P305" s="10"/>
    </row>
    <row r="306" spans="1:18" s="11" customFormat="1" ht="18" customHeight="1" x14ac:dyDescent="0.3">
      <c r="A306" s="1588">
        <v>299</v>
      </c>
      <c r="B306" s="156"/>
      <c r="C306" s="162"/>
      <c r="D306" s="1038" t="s">
        <v>360</v>
      </c>
      <c r="E306" s="1033"/>
      <c r="F306" s="1033"/>
      <c r="G306" s="165"/>
      <c r="H306" s="1034"/>
      <c r="I306" s="1035">
        <f>SUM(J306:N306)</f>
        <v>14000</v>
      </c>
      <c r="J306" s="1036"/>
      <c r="K306" s="1036"/>
      <c r="L306" s="1036"/>
      <c r="M306" s="1036"/>
      <c r="N306" s="1054">
        <v>14000</v>
      </c>
      <c r="P306" s="10"/>
    </row>
    <row r="307" spans="1:18" s="129" customFormat="1" ht="18" customHeight="1" x14ac:dyDescent="0.3">
      <c r="A307" s="1588">
        <v>300</v>
      </c>
      <c r="B307" s="725"/>
      <c r="C307" s="1405"/>
      <c r="D307" s="1030" t="s">
        <v>1165</v>
      </c>
      <c r="E307" s="1406"/>
      <c r="F307" s="1406"/>
      <c r="G307" s="1100"/>
      <c r="H307" s="1407"/>
      <c r="I307" s="677">
        <v>7500</v>
      </c>
      <c r="J307" s="511"/>
      <c r="K307" s="511"/>
      <c r="L307" s="511"/>
      <c r="M307" s="511"/>
      <c r="N307" s="726">
        <v>7500</v>
      </c>
      <c r="P307" s="1736"/>
    </row>
    <row r="308" spans="1:18" s="11" customFormat="1" ht="18" customHeight="1" x14ac:dyDescent="0.3">
      <c r="A308" s="1588">
        <v>301</v>
      </c>
      <c r="B308" s="156"/>
      <c r="C308" s="162"/>
      <c r="D308" s="514" t="s">
        <v>675</v>
      </c>
      <c r="E308" s="164"/>
      <c r="F308" s="164"/>
      <c r="G308" s="165"/>
      <c r="H308" s="734"/>
      <c r="I308" s="1196">
        <f>SUM(J308:N308)</f>
        <v>0</v>
      </c>
      <c r="J308" s="181"/>
      <c r="K308" s="181"/>
      <c r="L308" s="181"/>
      <c r="M308" s="181"/>
      <c r="N308" s="182"/>
      <c r="P308" s="10"/>
    </row>
    <row r="309" spans="1:18" s="11" customFormat="1" ht="18" customHeight="1" x14ac:dyDescent="0.3">
      <c r="A309" s="1588">
        <v>302</v>
      </c>
      <c r="B309" s="156"/>
      <c r="C309" s="162"/>
      <c r="D309" s="1030" t="s">
        <v>1210</v>
      </c>
      <c r="E309" s="164"/>
      <c r="F309" s="164"/>
      <c r="G309" s="165"/>
      <c r="H309" s="734"/>
      <c r="I309" s="677">
        <f>SUM(I307:I308)</f>
        <v>7500</v>
      </c>
      <c r="J309" s="677"/>
      <c r="K309" s="677"/>
      <c r="L309" s="677"/>
      <c r="M309" s="677"/>
      <c r="N309" s="1491">
        <f t="shared" ref="N309" si="98">SUM(N307:N308)</f>
        <v>7500</v>
      </c>
      <c r="P309" s="10"/>
    </row>
    <row r="310" spans="1:18" s="190" customFormat="1" ht="18" customHeight="1" x14ac:dyDescent="0.3">
      <c r="A310" s="1588">
        <v>303</v>
      </c>
      <c r="B310" s="184"/>
      <c r="C310" s="185"/>
      <c r="D310" s="519" t="s">
        <v>324</v>
      </c>
      <c r="E310" s="186">
        <v>5000</v>
      </c>
      <c r="F310" s="186">
        <v>4000</v>
      </c>
      <c r="G310" s="187">
        <v>4000</v>
      </c>
      <c r="H310" s="737"/>
      <c r="I310" s="679"/>
      <c r="J310" s="217"/>
      <c r="K310" s="217"/>
      <c r="L310" s="217"/>
      <c r="M310" s="217"/>
      <c r="N310" s="218"/>
      <c r="P310" s="10"/>
    </row>
    <row r="311" spans="1:18" s="11" customFormat="1" ht="18" customHeight="1" x14ac:dyDescent="0.3">
      <c r="A311" s="1588">
        <v>304</v>
      </c>
      <c r="B311" s="156"/>
      <c r="C311" s="162"/>
      <c r="D311" s="1038" t="s">
        <v>360</v>
      </c>
      <c r="E311" s="1041"/>
      <c r="F311" s="1041"/>
      <c r="G311" s="1100"/>
      <c r="H311" s="1042"/>
      <c r="I311" s="1035">
        <f>SUM(J311:N311)</f>
        <v>4000</v>
      </c>
      <c r="J311" s="1031"/>
      <c r="K311" s="1031"/>
      <c r="L311" s="1031">
        <v>4000</v>
      </c>
      <c r="M311" s="181"/>
      <c r="N311" s="182"/>
      <c r="P311" s="10"/>
      <c r="R311" s="129"/>
    </row>
    <row r="312" spans="1:18" s="129" customFormat="1" ht="18" customHeight="1" x14ac:dyDescent="0.3">
      <c r="A312" s="1588">
        <v>305</v>
      </c>
      <c r="B312" s="725"/>
      <c r="C312" s="1405"/>
      <c r="D312" s="1030" t="s">
        <v>1165</v>
      </c>
      <c r="E312" s="1406"/>
      <c r="F312" s="1406"/>
      <c r="G312" s="1100"/>
      <c r="H312" s="1407"/>
      <c r="I312" s="677">
        <v>2520</v>
      </c>
      <c r="J312" s="511"/>
      <c r="K312" s="511"/>
      <c r="L312" s="511">
        <v>2520</v>
      </c>
      <c r="M312" s="511"/>
      <c r="N312" s="726"/>
      <c r="P312" s="1736"/>
    </row>
    <row r="313" spans="1:18" s="11" customFormat="1" ht="18" customHeight="1" x14ac:dyDescent="0.3">
      <c r="A313" s="1588">
        <v>306</v>
      </c>
      <c r="B313" s="156"/>
      <c r="C313" s="162"/>
      <c r="D313" s="514" t="s">
        <v>675</v>
      </c>
      <c r="E313" s="164"/>
      <c r="F313" s="164"/>
      <c r="G313" s="165"/>
      <c r="H313" s="734"/>
      <c r="I313" s="1196">
        <f>SUM(J313:N313)</f>
        <v>0</v>
      </c>
      <c r="J313" s="181"/>
      <c r="K313" s="181"/>
      <c r="L313" s="181"/>
      <c r="M313" s="181"/>
      <c r="N313" s="182"/>
      <c r="P313" s="10"/>
    </row>
    <row r="314" spans="1:18" s="11" customFormat="1" ht="18" customHeight="1" x14ac:dyDescent="0.3">
      <c r="A314" s="1588">
        <v>307</v>
      </c>
      <c r="B314" s="156"/>
      <c r="C314" s="162"/>
      <c r="D314" s="1030" t="s">
        <v>1210</v>
      </c>
      <c r="E314" s="164"/>
      <c r="F314" s="164"/>
      <c r="G314" s="165"/>
      <c r="H314" s="734"/>
      <c r="I314" s="677">
        <f>SUM(I312:I313)</f>
        <v>2520</v>
      </c>
      <c r="J314" s="677"/>
      <c r="K314" s="677"/>
      <c r="L314" s="677">
        <f t="shared" ref="L314" si="99">SUM(L312:L313)</f>
        <v>2520</v>
      </c>
      <c r="M314" s="677"/>
      <c r="N314" s="1491"/>
      <c r="P314" s="10"/>
    </row>
    <row r="315" spans="1:18" s="190" customFormat="1" ht="18" customHeight="1" x14ac:dyDescent="0.3">
      <c r="A315" s="1588">
        <v>308</v>
      </c>
      <c r="B315" s="184"/>
      <c r="C315" s="185"/>
      <c r="D315" s="519" t="s">
        <v>323</v>
      </c>
      <c r="E315" s="186">
        <v>800</v>
      </c>
      <c r="F315" s="186">
        <v>1000</v>
      </c>
      <c r="G315" s="187">
        <v>1000</v>
      </c>
      <c r="H315" s="737"/>
      <c r="I315" s="679"/>
      <c r="J315" s="217"/>
      <c r="K315" s="217"/>
      <c r="L315" s="217"/>
      <c r="M315" s="217"/>
      <c r="N315" s="218"/>
      <c r="P315" s="10"/>
    </row>
    <row r="316" spans="1:18" s="11" customFormat="1" ht="18" customHeight="1" x14ac:dyDescent="0.3">
      <c r="A316" s="1588">
        <v>309</v>
      </c>
      <c r="B316" s="156"/>
      <c r="C316" s="162"/>
      <c r="D316" s="1038" t="s">
        <v>360</v>
      </c>
      <c r="E316" s="1016"/>
      <c r="F316" s="1033"/>
      <c r="G316" s="165"/>
      <c r="H316" s="1034"/>
      <c r="I316" s="1035">
        <f>SUM(J316:N316)</f>
        <v>1600</v>
      </c>
      <c r="J316" s="1036"/>
      <c r="K316" s="1036"/>
      <c r="L316" s="1036"/>
      <c r="M316" s="1036"/>
      <c r="N316" s="1054">
        <v>1600</v>
      </c>
      <c r="P316" s="10"/>
    </row>
    <row r="317" spans="1:18" s="129" customFormat="1" ht="18" customHeight="1" x14ac:dyDescent="0.3">
      <c r="A317" s="1588">
        <v>310</v>
      </c>
      <c r="B317" s="725"/>
      <c r="C317" s="1405"/>
      <c r="D317" s="1030" t="s">
        <v>1165</v>
      </c>
      <c r="E317" s="1399"/>
      <c r="F317" s="1406"/>
      <c r="G317" s="1100"/>
      <c r="H317" s="1407"/>
      <c r="I317" s="677">
        <f>SUM(J317:N317)</f>
        <v>1600</v>
      </c>
      <c r="J317" s="511"/>
      <c r="K317" s="511"/>
      <c r="L317" s="511"/>
      <c r="M317" s="511"/>
      <c r="N317" s="726">
        <v>1600</v>
      </c>
      <c r="P317" s="1736"/>
    </row>
    <row r="318" spans="1:18" s="11" customFormat="1" ht="18" customHeight="1" x14ac:dyDescent="0.3">
      <c r="A318" s="1588">
        <v>311</v>
      </c>
      <c r="B318" s="156"/>
      <c r="C318" s="162"/>
      <c r="D318" s="514" t="s">
        <v>675</v>
      </c>
      <c r="E318" s="146"/>
      <c r="F318" s="164"/>
      <c r="G318" s="1091"/>
      <c r="H318" s="734"/>
      <c r="I318" s="1196">
        <f>SUM(J318:N318)</f>
        <v>0</v>
      </c>
      <c r="J318" s="181"/>
      <c r="K318" s="181"/>
      <c r="L318" s="181"/>
      <c r="M318" s="181"/>
      <c r="N318" s="182"/>
      <c r="P318" s="10"/>
    </row>
    <row r="319" spans="1:18" s="11" customFormat="1" ht="18" customHeight="1" x14ac:dyDescent="0.3">
      <c r="A319" s="1588">
        <v>312</v>
      </c>
      <c r="B319" s="156"/>
      <c r="C319" s="162"/>
      <c r="D319" s="1030" t="s">
        <v>1210</v>
      </c>
      <c r="E319" s="146"/>
      <c r="F319" s="164"/>
      <c r="G319" s="1091"/>
      <c r="H319" s="734"/>
      <c r="I319" s="677">
        <f>SUM(I317:I318)</f>
        <v>1600</v>
      </c>
      <c r="J319" s="677"/>
      <c r="K319" s="677"/>
      <c r="L319" s="677"/>
      <c r="M319" s="677"/>
      <c r="N319" s="1491">
        <f t="shared" ref="N319" si="100">SUM(N317:N318)</f>
        <v>1600</v>
      </c>
      <c r="P319" s="10"/>
    </row>
    <row r="320" spans="1:18" s="129" customFormat="1" ht="22.5" customHeight="1" x14ac:dyDescent="0.3">
      <c r="A320" s="1588">
        <v>313</v>
      </c>
      <c r="B320" s="725"/>
      <c r="C320" s="137">
        <f>C295+1</f>
        <v>39</v>
      </c>
      <c r="D320" s="722" t="s">
        <v>525</v>
      </c>
      <c r="E320" s="146"/>
      <c r="F320" s="164"/>
      <c r="G320" s="1091"/>
      <c r="H320" s="733" t="s">
        <v>25</v>
      </c>
      <c r="I320" s="677"/>
      <c r="J320" s="511"/>
      <c r="K320" s="511"/>
      <c r="L320" s="511"/>
      <c r="M320" s="511"/>
      <c r="N320" s="726"/>
      <c r="P320" s="1736"/>
    </row>
    <row r="321" spans="1:16" s="11" customFormat="1" ht="18" customHeight="1" x14ac:dyDescent="0.3">
      <c r="A321" s="1588">
        <v>314</v>
      </c>
      <c r="B321" s="156"/>
      <c r="C321" s="162"/>
      <c r="D321" s="1021" t="s">
        <v>360</v>
      </c>
      <c r="E321" s="1016"/>
      <c r="F321" s="1033"/>
      <c r="G321" s="1091"/>
      <c r="H321" s="1034"/>
      <c r="I321" s="1018">
        <f>SUM(J321:N321)</f>
        <v>5000</v>
      </c>
      <c r="J321" s="1036"/>
      <c r="K321" s="1036"/>
      <c r="L321" s="1036"/>
      <c r="M321" s="1036"/>
      <c r="N321" s="1054">
        <v>5000</v>
      </c>
      <c r="P321" s="10"/>
    </row>
    <row r="322" spans="1:16" s="129" customFormat="1" ht="18" customHeight="1" x14ac:dyDescent="0.3">
      <c r="A322" s="1588">
        <v>315</v>
      </c>
      <c r="B322" s="725"/>
      <c r="C322" s="1405"/>
      <c r="D322" s="1341" t="s">
        <v>1165</v>
      </c>
      <c r="E322" s="1399"/>
      <c r="F322" s="1406"/>
      <c r="G322" s="1100"/>
      <c r="H322" s="1407"/>
      <c r="I322" s="675">
        <f>SUM(J322:N322)</f>
        <v>4800</v>
      </c>
      <c r="J322" s="511"/>
      <c r="K322" s="511"/>
      <c r="L322" s="511"/>
      <c r="M322" s="511"/>
      <c r="N322" s="726">
        <v>4800</v>
      </c>
      <c r="P322" s="1736"/>
    </row>
    <row r="323" spans="1:16" s="11" customFormat="1" ht="18" customHeight="1" x14ac:dyDescent="0.3">
      <c r="A323" s="1588">
        <v>316</v>
      </c>
      <c r="B323" s="156"/>
      <c r="C323" s="162"/>
      <c r="D323" s="1340" t="s">
        <v>937</v>
      </c>
      <c r="E323" s="146"/>
      <c r="F323" s="164"/>
      <c r="G323" s="1091"/>
      <c r="H323" s="734"/>
      <c r="I323" s="1196">
        <f>SUM(J323:N323)</f>
        <v>0</v>
      </c>
      <c r="J323" s="181"/>
      <c r="K323" s="181"/>
      <c r="L323" s="181"/>
      <c r="M323" s="181"/>
      <c r="N323" s="182"/>
      <c r="P323" s="10"/>
    </row>
    <row r="324" spans="1:16" s="11" customFormat="1" ht="18" customHeight="1" x14ac:dyDescent="0.3">
      <c r="A324" s="1588">
        <v>317</v>
      </c>
      <c r="B324" s="156"/>
      <c r="C324" s="162"/>
      <c r="D324" s="1341" t="s">
        <v>1210</v>
      </c>
      <c r="E324" s="146"/>
      <c r="F324" s="164"/>
      <c r="G324" s="1091"/>
      <c r="H324" s="734"/>
      <c r="I324" s="675">
        <f>SUM(I322:I323)</f>
        <v>4800</v>
      </c>
      <c r="J324" s="675"/>
      <c r="K324" s="675"/>
      <c r="L324" s="675"/>
      <c r="M324" s="675"/>
      <c r="N324" s="1490">
        <f t="shared" ref="N324" si="101">SUM(N322:N323)</f>
        <v>4800</v>
      </c>
      <c r="P324" s="10"/>
    </row>
    <row r="325" spans="1:16" s="93" customFormat="1" ht="22.5" customHeight="1" x14ac:dyDescent="0.35">
      <c r="A325" s="1588">
        <v>318</v>
      </c>
      <c r="B325" s="723"/>
      <c r="C325" s="137">
        <f>C320+1</f>
        <v>40</v>
      </c>
      <c r="D325" s="722" t="s">
        <v>447</v>
      </c>
      <c r="E325" s="139">
        <v>3838</v>
      </c>
      <c r="F325" s="139">
        <v>5000</v>
      </c>
      <c r="G325" s="140">
        <v>2483</v>
      </c>
      <c r="H325" s="733" t="s">
        <v>24</v>
      </c>
      <c r="I325" s="677"/>
      <c r="J325" s="518"/>
      <c r="K325" s="518"/>
      <c r="L325" s="518"/>
      <c r="M325" s="518"/>
      <c r="N325" s="724"/>
      <c r="O325" s="1736"/>
      <c r="P325" s="1736"/>
    </row>
    <row r="326" spans="1:16" s="10" customFormat="1" ht="18" customHeight="1" x14ac:dyDescent="0.3">
      <c r="A326" s="1588">
        <v>319</v>
      </c>
      <c r="B326" s="143"/>
      <c r="C326" s="144"/>
      <c r="D326" s="1021" t="s">
        <v>360</v>
      </c>
      <c r="E326" s="1016"/>
      <c r="F326" s="1016"/>
      <c r="G326" s="1089"/>
      <c r="H326" s="1017"/>
      <c r="I326" s="1018">
        <f>SUM(J326:N326)</f>
        <v>3500</v>
      </c>
      <c r="J326" s="1019"/>
      <c r="K326" s="1019"/>
      <c r="L326" s="1019"/>
      <c r="M326" s="1024">
        <v>3500</v>
      </c>
      <c r="N326" s="149"/>
    </row>
    <row r="327" spans="1:16" s="1736" customFormat="1" ht="18" customHeight="1" x14ac:dyDescent="0.3">
      <c r="A327" s="1588">
        <v>320</v>
      </c>
      <c r="B327" s="720"/>
      <c r="C327" s="1398"/>
      <c r="D327" s="1341" t="s">
        <v>1165</v>
      </c>
      <c r="E327" s="1399"/>
      <c r="F327" s="1399"/>
      <c r="G327" s="1101"/>
      <c r="H327" s="1059"/>
      <c r="I327" s="675">
        <f>SUM(J327:N327)</f>
        <v>3500</v>
      </c>
      <c r="J327" s="520"/>
      <c r="K327" s="520"/>
      <c r="L327" s="520"/>
      <c r="M327" s="520">
        <v>3500</v>
      </c>
      <c r="N327" s="512"/>
    </row>
    <row r="328" spans="1:16" s="10" customFormat="1" ht="18" customHeight="1" x14ac:dyDescent="0.3">
      <c r="A328" s="1588">
        <v>321</v>
      </c>
      <c r="B328" s="143"/>
      <c r="C328" s="144"/>
      <c r="D328" s="1340" t="s">
        <v>937</v>
      </c>
      <c r="E328" s="146"/>
      <c r="F328" s="146"/>
      <c r="G328" s="1089"/>
      <c r="H328" s="733"/>
      <c r="I328" s="1196">
        <f>SUM(J328:N328)</f>
        <v>0</v>
      </c>
      <c r="J328" s="148"/>
      <c r="K328" s="148"/>
      <c r="L328" s="148"/>
      <c r="M328" s="148"/>
      <c r="N328" s="149"/>
    </row>
    <row r="329" spans="1:16" s="10" customFormat="1" ht="18" customHeight="1" x14ac:dyDescent="0.3">
      <c r="A329" s="1588">
        <v>322</v>
      </c>
      <c r="B329" s="143"/>
      <c r="C329" s="144"/>
      <c r="D329" s="1341" t="s">
        <v>1210</v>
      </c>
      <c r="E329" s="146"/>
      <c r="F329" s="146"/>
      <c r="G329" s="1089"/>
      <c r="H329" s="733"/>
      <c r="I329" s="675">
        <f>SUM(I327:I328)</f>
        <v>3500</v>
      </c>
      <c r="J329" s="675"/>
      <c r="K329" s="675"/>
      <c r="L329" s="675"/>
      <c r="M329" s="675">
        <f t="shared" ref="M329" si="102">SUM(M327:M328)</f>
        <v>3500</v>
      </c>
      <c r="N329" s="1490"/>
    </row>
    <row r="330" spans="1:16" s="93" customFormat="1" ht="22.5" customHeight="1" x14ac:dyDescent="0.35">
      <c r="A330" s="1588">
        <v>323</v>
      </c>
      <c r="B330" s="723"/>
      <c r="C330" s="137">
        <f>C325+1</f>
        <v>41</v>
      </c>
      <c r="D330" s="722" t="s">
        <v>325</v>
      </c>
      <c r="E330" s="139"/>
      <c r="F330" s="139">
        <v>100</v>
      </c>
      <c r="G330" s="140">
        <v>0</v>
      </c>
      <c r="H330" s="733" t="s">
        <v>24</v>
      </c>
      <c r="I330" s="675"/>
      <c r="J330" s="520"/>
      <c r="K330" s="520"/>
      <c r="L330" s="520"/>
      <c r="M330" s="520"/>
      <c r="N330" s="512"/>
      <c r="P330" s="1736"/>
    </row>
    <row r="331" spans="1:16" s="10" customFormat="1" ht="18" customHeight="1" x14ac:dyDescent="0.3">
      <c r="A331" s="1588">
        <v>324</v>
      </c>
      <c r="B331" s="143"/>
      <c r="C331" s="144"/>
      <c r="D331" s="1021" t="s">
        <v>360</v>
      </c>
      <c r="E331" s="1016"/>
      <c r="F331" s="1016"/>
      <c r="G331" s="147"/>
      <c r="H331" s="1017"/>
      <c r="I331" s="1018">
        <f>SUM(J331:N331)</f>
        <v>100</v>
      </c>
      <c r="J331" s="1019"/>
      <c r="K331" s="1019"/>
      <c r="L331" s="1019"/>
      <c r="M331" s="1024">
        <v>100</v>
      </c>
      <c r="N331" s="149"/>
    </row>
    <row r="332" spans="1:16" s="1736" customFormat="1" ht="18" customHeight="1" x14ac:dyDescent="0.3">
      <c r="A332" s="1588">
        <v>325</v>
      </c>
      <c r="B332" s="720"/>
      <c r="C332" s="1398"/>
      <c r="D332" s="1341" t="s">
        <v>1165</v>
      </c>
      <c r="E332" s="1399"/>
      <c r="F332" s="1399"/>
      <c r="G332" s="1101"/>
      <c r="H332" s="1408"/>
      <c r="I332" s="675">
        <f>SUM(J332:N332)</f>
        <v>100</v>
      </c>
      <c r="J332" s="520"/>
      <c r="K332" s="520"/>
      <c r="L332" s="520"/>
      <c r="M332" s="520">
        <v>100</v>
      </c>
      <c r="N332" s="512"/>
    </row>
    <row r="333" spans="1:16" s="10" customFormat="1" ht="18" customHeight="1" x14ac:dyDescent="0.3">
      <c r="A333" s="1588">
        <v>326</v>
      </c>
      <c r="B333" s="143"/>
      <c r="C333" s="144"/>
      <c r="D333" s="1340" t="s">
        <v>937</v>
      </c>
      <c r="E333" s="146"/>
      <c r="F333" s="146"/>
      <c r="G333" s="147"/>
      <c r="H333" s="736"/>
      <c r="I333" s="1196">
        <f>SUM(J333:N333)</f>
        <v>0</v>
      </c>
      <c r="J333" s="148"/>
      <c r="K333" s="148"/>
      <c r="L333" s="148"/>
      <c r="M333" s="148"/>
      <c r="N333" s="149"/>
    </row>
    <row r="334" spans="1:16" s="10" customFormat="1" ht="18" customHeight="1" x14ac:dyDescent="0.3">
      <c r="A334" s="1588">
        <v>327</v>
      </c>
      <c r="B334" s="143"/>
      <c r="C334" s="144"/>
      <c r="D334" s="1341" t="s">
        <v>1210</v>
      </c>
      <c r="E334" s="146"/>
      <c r="F334" s="146"/>
      <c r="G334" s="147"/>
      <c r="H334" s="736"/>
      <c r="I334" s="675">
        <f>SUM(I332:I333)</f>
        <v>100</v>
      </c>
      <c r="J334" s="675"/>
      <c r="K334" s="675"/>
      <c r="L334" s="675"/>
      <c r="M334" s="675">
        <f t="shared" ref="M334" si="103">SUM(M332:M333)</f>
        <v>100</v>
      </c>
      <c r="N334" s="1490"/>
    </row>
    <row r="335" spans="1:16" s="1736" customFormat="1" ht="22.5" customHeight="1" x14ac:dyDescent="0.3">
      <c r="A335" s="1588">
        <v>328</v>
      </c>
      <c r="B335" s="720"/>
      <c r="C335" s="137">
        <f>C330+1</f>
        <v>42</v>
      </c>
      <c r="D335" s="721" t="s">
        <v>448</v>
      </c>
      <c r="E335" s="146"/>
      <c r="F335" s="146">
        <v>537</v>
      </c>
      <c r="G335" s="147">
        <v>49</v>
      </c>
      <c r="H335" s="736" t="s">
        <v>24</v>
      </c>
      <c r="I335" s="675"/>
      <c r="J335" s="520"/>
      <c r="K335" s="520"/>
      <c r="L335" s="520"/>
      <c r="M335" s="520"/>
      <c r="N335" s="512"/>
    </row>
    <row r="336" spans="1:16" s="10" customFormat="1" ht="18" customHeight="1" x14ac:dyDescent="0.3">
      <c r="A336" s="1588">
        <v>329</v>
      </c>
      <c r="B336" s="143"/>
      <c r="C336" s="144"/>
      <c r="D336" s="1021" t="s">
        <v>360</v>
      </c>
      <c r="E336" s="1022"/>
      <c r="F336" s="1022"/>
      <c r="G336" s="1090"/>
      <c r="H336" s="1044"/>
      <c r="I336" s="1018">
        <f>SUM(J336:N336)</f>
        <v>100</v>
      </c>
      <c r="J336" s="1024"/>
      <c r="K336" s="1024"/>
      <c r="L336" s="1024">
        <v>100</v>
      </c>
      <c r="M336" s="1024"/>
      <c r="N336" s="149"/>
    </row>
    <row r="337" spans="1:16" s="1736" customFormat="1" ht="18" customHeight="1" x14ac:dyDescent="0.3">
      <c r="A337" s="1588">
        <v>330</v>
      </c>
      <c r="B337" s="720"/>
      <c r="C337" s="1398"/>
      <c r="D337" s="1341" t="s">
        <v>1165</v>
      </c>
      <c r="E337" s="1399"/>
      <c r="F337" s="1399"/>
      <c r="G337" s="1101"/>
      <c r="H337" s="1408"/>
      <c r="I337" s="675">
        <f>SUM(J337:N337)</f>
        <v>100</v>
      </c>
      <c r="J337" s="520"/>
      <c r="K337" s="520"/>
      <c r="L337" s="520">
        <v>100</v>
      </c>
      <c r="M337" s="520"/>
      <c r="N337" s="512"/>
    </row>
    <row r="338" spans="1:16" s="10" customFormat="1" ht="18" customHeight="1" x14ac:dyDescent="0.3">
      <c r="A338" s="1588">
        <v>331</v>
      </c>
      <c r="B338" s="143"/>
      <c r="C338" s="144"/>
      <c r="D338" s="1340" t="s">
        <v>937</v>
      </c>
      <c r="E338" s="146"/>
      <c r="F338" s="146"/>
      <c r="G338" s="1089"/>
      <c r="H338" s="736"/>
      <c r="I338" s="1196">
        <f>SUM(J338:N338)</f>
        <v>0</v>
      </c>
      <c r="J338" s="148"/>
      <c r="K338" s="148"/>
      <c r="L338" s="148"/>
      <c r="M338" s="148"/>
      <c r="N338" s="149"/>
    </row>
    <row r="339" spans="1:16" s="10" customFormat="1" ht="18" customHeight="1" x14ac:dyDescent="0.3">
      <c r="A339" s="1588">
        <v>332</v>
      </c>
      <c r="B339" s="143"/>
      <c r="C339" s="144"/>
      <c r="D339" s="1341" t="s">
        <v>1210</v>
      </c>
      <c r="E339" s="146"/>
      <c r="F339" s="146"/>
      <c r="G339" s="1089"/>
      <c r="H339" s="736"/>
      <c r="I339" s="675">
        <f>SUM(I337:I338)</f>
        <v>100</v>
      </c>
      <c r="J339" s="675"/>
      <c r="K339" s="675"/>
      <c r="L339" s="675">
        <f t="shared" ref="L339" si="104">SUM(L337:L338)</f>
        <v>100</v>
      </c>
      <c r="M339" s="675"/>
      <c r="N339" s="1490"/>
    </row>
    <row r="340" spans="1:16" s="93" customFormat="1" ht="22.5" customHeight="1" x14ac:dyDescent="0.35">
      <c r="A340" s="1588">
        <v>333</v>
      </c>
      <c r="B340" s="723"/>
      <c r="C340" s="137">
        <f>C335+1</f>
        <v>43</v>
      </c>
      <c r="D340" s="722" t="s">
        <v>326</v>
      </c>
      <c r="E340" s="139">
        <f>SUM(E341:E376)</f>
        <v>18919</v>
      </c>
      <c r="F340" s="139">
        <f>SUM(F341:F380)</f>
        <v>25900</v>
      </c>
      <c r="G340" s="140">
        <v>13955</v>
      </c>
      <c r="H340" s="733"/>
      <c r="I340" s="676"/>
      <c r="J340" s="515"/>
      <c r="K340" s="515"/>
      <c r="L340" s="515"/>
      <c r="M340" s="515"/>
      <c r="N340" s="727"/>
      <c r="O340" s="1736"/>
      <c r="P340" s="1736"/>
    </row>
    <row r="341" spans="1:16" s="10" customFormat="1" ht="18" customHeight="1" x14ac:dyDescent="0.3">
      <c r="A341" s="1588">
        <v>334</v>
      </c>
      <c r="B341" s="143"/>
      <c r="C341" s="144"/>
      <c r="D341" s="1021" t="s">
        <v>360</v>
      </c>
      <c r="E341" s="1016"/>
      <c r="F341" s="1016"/>
      <c r="G341" s="147"/>
      <c r="H341" s="1017"/>
      <c r="I341" s="1018">
        <f>SUM(J341:N341)</f>
        <v>26650</v>
      </c>
      <c r="J341" s="1024">
        <f>J346+J351+J356+J361+J366+J371+J376+J381</f>
        <v>0</v>
      </c>
      <c r="K341" s="1024">
        <f>K346+K351+K356+K361+K366+K371+K376+K381</f>
        <v>0</v>
      </c>
      <c r="L341" s="1024">
        <f>L346+L351+L356+L361+L366+L371+L376+L381</f>
        <v>0</v>
      </c>
      <c r="M341" s="1024">
        <f>M346+M351+M356+M361+M366+M371+M376+M381</f>
        <v>26650</v>
      </c>
      <c r="N341" s="1032">
        <f>N346+N351+N356+N361+N366+N371+N376+N381</f>
        <v>0</v>
      </c>
    </row>
    <row r="342" spans="1:16" s="1736" customFormat="1" ht="18" customHeight="1" x14ac:dyDescent="0.3">
      <c r="A342" s="1588">
        <v>335</v>
      </c>
      <c r="B342" s="720"/>
      <c r="C342" s="1398"/>
      <c r="D342" s="1341" t="s">
        <v>1165</v>
      </c>
      <c r="E342" s="1399"/>
      <c r="F342" s="1399"/>
      <c r="G342" s="1101"/>
      <c r="H342" s="1059"/>
      <c r="I342" s="675">
        <f>SUM(J342:N342)</f>
        <v>25209</v>
      </c>
      <c r="J342" s="520"/>
      <c r="K342" s="520"/>
      <c r="L342" s="520"/>
      <c r="M342" s="520">
        <v>25209</v>
      </c>
      <c r="N342" s="512"/>
    </row>
    <row r="343" spans="1:16" s="10" customFormat="1" ht="18" customHeight="1" x14ac:dyDescent="0.3">
      <c r="A343" s="1588">
        <v>336</v>
      </c>
      <c r="B343" s="143"/>
      <c r="C343" s="144"/>
      <c r="D343" s="1340" t="s">
        <v>937</v>
      </c>
      <c r="E343" s="146"/>
      <c r="F343" s="146"/>
      <c r="G343" s="147"/>
      <c r="H343" s="733"/>
      <c r="I343" s="1196">
        <f>SUM(J343:N343)</f>
        <v>0</v>
      </c>
      <c r="J343" s="181">
        <f>J348+J353+J358+J363+J368+J373+J378+J383</f>
        <v>0</v>
      </c>
      <c r="K343" s="181">
        <f t="shared" ref="K343:L343" si="105">K348+K353+K358+K363+K368+K373+K378+K383</f>
        <v>0</v>
      </c>
      <c r="L343" s="181">
        <f t="shared" si="105"/>
        <v>0</v>
      </c>
      <c r="M343" s="181"/>
      <c r="N343" s="182">
        <f>N348+N353+N358+N363+N368+N373+N378+N383</f>
        <v>0</v>
      </c>
    </row>
    <row r="344" spans="1:16" s="10" customFormat="1" ht="18" customHeight="1" x14ac:dyDescent="0.3">
      <c r="A344" s="1588">
        <v>337</v>
      </c>
      <c r="B344" s="143"/>
      <c r="C344" s="144"/>
      <c r="D344" s="1341" t="s">
        <v>1210</v>
      </c>
      <c r="E344" s="146"/>
      <c r="F344" s="146"/>
      <c r="G344" s="147"/>
      <c r="H344" s="733"/>
      <c r="I344" s="675">
        <f>SUM(I342:I343)</f>
        <v>25209</v>
      </c>
      <c r="J344" s="675">
        <f t="shared" ref="J344:N344" si="106">SUM(J342:J343)</f>
        <v>0</v>
      </c>
      <c r="K344" s="675">
        <f t="shared" si="106"/>
        <v>0</v>
      </c>
      <c r="L344" s="675">
        <f t="shared" si="106"/>
        <v>0</v>
      </c>
      <c r="M344" s="675">
        <f t="shared" si="106"/>
        <v>25209</v>
      </c>
      <c r="N344" s="1490">
        <f t="shared" si="106"/>
        <v>0</v>
      </c>
    </row>
    <row r="345" spans="1:16" s="190" customFormat="1" ht="18" customHeight="1" x14ac:dyDescent="0.3">
      <c r="A345" s="1588">
        <v>338</v>
      </c>
      <c r="B345" s="184"/>
      <c r="C345" s="185"/>
      <c r="D345" s="513" t="s">
        <v>335</v>
      </c>
      <c r="E345" s="186">
        <v>4527</v>
      </c>
      <c r="F345" s="186">
        <v>6000</v>
      </c>
      <c r="G345" s="187">
        <v>3130</v>
      </c>
      <c r="H345" s="737" t="s">
        <v>24</v>
      </c>
      <c r="I345" s="679"/>
      <c r="J345" s="188"/>
      <c r="K345" s="188"/>
      <c r="L345" s="188"/>
      <c r="M345" s="188"/>
      <c r="N345" s="189"/>
      <c r="P345" s="10"/>
    </row>
    <row r="346" spans="1:16" s="11" customFormat="1" ht="18" customHeight="1" x14ac:dyDescent="0.3">
      <c r="A346" s="1588">
        <v>339</v>
      </c>
      <c r="B346" s="156"/>
      <c r="C346" s="162"/>
      <c r="D346" s="1038" t="s">
        <v>360</v>
      </c>
      <c r="E346" s="1033"/>
      <c r="F346" s="1033"/>
      <c r="G346" s="165"/>
      <c r="H346" s="1034"/>
      <c r="I346" s="1035">
        <f>SUM(J346:N346)</f>
        <v>7000</v>
      </c>
      <c r="J346" s="1036"/>
      <c r="K346" s="1036"/>
      <c r="L346" s="1036"/>
      <c r="M346" s="1031">
        <v>7000</v>
      </c>
      <c r="N346" s="182"/>
      <c r="P346" s="10"/>
    </row>
    <row r="347" spans="1:16" s="129" customFormat="1" ht="18" customHeight="1" x14ac:dyDescent="0.3">
      <c r="A347" s="1588">
        <v>340</v>
      </c>
      <c r="B347" s="725"/>
      <c r="C347" s="1405"/>
      <c r="D347" s="1030" t="s">
        <v>1165</v>
      </c>
      <c r="E347" s="1406"/>
      <c r="F347" s="1406"/>
      <c r="G347" s="1100"/>
      <c r="H347" s="1407"/>
      <c r="I347" s="677">
        <f>SUM(J347:N347)</f>
        <v>6659</v>
      </c>
      <c r="J347" s="511"/>
      <c r="K347" s="511"/>
      <c r="L347" s="511"/>
      <c r="M347" s="511">
        <v>6659</v>
      </c>
      <c r="N347" s="726"/>
      <c r="P347" s="1736"/>
    </row>
    <row r="348" spans="1:16" s="11" customFormat="1" ht="18" customHeight="1" x14ac:dyDescent="0.3">
      <c r="A348" s="1588">
        <v>341</v>
      </c>
      <c r="B348" s="156"/>
      <c r="C348" s="162"/>
      <c r="D348" s="514" t="s">
        <v>937</v>
      </c>
      <c r="E348" s="164"/>
      <c r="F348" s="164"/>
      <c r="G348" s="165"/>
      <c r="H348" s="734"/>
      <c r="I348" s="1196">
        <f>SUM(J348:N348)</f>
        <v>0</v>
      </c>
      <c r="J348" s="181"/>
      <c r="K348" s="181"/>
      <c r="L348" s="181"/>
      <c r="M348" s="181"/>
      <c r="N348" s="182"/>
      <c r="P348" s="10"/>
    </row>
    <row r="349" spans="1:16" s="11" customFormat="1" ht="18" customHeight="1" x14ac:dyDescent="0.3">
      <c r="A349" s="1588">
        <v>342</v>
      </c>
      <c r="B349" s="156"/>
      <c r="C349" s="162"/>
      <c r="D349" s="1030" t="s">
        <v>1210</v>
      </c>
      <c r="E349" s="164"/>
      <c r="F349" s="164"/>
      <c r="G349" s="165"/>
      <c r="H349" s="734"/>
      <c r="I349" s="677">
        <f>SUM(I347:I348)</f>
        <v>6659</v>
      </c>
      <c r="J349" s="677"/>
      <c r="K349" s="677"/>
      <c r="L349" s="677"/>
      <c r="M349" s="677">
        <f t="shared" ref="M349" si="107">SUM(M347:M348)</f>
        <v>6659</v>
      </c>
      <c r="N349" s="1491"/>
      <c r="P349" s="10"/>
    </row>
    <row r="350" spans="1:16" s="209" customFormat="1" ht="18" customHeight="1" x14ac:dyDescent="0.3">
      <c r="A350" s="1588">
        <v>343</v>
      </c>
      <c r="B350" s="203"/>
      <c r="C350" s="204"/>
      <c r="D350" s="516" t="s">
        <v>449</v>
      </c>
      <c r="E350" s="205">
        <v>11476</v>
      </c>
      <c r="F350" s="205">
        <v>13000</v>
      </c>
      <c r="G350" s="206">
        <v>7909</v>
      </c>
      <c r="H350" s="738" t="s">
        <v>25</v>
      </c>
      <c r="I350" s="681"/>
      <c r="J350" s="207"/>
      <c r="K350" s="207"/>
      <c r="L350" s="207"/>
      <c r="M350" s="207"/>
      <c r="N350" s="208"/>
      <c r="P350" s="10"/>
    </row>
    <row r="351" spans="1:16" s="11" customFormat="1" ht="18" customHeight="1" x14ac:dyDescent="0.3">
      <c r="A351" s="1588">
        <v>344</v>
      </c>
      <c r="B351" s="156"/>
      <c r="C351" s="162"/>
      <c r="D351" s="1038" t="s">
        <v>360</v>
      </c>
      <c r="E351" s="1033"/>
      <c r="F351" s="1033"/>
      <c r="G351" s="165"/>
      <c r="H351" s="1034"/>
      <c r="I351" s="1035">
        <f>SUM(J351:N351)</f>
        <v>13000</v>
      </c>
      <c r="J351" s="1036"/>
      <c r="K351" s="1036"/>
      <c r="L351" s="1036"/>
      <c r="M351" s="1031">
        <v>13000</v>
      </c>
      <c r="N351" s="182"/>
      <c r="P351" s="10"/>
    </row>
    <row r="352" spans="1:16" s="129" customFormat="1" ht="18" customHeight="1" x14ac:dyDescent="0.3">
      <c r="A352" s="1588">
        <v>345</v>
      </c>
      <c r="B352" s="725"/>
      <c r="C352" s="1405"/>
      <c r="D352" s="1030" t="s">
        <v>1165</v>
      </c>
      <c r="E352" s="1406"/>
      <c r="F352" s="1406"/>
      <c r="G352" s="1100"/>
      <c r="H352" s="1407"/>
      <c r="I352" s="677">
        <f>SUM(J352:N352)</f>
        <v>11900</v>
      </c>
      <c r="J352" s="511"/>
      <c r="K352" s="511"/>
      <c r="L352" s="511"/>
      <c r="M352" s="511">
        <v>11900</v>
      </c>
      <c r="N352" s="726"/>
      <c r="P352" s="1736"/>
    </row>
    <row r="353" spans="1:16" s="11" customFormat="1" ht="18" customHeight="1" x14ac:dyDescent="0.3">
      <c r="A353" s="1588">
        <v>346</v>
      </c>
      <c r="B353" s="156"/>
      <c r="C353" s="162"/>
      <c r="D353" s="514" t="s">
        <v>937</v>
      </c>
      <c r="E353" s="164"/>
      <c r="F353" s="164"/>
      <c r="G353" s="165"/>
      <c r="H353" s="734"/>
      <c r="I353" s="1196">
        <f>SUM(J353:N353)</f>
        <v>0</v>
      </c>
      <c r="J353" s="181"/>
      <c r="K353" s="181"/>
      <c r="L353" s="181"/>
      <c r="M353" s="181"/>
      <c r="N353" s="182"/>
      <c r="P353" s="10"/>
    </row>
    <row r="354" spans="1:16" s="11" customFormat="1" ht="18" customHeight="1" x14ac:dyDescent="0.3">
      <c r="A354" s="1588">
        <v>347</v>
      </c>
      <c r="B354" s="156"/>
      <c r="C354" s="162"/>
      <c r="D354" s="1030" t="s">
        <v>1210</v>
      </c>
      <c r="E354" s="164"/>
      <c r="F354" s="164"/>
      <c r="G354" s="165"/>
      <c r="H354" s="734"/>
      <c r="I354" s="677">
        <f>SUM(I352:I353)</f>
        <v>11900</v>
      </c>
      <c r="J354" s="677"/>
      <c r="K354" s="677"/>
      <c r="L354" s="677"/>
      <c r="M354" s="677">
        <f t="shared" ref="M354" si="108">SUM(M352:M353)</f>
        <v>11900</v>
      </c>
      <c r="N354" s="1491"/>
      <c r="P354" s="10"/>
    </row>
    <row r="355" spans="1:16" s="209" customFormat="1" ht="18" customHeight="1" x14ac:dyDescent="0.3">
      <c r="A355" s="1588">
        <v>348</v>
      </c>
      <c r="B355" s="203"/>
      <c r="C355" s="204"/>
      <c r="D355" s="516" t="s">
        <v>450</v>
      </c>
      <c r="E355" s="205"/>
      <c r="F355" s="205">
        <v>100</v>
      </c>
      <c r="G355" s="206">
        <v>0</v>
      </c>
      <c r="H355" s="738" t="s">
        <v>25</v>
      </c>
      <c r="I355" s="681"/>
      <c r="J355" s="207"/>
      <c r="K355" s="207"/>
      <c r="L355" s="207"/>
      <c r="M355" s="207"/>
      <c r="N355" s="208"/>
      <c r="P355" s="10"/>
    </row>
    <row r="356" spans="1:16" s="11" customFormat="1" ht="18" customHeight="1" x14ac:dyDescent="0.3">
      <c r="A356" s="1588">
        <v>349</v>
      </c>
      <c r="B356" s="156"/>
      <c r="C356" s="162"/>
      <c r="D356" s="1038" t="s">
        <v>360</v>
      </c>
      <c r="E356" s="1033"/>
      <c r="F356" s="1033"/>
      <c r="G356" s="165"/>
      <c r="H356" s="1034"/>
      <c r="I356" s="1035">
        <f>SUM(J356:N356)</f>
        <v>100</v>
      </c>
      <c r="J356" s="1036"/>
      <c r="K356" s="1036"/>
      <c r="L356" s="1036"/>
      <c r="M356" s="1031">
        <v>100</v>
      </c>
      <c r="N356" s="182"/>
      <c r="P356" s="10"/>
    </row>
    <row r="357" spans="1:16" s="129" customFormat="1" ht="18" customHeight="1" x14ac:dyDescent="0.3">
      <c r="A357" s="1588">
        <v>350</v>
      </c>
      <c r="B357" s="725"/>
      <c r="C357" s="1405"/>
      <c r="D357" s="1030" t="s">
        <v>1165</v>
      </c>
      <c r="E357" s="1406"/>
      <c r="F357" s="1406"/>
      <c r="G357" s="1100"/>
      <c r="H357" s="1407"/>
      <c r="I357" s="677">
        <f>SUM(J357:N357)</f>
        <v>100</v>
      </c>
      <c r="J357" s="511"/>
      <c r="K357" s="511"/>
      <c r="L357" s="511"/>
      <c r="M357" s="511">
        <v>100</v>
      </c>
      <c r="N357" s="726"/>
      <c r="P357" s="1736"/>
    </row>
    <row r="358" spans="1:16" s="11" customFormat="1" ht="18" customHeight="1" x14ac:dyDescent="0.3">
      <c r="A358" s="1588">
        <v>351</v>
      </c>
      <c r="B358" s="156"/>
      <c r="C358" s="162"/>
      <c r="D358" s="514" t="s">
        <v>937</v>
      </c>
      <c r="E358" s="164"/>
      <c r="F358" s="164"/>
      <c r="G358" s="165"/>
      <c r="H358" s="734"/>
      <c r="I358" s="1196">
        <f>SUM(J358:N358)</f>
        <v>0</v>
      </c>
      <c r="J358" s="181"/>
      <c r="K358" s="181"/>
      <c r="L358" s="181"/>
      <c r="M358" s="181"/>
      <c r="N358" s="182"/>
      <c r="P358" s="10"/>
    </row>
    <row r="359" spans="1:16" s="11" customFormat="1" ht="18" customHeight="1" x14ac:dyDescent="0.3">
      <c r="A359" s="1588">
        <v>352</v>
      </c>
      <c r="B359" s="156"/>
      <c r="C359" s="162"/>
      <c r="D359" s="1030" t="s">
        <v>1210</v>
      </c>
      <c r="E359" s="164"/>
      <c r="F359" s="164"/>
      <c r="G359" s="165"/>
      <c r="H359" s="734"/>
      <c r="I359" s="677">
        <f>SUM(I357:I358)</f>
        <v>100</v>
      </c>
      <c r="J359" s="677"/>
      <c r="K359" s="677"/>
      <c r="L359" s="677"/>
      <c r="M359" s="677">
        <f t="shared" ref="M359" si="109">SUM(M357:M358)</f>
        <v>100</v>
      </c>
      <c r="N359" s="1491"/>
      <c r="P359" s="10"/>
    </row>
    <row r="360" spans="1:16" s="209" customFormat="1" ht="18" customHeight="1" x14ac:dyDescent="0.3">
      <c r="A360" s="1588">
        <v>353</v>
      </c>
      <c r="B360" s="203"/>
      <c r="C360" s="204"/>
      <c r="D360" s="516" t="s">
        <v>451</v>
      </c>
      <c r="E360" s="205">
        <v>1125</v>
      </c>
      <c r="F360" s="205">
        <v>2000</v>
      </c>
      <c r="G360" s="206">
        <v>1120</v>
      </c>
      <c r="H360" s="738" t="s">
        <v>25</v>
      </c>
      <c r="I360" s="681"/>
      <c r="J360" s="207"/>
      <c r="K360" s="207"/>
      <c r="L360" s="207"/>
      <c r="M360" s="207"/>
      <c r="N360" s="208"/>
      <c r="P360" s="10"/>
    </row>
    <row r="361" spans="1:16" s="11" customFormat="1" ht="18" customHeight="1" x14ac:dyDescent="0.3">
      <c r="A361" s="1588">
        <v>354</v>
      </c>
      <c r="B361" s="156"/>
      <c r="C361" s="162"/>
      <c r="D361" s="1038" t="s">
        <v>360</v>
      </c>
      <c r="E361" s="1041"/>
      <c r="F361" s="1041"/>
      <c r="G361" s="1100"/>
      <c r="H361" s="1042"/>
      <c r="I361" s="1035">
        <f>SUM(J361:N361)</f>
        <v>2500</v>
      </c>
      <c r="J361" s="1031"/>
      <c r="K361" s="1031"/>
      <c r="L361" s="1031"/>
      <c r="M361" s="1031">
        <v>2500</v>
      </c>
      <c r="N361" s="182"/>
      <c r="P361" s="10"/>
    </row>
    <row r="362" spans="1:16" s="129" customFormat="1" ht="18" customHeight="1" x14ac:dyDescent="0.3">
      <c r="A362" s="1588">
        <v>355</v>
      </c>
      <c r="B362" s="725"/>
      <c r="C362" s="1405"/>
      <c r="D362" s="1030" t="s">
        <v>1165</v>
      </c>
      <c r="E362" s="1406"/>
      <c r="F362" s="1406"/>
      <c r="G362" s="1100"/>
      <c r="H362" s="1407"/>
      <c r="I362" s="677">
        <f>SUM(J362:N362)</f>
        <v>2500</v>
      </c>
      <c r="J362" s="511"/>
      <c r="K362" s="511"/>
      <c r="L362" s="511"/>
      <c r="M362" s="511">
        <v>2500</v>
      </c>
      <c r="N362" s="726"/>
      <c r="P362" s="1736"/>
    </row>
    <row r="363" spans="1:16" s="11" customFormat="1" ht="18" customHeight="1" x14ac:dyDescent="0.3">
      <c r="A363" s="1588">
        <v>356</v>
      </c>
      <c r="B363" s="156"/>
      <c r="C363" s="162"/>
      <c r="D363" s="514" t="s">
        <v>937</v>
      </c>
      <c r="E363" s="164"/>
      <c r="F363" s="164"/>
      <c r="G363" s="165"/>
      <c r="H363" s="734"/>
      <c r="I363" s="1196">
        <f>SUM(J363:N363)</f>
        <v>0</v>
      </c>
      <c r="J363" s="181"/>
      <c r="K363" s="181"/>
      <c r="L363" s="181"/>
      <c r="M363" s="181"/>
      <c r="N363" s="182"/>
      <c r="P363" s="10"/>
    </row>
    <row r="364" spans="1:16" s="11" customFormat="1" ht="18" customHeight="1" x14ac:dyDescent="0.3">
      <c r="A364" s="1588">
        <v>357</v>
      </c>
      <c r="B364" s="156"/>
      <c r="C364" s="162"/>
      <c r="D364" s="1030" t="s">
        <v>1210</v>
      </c>
      <c r="E364" s="164"/>
      <c r="F364" s="164"/>
      <c r="G364" s="165"/>
      <c r="H364" s="734"/>
      <c r="I364" s="677">
        <f>SUM(I362:I363)</f>
        <v>2500</v>
      </c>
      <c r="J364" s="677"/>
      <c r="K364" s="677"/>
      <c r="L364" s="677"/>
      <c r="M364" s="677">
        <f t="shared" ref="M364" si="110">SUM(M362:M363)</f>
        <v>2500</v>
      </c>
      <c r="N364" s="1491"/>
      <c r="P364" s="10"/>
    </row>
    <row r="365" spans="1:16" s="209" customFormat="1" ht="18" customHeight="1" x14ac:dyDescent="0.3">
      <c r="A365" s="1588">
        <v>358</v>
      </c>
      <c r="B365" s="203"/>
      <c r="C365" s="204"/>
      <c r="D365" s="516" t="s">
        <v>452</v>
      </c>
      <c r="E365" s="205">
        <v>24</v>
      </c>
      <c r="F365" s="205">
        <v>200</v>
      </c>
      <c r="G365" s="206">
        <v>17</v>
      </c>
      <c r="H365" s="738" t="s">
        <v>25</v>
      </c>
      <c r="I365" s="681"/>
      <c r="J365" s="207"/>
      <c r="K365" s="207"/>
      <c r="L365" s="207"/>
      <c r="M365" s="207"/>
      <c r="N365" s="208"/>
      <c r="P365" s="10"/>
    </row>
    <row r="366" spans="1:16" s="11" customFormat="1" ht="18" customHeight="1" x14ac:dyDescent="0.3">
      <c r="A366" s="1588">
        <v>359</v>
      </c>
      <c r="B366" s="156"/>
      <c r="C366" s="162"/>
      <c r="D366" s="1038" t="s">
        <v>360</v>
      </c>
      <c r="E366" s="1033"/>
      <c r="F366" s="1033"/>
      <c r="G366" s="165"/>
      <c r="H366" s="1034"/>
      <c r="I366" s="1035">
        <f>SUM(J366:N366)</f>
        <v>50</v>
      </c>
      <c r="J366" s="1036"/>
      <c r="K366" s="1036"/>
      <c r="L366" s="1036"/>
      <c r="M366" s="1031">
        <v>50</v>
      </c>
      <c r="N366" s="182"/>
      <c r="P366" s="10"/>
    </row>
    <row r="367" spans="1:16" s="129" customFormat="1" ht="18" customHeight="1" x14ac:dyDescent="0.3">
      <c r="A367" s="1588">
        <v>360</v>
      </c>
      <c r="B367" s="725"/>
      <c r="C367" s="1405"/>
      <c r="D367" s="1030" t="s">
        <v>1165</v>
      </c>
      <c r="E367" s="1406"/>
      <c r="F367" s="1406"/>
      <c r="G367" s="1100"/>
      <c r="H367" s="1407"/>
      <c r="I367" s="677">
        <f>SUM(J367:N367)</f>
        <v>50</v>
      </c>
      <c r="J367" s="511"/>
      <c r="K367" s="511"/>
      <c r="L367" s="511"/>
      <c r="M367" s="511">
        <v>50</v>
      </c>
      <c r="N367" s="726"/>
      <c r="P367" s="1736"/>
    </row>
    <row r="368" spans="1:16" s="11" customFormat="1" ht="18" customHeight="1" x14ac:dyDescent="0.3">
      <c r="A368" s="1588">
        <v>361</v>
      </c>
      <c r="B368" s="156"/>
      <c r="C368" s="162"/>
      <c r="D368" s="514" t="s">
        <v>937</v>
      </c>
      <c r="E368" s="164"/>
      <c r="F368" s="164"/>
      <c r="G368" s="165"/>
      <c r="H368" s="734"/>
      <c r="I368" s="1196">
        <f>SUM(J368:N368)</f>
        <v>0</v>
      </c>
      <c r="J368" s="181"/>
      <c r="K368" s="181"/>
      <c r="L368" s="181"/>
      <c r="M368" s="181"/>
      <c r="N368" s="182"/>
      <c r="P368" s="10"/>
    </row>
    <row r="369" spans="1:16" s="11" customFormat="1" ht="18" customHeight="1" x14ac:dyDescent="0.3">
      <c r="A369" s="1588">
        <v>362</v>
      </c>
      <c r="B369" s="156"/>
      <c r="C369" s="162"/>
      <c r="D369" s="1030" t="s">
        <v>1210</v>
      </c>
      <c r="E369" s="164"/>
      <c r="F369" s="164"/>
      <c r="G369" s="165"/>
      <c r="H369" s="734"/>
      <c r="I369" s="677">
        <f>SUM(I367:I368)</f>
        <v>50</v>
      </c>
      <c r="J369" s="677"/>
      <c r="K369" s="677"/>
      <c r="L369" s="677"/>
      <c r="M369" s="677">
        <f t="shared" ref="M369" si="111">SUM(M367:M368)</f>
        <v>50</v>
      </c>
      <c r="N369" s="1491"/>
      <c r="P369" s="10"/>
    </row>
    <row r="370" spans="1:16" s="209" customFormat="1" ht="18" customHeight="1" x14ac:dyDescent="0.3">
      <c r="A370" s="1588">
        <v>363</v>
      </c>
      <c r="B370" s="203"/>
      <c r="C370" s="204"/>
      <c r="D370" s="516" t="s">
        <v>453</v>
      </c>
      <c r="E370" s="205">
        <v>1200</v>
      </c>
      <c r="F370" s="205">
        <v>2000</v>
      </c>
      <c r="G370" s="206">
        <v>1290</v>
      </c>
      <c r="H370" s="738" t="s">
        <v>25</v>
      </c>
      <c r="I370" s="681"/>
      <c r="J370" s="207"/>
      <c r="K370" s="207"/>
      <c r="L370" s="207"/>
      <c r="M370" s="207"/>
      <c r="N370" s="208"/>
      <c r="P370" s="10"/>
    </row>
    <row r="371" spans="1:16" s="11" customFormat="1" ht="18" customHeight="1" x14ac:dyDescent="0.3">
      <c r="A371" s="1588">
        <v>364</v>
      </c>
      <c r="B371" s="156"/>
      <c r="C371" s="162"/>
      <c r="D371" s="1038" t="s">
        <v>360</v>
      </c>
      <c r="E371" s="1033"/>
      <c r="F371" s="1033"/>
      <c r="G371" s="165"/>
      <c r="H371" s="1034"/>
      <c r="I371" s="1035">
        <f>SUM(J371:N371)</f>
        <v>3000</v>
      </c>
      <c r="J371" s="1036"/>
      <c r="K371" s="1036"/>
      <c r="L371" s="1036"/>
      <c r="M371" s="1031">
        <v>3000</v>
      </c>
      <c r="N371" s="182"/>
      <c r="P371" s="10"/>
    </row>
    <row r="372" spans="1:16" s="129" customFormat="1" ht="18" customHeight="1" x14ac:dyDescent="0.3">
      <c r="A372" s="1588">
        <v>365</v>
      </c>
      <c r="B372" s="725"/>
      <c r="C372" s="1405"/>
      <c r="D372" s="1030" t="s">
        <v>1165</v>
      </c>
      <c r="E372" s="1406"/>
      <c r="F372" s="1406"/>
      <c r="G372" s="1100"/>
      <c r="H372" s="1407"/>
      <c r="I372" s="677">
        <f>SUM(J372:N372)</f>
        <v>3000</v>
      </c>
      <c r="J372" s="511"/>
      <c r="K372" s="511"/>
      <c r="L372" s="511"/>
      <c r="M372" s="511">
        <v>3000</v>
      </c>
      <c r="N372" s="726"/>
      <c r="P372" s="1736"/>
    </row>
    <row r="373" spans="1:16" s="11" customFormat="1" ht="18" customHeight="1" x14ac:dyDescent="0.3">
      <c r="A373" s="1588">
        <v>366</v>
      </c>
      <c r="B373" s="156"/>
      <c r="C373" s="162"/>
      <c r="D373" s="514" t="s">
        <v>937</v>
      </c>
      <c r="E373" s="164"/>
      <c r="F373" s="164"/>
      <c r="G373" s="165"/>
      <c r="H373" s="734"/>
      <c r="I373" s="1196">
        <f>SUM(J373:N373)</f>
        <v>0</v>
      </c>
      <c r="J373" s="181"/>
      <c r="K373" s="181"/>
      <c r="L373" s="181"/>
      <c r="M373" s="181"/>
      <c r="N373" s="182"/>
      <c r="P373" s="10"/>
    </row>
    <row r="374" spans="1:16" s="11" customFormat="1" ht="18" customHeight="1" x14ac:dyDescent="0.3">
      <c r="A374" s="1588">
        <v>367</v>
      </c>
      <c r="B374" s="156"/>
      <c r="C374" s="162"/>
      <c r="D374" s="1030" t="s">
        <v>1210</v>
      </c>
      <c r="E374" s="164"/>
      <c r="F374" s="164"/>
      <c r="G374" s="165"/>
      <c r="H374" s="734"/>
      <c r="I374" s="677">
        <f>SUM(I372:I373)</f>
        <v>3000</v>
      </c>
      <c r="J374" s="677"/>
      <c r="K374" s="677"/>
      <c r="L374" s="677"/>
      <c r="M374" s="677">
        <f t="shared" ref="M374" si="112">SUM(M372:M373)</f>
        <v>3000</v>
      </c>
      <c r="N374" s="1491"/>
      <c r="P374" s="10"/>
    </row>
    <row r="375" spans="1:16" s="209" customFormat="1" ht="18" customHeight="1" x14ac:dyDescent="0.3">
      <c r="A375" s="1588">
        <v>368</v>
      </c>
      <c r="B375" s="203"/>
      <c r="C375" s="204"/>
      <c r="D375" s="516" t="s">
        <v>454</v>
      </c>
      <c r="E375" s="205">
        <v>567</v>
      </c>
      <c r="F375" s="205">
        <v>900</v>
      </c>
      <c r="G375" s="206">
        <v>90</v>
      </c>
      <c r="H375" s="738" t="s">
        <v>25</v>
      </c>
      <c r="I375" s="681"/>
      <c r="J375" s="207"/>
      <c r="K375" s="207"/>
      <c r="L375" s="207"/>
      <c r="M375" s="207"/>
      <c r="N375" s="208"/>
      <c r="P375" s="10"/>
    </row>
    <row r="376" spans="1:16" s="11" customFormat="1" ht="18" customHeight="1" x14ac:dyDescent="0.3">
      <c r="A376" s="1588">
        <v>369</v>
      </c>
      <c r="B376" s="156"/>
      <c r="C376" s="162"/>
      <c r="D376" s="1038" t="s">
        <v>360</v>
      </c>
      <c r="E376" s="1016"/>
      <c r="F376" s="1033"/>
      <c r="G376" s="165"/>
      <c r="H376" s="1034"/>
      <c r="I376" s="1035">
        <f>SUM(J376:N376)</f>
        <v>400</v>
      </c>
      <c r="J376" s="1036"/>
      <c r="K376" s="1036"/>
      <c r="L376" s="1036"/>
      <c r="M376" s="1031">
        <v>400</v>
      </c>
      <c r="N376" s="182"/>
      <c r="P376" s="10"/>
    </row>
    <row r="377" spans="1:16" s="129" customFormat="1" ht="18" customHeight="1" x14ac:dyDescent="0.3">
      <c r="A377" s="1588">
        <v>370</v>
      </c>
      <c r="B377" s="725"/>
      <c r="C377" s="1405"/>
      <c r="D377" s="1030" t="s">
        <v>1165</v>
      </c>
      <c r="E377" s="1399"/>
      <c r="F377" s="1406"/>
      <c r="G377" s="1100"/>
      <c r="H377" s="1407"/>
      <c r="I377" s="677">
        <f>SUM(J377:N377)</f>
        <v>400</v>
      </c>
      <c r="J377" s="511"/>
      <c r="K377" s="511"/>
      <c r="L377" s="511"/>
      <c r="M377" s="511">
        <v>400</v>
      </c>
      <c r="N377" s="726"/>
      <c r="P377" s="1736"/>
    </row>
    <row r="378" spans="1:16" s="11" customFormat="1" ht="18" customHeight="1" x14ac:dyDescent="0.3">
      <c r="A378" s="1588">
        <v>371</v>
      </c>
      <c r="B378" s="156"/>
      <c r="C378" s="162"/>
      <c r="D378" s="514" t="s">
        <v>937</v>
      </c>
      <c r="E378" s="146"/>
      <c r="F378" s="164"/>
      <c r="G378" s="165"/>
      <c r="H378" s="734"/>
      <c r="I378" s="1196">
        <f>SUM(J378:N378)</f>
        <v>0</v>
      </c>
      <c r="J378" s="181"/>
      <c r="K378" s="181"/>
      <c r="L378" s="181"/>
      <c r="M378" s="181"/>
      <c r="N378" s="182"/>
      <c r="P378" s="10"/>
    </row>
    <row r="379" spans="1:16" s="11" customFormat="1" ht="18" customHeight="1" x14ac:dyDescent="0.3">
      <c r="A379" s="1588">
        <v>372</v>
      </c>
      <c r="B379" s="156"/>
      <c r="C379" s="162"/>
      <c r="D379" s="1030" t="s">
        <v>1210</v>
      </c>
      <c r="E379" s="146"/>
      <c r="F379" s="164"/>
      <c r="G379" s="165"/>
      <c r="H379" s="734"/>
      <c r="I379" s="677">
        <f>SUM(I377:I378)</f>
        <v>400</v>
      </c>
      <c r="J379" s="677"/>
      <c r="K379" s="677"/>
      <c r="L379" s="677"/>
      <c r="M379" s="677">
        <f t="shared" ref="M379" si="113">SUM(M377:M378)</f>
        <v>400</v>
      </c>
      <c r="N379" s="1491"/>
      <c r="P379" s="10"/>
    </row>
    <row r="380" spans="1:16" s="11" customFormat="1" ht="18" customHeight="1" x14ac:dyDescent="0.3">
      <c r="A380" s="1588">
        <v>373</v>
      </c>
      <c r="B380" s="156"/>
      <c r="C380" s="162"/>
      <c r="D380" s="516" t="s">
        <v>455</v>
      </c>
      <c r="E380" s="146"/>
      <c r="F380" s="164">
        <v>1700</v>
      </c>
      <c r="G380" s="165">
        <v>399</v>
      </c>
      <c r="H380" s="734" t="s">
        <v>25</v>
      </c>
      <c r="I380" s="677"/>
      <c r="J380" s="181"/>
      <c r="K380" s="181"/>
      <c r="L380" s="181"/>
      <c r="M380" s="181"/>
      <c r="N380" s="182"/>
      <c r="P380" s="10"/>
    </row>
    <row r="381" spans="1:16" s="11" customFormat="1" ht="18" customHeight="1" x14ac:dyDescent="0.3">
      <c r="A381" s="1588">
        <v>374</v>
      </c>
      <c r="B381" s="156"/>
      <c r="C381" s="162"/>
      <c r="D381" s="1038" t="s">
        <v>360</v>
      </c>
      <c r="E381" s="1016"/>
      <c r="F381" s="1033"/>
      <c r="G381" s="165"/>
      <c r="H381" s="1034"/>
      <c r="I381" s="1035">
        <f>SUM(J381:N381)</f>
        <v>600</v>
      </c>
      <c r="J381" s="1036"/>
      <c r="K381" s="1036"/>
      <c r="L381" s="1036"/>
      <c r="M381" s="1031">
        <v>600</v>
      </c>
      <c r="N381" s="182"/>
      <c r="P381" s="10"/>
    </row>
    <row r="382" spans="1:16" s="129" customFormat="1" ht="18" customHeight="1" x14ac:dyDescent="0.3">
      <c r="A382" s="1588">
        <v>375</v>
      </c>
      <c r="B382" s="725"/>
      <c r="C382" s="1405"/>
      <c r="D382" s="1030" t="s">
        <v>1165</v>
      </c>
      <c r="E382" s="1399"/>
      <c r="F382" s="1406"/>
      <c r="G382" s="1100"/>
      <c r="H382" s="1407"/>
      <c r="I382" s="677">
        <f>SUM(J382:N382)</f>
        <v>600</v>
      </c>
      <c r="J382" s="511"/>
      <c r="K382" s="511"/>
      <c r="L382" s="511"/>
      <c r="M382" s="511">
        <v>600</v>
      </c>
      <c r="N382" s="726"/>
      <c r="P382" s="1736"/>
    </row>
    <row r="383" spans="1:16" s="11" customFormat="1" ht="18" customHeight="1" x14ac:dyDescent="0.3">
      <c r="A383" s="1588">
        <v>376</v>
      </c>
      <c r="B383" s="156"/>
      <c r="C383" s="162"/>
      <c r="D383" s="514" t="s">
        <v>937</v>
      </c>
      <c r="E383" s="146"/>
      <c r="F383" s="164"/>
      <c r="G383" s="1091"/>
      <c r="H383" s="734"/>
      <c r="I383" s="1196">
        <f>SUM(J383:N383)</f>
        <v>0</v>
      </c>
      <c r="J383" s="181"/>
      <c r="K383" s="181"/>
      <c r="L383" s="181"/>
      <c r="M383" s="181"/>
      <c r="N383" s="182"/>
      <c r="P383" s="10"/>
    </row>
    <row r="384" spans="1:16" s="11" customFormat="1" ht="18" customHeight="1" x14ac:dyDescent="0.3">
      <c r="A384" s="1588">
        <v>377</v>
      </c>
      <c r="B384" s="156"/>
      <c r="C384" s="162"/>
      <c r="D384" s="1030" t="s">
        <v>1210</v>
      </c>
      <c r="E384" s="146"/>
      <c r="F384" s="164"/>
      <c r="G384" s="1091"/>
      <c r="H384" s="734"/>
      <c r="I384" s="677">
        <f>SUM(I382:I383)</f>
        <v>600</v>
      </c>
      <c r="J384" s="677"/>
      <c r="K384" s="677"/>
      <c r="L384" s="677"/>
      <c r="M384" s="677">
        <f t="shared" ref="M384" si="114">SUM(M382:M383)</f>
        <v>600</v>
      </c>
      <c r="N384" s="1491"/>
      <c r="P384" s="10"/>
    </row>
    <row r="385" spans="1:16" s="93" customFormat="1" ht="22.5" customHeight="1" x14ac:dyDescent="0.35">
      <c r="A385" s="1588">
        <v>378</v>
      </c>
      <c r="B385" s="723"/>
      <c r="C385" s="137">
        <f>C340+1</f>
        <v>44</v>
      </c>
      <c r="D385" s="722" t="s">
        <v>327</v>
      </c>
      <c r="E385" s="139">
        <v>12</v>
      </c>
      <c r="F385" s="139"/>
      <c r="G385" s="1088"/>
      <c r="H385" s="733" t="s">
        <v>24</v>
      </c>
      <c r="I385" s="678"/>
      <c r="J385" s="518"/>
      <c r="K385" s="518"/>
      <c r="L385" s="518"/>
      <c r="M385" s="518"/>
      <c r="N385" s="724"/>
      <c r="O385" s="1736"/>
      <c r="P385" s="1736"/>
    </row>
    <row r="386" spans="1:16" s="93" customFormat="1" ht="18" customHeight="1" x14ac:dyDescent="0.35">
      <c r="A386" s="1588">
        <v>379</v>
      </c>
      <c r="B386" s="723"/>
      <c r="C386" s="137"/>
      <c r="D386" s="1341" t="s">
        <v>1165</v>
      </c>
      <c r="E386" s="139"/>
      <c r="F386" s="139"/>
      <c r="G386" s="1088"/>
      <c r="H386" s="733"/>
      <c r="I386" s="678">
        <v>0</v>
      </c>
      <c r="J386" s="518"/>
      <c r="K386" s="518"/>
      <c r="L386" s="518"/>
      <c r="M386" s="518"/>
      <c r="N386" s="724"/>
      <c r="O386" s="1736"/>
      <c r="P386" s="1736"/>
    </row>
    <row r="387" spans="1:16" s="10" customFormat="1" ht="18" customHeight="1" x14ac:dyDescent="0.3">
      <c r="A387" s="1588">
        <v>380</v>
      </c>
      <c r="B387" s="143"/>
      <c r="C387" s="144"/>
      <c r="D387" s="1340" t="s">
        <v>675</v>
      </c>
      <c r="E387" s="146"/>
      <c r="F387" s="146"/>
      <c r="G387" s="1089"/>
      <c r="H387" s="733"/>
      <c r="I387" s="1196">
        <f>SUM(J387:N387)</f>
        <v>0</v>
      </c>
      <c r="J387" s="148"/>
      <c r="K387" s="148"/>
      <c r="L387" s="148"/>
      <c r="M387" s="148"/>
      <c r="N387" s="149"/>
    </row>
    <row r="388" spans="1:16" s="10" customFormat="1" ht="18" customHeight="1" x14ac:dyDescent="0.3">
      <c r="A388" s="1588">
        <v>381</v>
      </c>
      <c r="B388" s="143"/>
      <c r="C388" s="144"/>
      <c r="D388" s="1341" t="s">
        <v>1210</v>
      </c>
      <c r="E388" s="146"/>
      <c r="F388" s="146"/>
      <c r="G388" s="1089"/>
      <c r="H388" s="733"/>
      <c r="I388" s="675">
        <f>SUM(I386:I387)</f>
        <v>0</v>
      </c>
      <c r="J388" s="675"/>
      <c r="K388" s="675"/>
      <c r="L388" s="675"/>
      <c r="M388" s="675"/>
      <c r="N388" s="1490"/>
    </row>
    <row r="389" spans="1:16" s="3" customFormat="1" ht="22.5" customHeight="1" x14ac:dyDescent="0.3">
      <c r="A389" s="1588">
        <v>382</v>
      </c>
      <c r="B389" s="136"/>
      <c r="C389" s="137">
        <f>C385+1</f>
        <v>45</v>
      </c>
      <c r="D389" s="722" t="s">
        <v>86</v>
      </c>
      <c r="E389" s="139">
        <v>3777</v>
      </c>
      <c r="F389" s="139">
        <v>5000</v>
      </c>
      <c r="G389" s="140">
        <v>4137</v>
      </c>
      <c r="H389" s="733" t="s">
        <v>24</v>
      </c>
      <c r="I389" s="675"/>
      <c r="J389" s="148"/>
      <c r="K389" s="148"/>
      <c r="L389" s="148"/>
      <c r="M389" s="148"/>
      <c r="N389" s="149"/>
      <c r="P389" s="10"/>
    </row>
    <row r="390" spans="1:16" s="10" customFormat="1" ht="18" customHeight="1" x14ac:dyDescent="0.3">
      <c r="A390" s="1588">
        <v>383</v>
      </c>
      <c r="B390" s="143"/>
      <c r="C390" s="144"/>
      <c r="D390" s="1021" t="s">
        <v>360</v>
      </c>
      <c r="E390" s="1016"/>
      <c r="F390" s="1016"/>
      <c r="G390" s="1089"/>
      <c r="H390" s="1017"/>
      <c r="I390" s="1018">
        <f>SUM(J390:N390)</f>
        <v>5500</v>
      </c>
      <c r="J390" s="1019"/>
      <c r="K390" s="1019"/>
      <c r="L390" s="1019"/>
      <c r="M390" s="1024">
        <v>5500</v>
      </c>
      <c r="N390" s="149"/>
    </row>
    <row r="391" spans="1:16" s="1736" customFormat="1" ht="18" customHeight="1" x14ac:dyDescent="0.3">
      <c r="A391" s="1588">
        <v>384</v>
      </c>
      <c r="B391" s="720"/>
      <c r="C391" s="1398"/>
      <c r="D391" s="1341" t="s">
        <v>1165</v>
      </c>
      <c r="E391" s="1399"/>
      <c r="F391" s="1399"/>
      <c r="G391" s="1101"/>
      <c r="H391" s="1059"/>
      <c r="I391" s="675">
        <v>5500</v>
      </c>
      <c r="J391" s="520"/>
      <c r="K391" s="520"/>
      <c r="L391" s="520">
        <v>8</v>
      </c>
      <c r="M391" s="520">
        <v>5492</v>
      </c>
      <c r="N391" s="512"/>
    </row>
    <row r="392" spans="1:16" s="10" customFormat="1" ht="18" customHeight="1" x14ac:dyDescent="0.3">
      <c r="A392" s="1588">
        <v>385</v>
      </c>
      <c r="B392" s="143"/>
      <c r="C392" s="144"/>
      <c r="D392" s="1340" t="s">
        <v>675</v>
      </c>
      <c r="E392" s="146"/>
      <c r="F392" s="146"/>
      <c r="G392" s="1089"/>
      <c r="H392" s="733"/>
      <c r="I392" s="1196">
        <f>SUM(J392:N392)</f>
        <v>0</v>
      </c>
      <c r="J392" s="148"/>
      <c r="K392" s="148"/>
      <c r="L392" s="148"/>
      <c r="M392" s="148"/>
      <c r="N392" s="149"/>
    </row>
    <row r="393" spans="1:16" s="10" customFormat="1" ht="18" customHeight="1" x14ac:dyDescent="0.3">
      <c r="A393" s="1588">
        <v>386</v>
      </c>
      <c r="B393" s="143"/>
      <c r="C393" s="144"/>
      <c r="D393" s="1341" t="s">
        <v>1210</v>
      </c>
      <c r="E393" s="146"/>
      <c r="F393" s="146"/>
      <c r="G393" s="1089"/>
      <c r="H393" s="733"/>
      <c r="I393" s="675">
        <f>SUM(I391:I392)</f>
        <v>5500</v>
      </c>
      <c r="J393" s="675"/>
      <c r="K393" s="675"/>
      <c r="L393" s="675">
        <f t="shared" ref="L393:M393" si="115">SUM(L391:L392)</f>
        <v>8</v>
      </c>
      <c r="M393" s="675">
        <f t="shared" si="115"/>
        <v>5492</v>
      </c>
      <c r="N393" s="1490"/>
    </row>
    <row r="394" spans="1:16" s="93" customFormat="1" ht="22.5" customHeight="1" x14ac:dyDescent="0.35">
      <c r="A394" s="1588">
        <v>387</v>
      </c>
      <c r="B394" s="723"/>
      <c r="C394" s="137">
        <f>C389+1</f>
        <v>46</v>
      </c>
      <c r="D394" s="722" t="s">
        <v>87</v>
      </c>
      <c r="E394" s="139">
        <v>13297</v>
      </c>
      <c r="F394" s="139">
        <v>17100</v>
      </c>
      <c r="G394" s="140">
        <v>12438</v>
      </c>
      <c r="H394" s="733" t="s">
        <v>25</v>
      </c>
      <c r="I394" s="675"/>
      <c r="J394" s="520"/>
      <c r="K394" s="520"/>
      <c r="L394" s="520"/>
      <c r="M394" s="520"/>
      <c r="N394" s="512"/>
      <c r="P394" s="1736"/>
    </row>
    <row r="395" spans="1:16" s="10" customFormat="1" ht="18" customHeight="1" x14ac:dyDescent="0.3">
      <c r="A395" s="1588">
        <v>388</v>
      </c>
      <c r="B395" s="143"/>
      <c r="C395" s="144"/>
      <c r="D395" s="1021" t="s">
        <v>360</v>
      </c>
      <c r="E395" s="1016"/>
      <c r="F395" s="1016"/>
      <c r="G395" s="1089"/>
      <c r="H395" s="1017"/>
      <c r="I395" s="1018">
        <f>SUM(J395:N395)</f>
        <v>15500</v>
      </c>
      <c r="J395" s="1024">
        <v>14000</v>
      </c>
      <c r="K395" s="1024">
        <v>1500</v>
      </c>
      <c r="L395" s="148"/>
      <c r="M395" s="148"/>
      <c r="N395" s="149"/>
    </row>
    <row r="396" spans="1:16" s="1736" customFormat="1" ht="18" customHeight="1" x14ac:dyDescent="0.3">
      <c r="A396" s="1588">
        <v>389</v>
      </c>
      <c r="B396" s="720"/>
      <c r="C396" s="1398"/>
      <c r="D396" s="1341" t="s">
        <v>1165</v>
      </c>
      <c r="E396" s="1399"/>
      <c r="F396" s="1399"/>
      <c r="G396" s="1101"/>
      <c r="H396" s="1059"/>
      <c r="I396" s="675">
        <v>25342</v>
      </c>
      <c r="J396" s="675">
        <v>22303</v>
      </c>
      <c r="K396" s="675">
        <v>2431</v>
      </c>
      <c r="L396" s="675"/>
      <c r="M396" s="675"/>
      <c r="N396" s="1490">
        <v>608</v>
      </c>
    </row>
    <row r="397" spans="1:16" s="10" customFormat="1" ht="18" customHeight="1" x14ac:dyDescent="0.3">
      <c r="A397" s="1588">
        <v>390</v>
      </c>
      <c r="B397" s="143"/>
      <c r="C397" s="144"/>
      <c r="D397" s="1340" t="s">
        <v>675</v>
      </c>
      <c r="E397" s="146"/>
      <c r="F397" s="146"/>
      <c r="G397" s="1089"/>
      <c r="H397" s="733"/>
      <c r="I397" s="1196">
        <f>SUM(J397:N397)</f>
        <v>0</v>
      </c>
      <c r="J397" s="148"/>
      <c r="K397" s="148"/>
      <c r="L397" s="148"/>
      <c r="M397" s="148"/>
      <c r="N397" s="149"/>
    </row>
    <row r="398" spans="1:16" s="10" customFormat="1" ht="18" customHeight="1" x14ac:dyDescent="0.3">
      <c r="A398" s="1588">
        <v>391</v>
      </c>
      <c r="B398" s="143"/>
      <c r="C398" s="144"/>
      <c r="D398" s="1341" t="s">
        <v>1210</v>
      </c>
      <c r="E398" s="146"/>
      <c r="F398" s="146"/>
      <c r="G398" s="1089"/>
      <c r="H398" s="733"/>
      <c r="I398" s="675">
        <f>SUM(I396:I397)</f>
        <v>25342</v>
      </c>
      <c r="J398" s="675">
        <f t="shared" ref="J398:N398" si="116">SUM(J396:J397)</f>
        <v>22303</v>
      </c>
      <c r="K398" s="675">
        <f t="shared" si="116"/>
        <v>2431</v>
      </c>
      <c r="L398" s="675"/>
      <c r="M398" s="675"/>
      <c r="N398" s="1490">
        <f t="shared" si="116"/>
        <v>608</v>
      </c>
    </row>
    <row r="399" spans="1:16" s="93" customFormat="1" ht="22.5" customHeight="1" x14ac:dyDescent="0.35">
      <c r="A399" s="1588">
        <v>392</v>
      </c>
      <c r="B399" s="723"/>
      <c r="C399" s="137">
        <f>C394+1</f>
        <v>47</v>
      </c>
      <c r="D399" s="722" t="s">
        <v>305</v>
      </c>
      <c r="E399" s="139">
        <v>1223</v>
      </c>
      <c r="F399" s="139">
        <v>1650</v>
      </c>
      <c r="G399" s="140">
        <v>1504</v>
      </c>
      <c r="H399" s="733" t="s">
        <v>25</v>
      </c>
      <c r="I399" s="675"/>
      <c r="J399" s="520"/>
      <c r="K399" s="520"/>
      <c r="L399" s="520"/>
      <c r="M399" s="520"/>
      <c r="N399" s="512"/>
      <c r="P399" s="1736"/>
    </row>
    <row r="400" spans="1:16" s="10" customFormat="1" ht="18" customHeight="1" x14ac:dyDescent="0.3">
      <c r="A400" s="1588">
        <v>393</v>
      </c>
      <c r="B400" s="143"/>
      <c r="C400" s="144"/>
      <c r="D400" s="1021" t="s">
        <v>360</v>
      </c>
      <c r="E400" s="1016"/>
      <c r="F400" s="1016"/>
      <c r="G400" s="1089"/>
      <c r="H400" s="1017"/>
      <c r="I400" s="1018">
        <f>SUM(J400:N400)</f>
        <v>2000</v>
      </c>
      <c r="J400" s="1024">
        <v>1670</v>
      </c>
      <c r="K400" s="1024">
        <v>330</v>
      </c>
      <c r="L400" s="1019"/>
      <c r="M400" s="148"/>
      <c r="N400" s="149"/>
    </row>
    <row r="401" spans="1:16" s="1736" customFormat="1" ht="18" customHeight="1" x14ac:dyDescent="0.3">
      <c r="A401" s="1588">
        <v>394</v>
      </c>
      <c r="B401" s="720"/>
      <c r="C401" s="1398"/>
      <c r="D401" s="1341" t="s">
        <v>1165</v>
      </c>
      <c r="E401" s="1399"/>
      <c r="F401" s="1399"/>
      <c r="G401" s="1101"/>
      <c r="H401" s="1059"/>
      <c r="I401" s="675">
        <f>SUM(J401:N401)</f>
        <v>2000</v>
      </c>
      <c r="J401" s="520">
        <v>1670</v>
      </c>
      <c r="K401" s="520">
        <v>330</v>
      </c>
      <c r="L401" s="520"/>
      <c r="M401" s="520"/>
      <c r="N401" s="512"/>
    </row>
    <row r="402" spans="1:16" s="10" customFormat="1" ht="18" customHeight="1" x14ac:dyDescent="0.3">
      <c r="A402" s="1588">
        <v>395</v>
      </c>
      <c r="B402" s="143"/>
      <c r="C402" s="144"/>
      <c r="D402" s="1340" t="s">
        <v>675</v>
      </c>
      <c r="E402" s="146"/>
      <c r="F402" s="146"/>
      <c r="G402" s="1089"/>
      <c r="H402" s="733"/>
      <c r="I402" s="1196">
        <f>SUM(J402:N402)</f>
        <v>0</v>
      </c>
      <c r="J402" s="148"/>
      <c r="K402" s="148"/>
      <c r="L402" s="148"/>
      <c r="M402" s="148"/>
      <c r="N402" s="149"/>
    </row>
    <row r="403" spans="1:16" s="10" customFormat="1" ht="18" customHeight="1" x14ac:dyDescent="0.3">
      <c r="A403" s="1588">
        <v>396</v>
      </c>
      <c r="B403" s="143"/>
      <c r="C403" s="144"/>
      <c r="D403" s="1341" t="s">
        <v>1210</v>
      </c>
      <c r="E403" s="146"/>
      <c r="F403" s="146"/>
      <c r="G403" s="1089"/>
      <c r="H403" s="733"/>
      <c r="I403" s="675">
        <f>SUM(I401:I402)</f>
        <v>2000</v>
      </c>
      <c r="J403" s="675">
        <f t="shared" ref="J403:K403" si="117">SUM(J401:J402)</f>
        <v>1670</v>
      </c>
      <c r="K403" s="675">
        <f t="shared" si="117"/>
        <v>330</v>
      </c>
      <c r="L403" s="675"/>
      <c r="M403" s="675"/>
      <c r="N403" s="1490"/>
    </row>
    <row r="404" spans="1:16" s="93" customFormat="1" ht="22.5" customHeight="1" x14ac:dyDescent="0.35">
      <c r="A404" s="1588">
        <v>397</v>
      </c>
      <c r="B404" s="723"/>
      <c r="C404" s="137">
        <f>C399+1</f>
        <v>48</v>
      </c>
      <c r="D404" s="722" t="s">
        <v>88</v>
      </c>
      <c r="E404" s="139">
        <v>1076</v>
      </c>
      <c r="F404" s="139"/>
      <c r="G404" s="1088"/>
      <c r="H404" s="733" t="s">
        <v>25</v>
      </c>
      <c r="I404" s="675"/>
      <c r="J404" s="520"/>
      <c r="K404" s="520"/>
      <c r="L404" s="520"/>
      <c r="M404" s="520"/>
      <c r="N404" s="512"/>
      <c r="P404" s="1736"/>
    </row>
    <row r="405" spans="1:16" s="93" customFormat="1" ht="18" customHeight="1" x14ac:dyDescent="0.35">
      <c r="A405" s="1588">
        <v>398</v>
      </c>
      <c r="B405" s="723"/>
      <c r="C405" s="137"/>
      <c r="D405" s="1341" t="s">
        <v>1165</v>
      </c>
      <c r="E405" s="139"/>
      <c r="F405" s="139"/>
      <c r="G405" s="1088"/>
      <c r="H405" s="733"/>
      <c r="I405" s="675">
        <v>0</v>
      </c>
      <c r="J405" s="520"/>
      <c r="K405" s="520"/>
      <c r="L405" s="520"/>
      <c r="M405" s="520"/>
      <c r="N405" s="512"/>
      <c r="P405" s="1736"/>
    </row>
    <row r="406" spans="1:16" s="10" customFormat="1" ht="18" customHeight="1" x14ac:dyDescent="0.3">
      <c r="A406" s="1588">
        <v>399</v>
      </c>
      <c r="B406" s="143"/>
      <c r="C406" s="144"/>
      <c r="D406" s="1340" t="s">
        <v>675</v>
      </c>
      <c r="E406" s="146"/>
      <c r="F406" s="146"/>
      <c r="G406" s="1089"/>
      <c r="H406" s="733"/>
      <c r="I406" s="1196">
        <f>SUM(J406:N406)</f>
        <v>0</v>
      </c>
      <c r="J406" s="148"/>
      <c r="K406" s="148"/>
      <c r="L406" s="148"/>
      <c r="M406" s="148"/>
      <c r="N406" s="149"/>
    </row>
    <row r="407" spans="1:16" s="10" customFormat="1" ht="18" customHeight="1" x14ac:dyDescent="0.3">
      <c r="A407" s="1588">
        <v>400</v>
      </c>
      <c r="B407" s="143"/>
      <c r="C407" s="144"/>
      <c r="D407" s="1341" t="s">
        <v>1210</v>
      </c>
      <c r="E407" s="146"/>
      <c r="F407" s="146"/>
      <c r="G407" s="1089"/>
      <c r="H407" s="733"/>
      <c r="I407" s="675">
        <f>SUM(I405:I406)</f>
        <v>0</v>
      </c>
      <c r="J407" s="675"/>
      <c r="K407" s="675"/>
      <c r="L407" s="675"/>
      <c r="M407" s="675"/>
      <c r="N407" s="1490"/>
    </row>
    <row r="408" spans="1:16" s="93" customFormat="1" ht="22.5" customHeight="1" x14ac:dyDescent="0.35">
      <c r="A408" s="1588">
        <v>401</v>
      </c>
      <c r="B408" s="723"/>
      <c r="C408" s="137">
        <f>C404+1</f>
        <v>49</v>
      </c>
      <c r="D408" s="722" t="s">
        <v>89</v>
      </c>
      <c r="E408" s="139"/>
      <c r="F408" s="139">
        <v>200</v>
      </c>
      <c r="G408" s="140">
        <v>10</v>
      </c>
      <c r="H408" s="733" t="s">
        <v>25</v>
      </c>
      <c r="I408" s="675"/>
      <c r="J408" s="520"/>
      <c r="K408" s="520"/>
      <c r="L408" s="520"/>
      <c r="M408" s="520"/>
      <c r="N408" s="512"/>
      <c r="P408" s="1736"/>
    </row>
    <row r="409" spans="1:16" s="10" customFormat="1" ht="18" customHeight="1" x14ac:dyDescent="0.3">
      <c r="A409" s="1588">
        <v>402</v>
      </c>
      <c r="B409" s="143"/>
      <c r="C409" s="144"/>
      <c r="D409" s="1021" t="s">
        <v>360</v>
      </c>
      <c r="E409" s="146"/>
      <c r="F409" s="146"/>
      <c r="G409" s="1089"/>
      <c r="H409" s="733"/>
      <c r="I409" s="1018">
        <f>SUM(J409:N409)</f>
        <v>100</v>
      </c>
      <c r="J409" s="1019"/>
      <c r="K409" s="1019"/>
      <c r="L409" s="1019"/>
      <c r="M409" s="1024">
        <v>100</v>
      </c>
      <c r="N409" s="149"/>
    </row>
    <row r="410" spans="1:16" s="1736" customFormat="1" ht="18" customHeight="1" x14ac:dyDescent="0.3">
      <c r="A410" s="1588">
        <v>403</v>
      </c>
      <c r="B410" s="720"/>
      <c r="C410" s="1398"/>
      <c r="D410" s="1341" t="s">
        <v>1165</v>
      </c>
      <c r="E410" s="1399"/>
      <c r="F410" s="1399"/>
      <c r="G410" s="1101"/>
      <c r="H410" s="1059"/>
      <c r="I410" s="675">
        <f>SUM(J410:N410)</f>
        <v>100</v>
      </c>
      <c r="J410" s="520"/>
      <c r="K410" s="520"/>
      <c r="L410" s="520"/>
      <c r="M410" s="520">
        <v>100</v>
      </c>
      <c r="N410" s="512"/>
    </row>
    <row r="411" spans="1:16" s="10" customFormat="1" ht="18" customHeight="1" x14ac:dyDescent="0.3">
      <c r="A411" s="1588">
        <v>404</v>
      </c>
      <c r="B411" s="143"/>
      <c r="C411" s="144"/>
      <c r="D411" s="1340" t="s">
        <v>675</v>
      </c>
      <c r="E411" s="146"/>
      <c r="F411" s="146"/>
      <c r="G411" s="1089"/>
      <c r="H411" s="733"/>
      <c r="I411" s="1196">
        <f>SUM(J411:N411)</f>
        <v>0</v>
      </c>
      <c r="J411" s="148"/>
      <c r="K411" s="148"/>
      <c r="L411" s="148"/>
      <c r="M411" s="148"/>
      <c r="N411" s="149"/>
    </row>
    <row r="412" spans="1:16" s="10" customFormat="1" ht="18" customHeight="1" x14ac:dyDescent="0.3">
      <c r="A412" s="1588">
        <v>405</v>
      </c>
      <c r="B412" s="143"/>
      <c r="C412" s="144"/>
      <c r="D412" s="1341" t="s">
        <v>1210</v>
      </c>
      <c r="E412" s="146"/>
      <c r="F412" s="146"/>
      <c r="G412" s="1089"/>
      <c r="H412" s="733"/>
      <c r="I412" s="675">
        <f>SUM(I410:I411)</f>
        <v>100</v>
      </c>
      <c r="J412" s="675"/>
      <c r="K412" s="675"/>
      <c r="L412" s="675"/>
      <c r="M412" s="675">
        <f t="shared" ref="M412" si="118">SUM(M410:M411)</f>
        <v>100</v>
      </c>
      <c r="N412" s="1490"/>
    </row>
    <row r="413" spans="1:16" s="93" customFormat="1" ht="22.5" customHeight="1" x14ac:dyDescent="0.35">
      <c r="A413" s="1588">
        <v>406</v>
      </c>
      <c r="B413" s="723"/>
      <c r="C413" s="137">
        <f>C408+1</f>
        <v>50</v>
      </c>
      <c r="D413" s="722" t="s">
        <v>90</v>
      </c>
      <c r="E413" s="139">
        <v>11323</v>
      </c>
      <c r="F413" s="139">
        <v>14000</v>
      </c>
      <c r="G413" s="140">
        <v>9943</v>
      </c>
      <c r="H413" s="733" t="s">
        <v>25</v>
      </c>
      <c r="I413" s="675"/>
      <c r="J413" s="520"/>
      <c r="K413" s="520"/>
      <c r="L413" s="520"/>
      <c r="M413" s="520"/>
      <c r="N413" s="512"/>
      <c r="P413" s="1736"/>
    </row>
    <row r="414" spans="1:16" s="10" customFormat="1" ht="18" customHeight="1" x14ac:dyDescent="0.3">
      <c r="A414" s="1588">
        <v>407</v>
      </c>
      <c r="B414" s="143"/>
      <c r="C414" s="144"/>
      <c r="D414" s="1021" t="s">
        <v>360</v>
      </c>
      <c r="E414" s="1016"/>
      <c r="F414" s="1016"/>
      <c r="G414" s="1089"/>
      <c r="H414" s="1017"/>
      <c r="I414" s="1018">
        <f>SUM(J414:N414)</f>
        <v>12000</v>
      </c>
      <c r="J414" s="1019"/>
      <c r="K414" s="1019"/>
      <c r="L414" s="1019"/>
      <c r="M414" s="1024">
        <v>12000</v>
      </c>
      <c r="N414" s="149"/>
    </row>
    <row r="415" spans="1:16" s="1736" customFormat="1" ht="18" customHeight="1" x14ac:dyDescent="0.3">
      <c r="A415" s="1588">
        <v>408</v>
      </c>
      <c r="B415" s="720"/>
      <c r="C415" s="1398"/>
      <c r="D415" s="1341" t="s">
        <v>1165</v>
      </c>
      <c r="E415" s="1399"/>
      <c r="F415" s="1399"/>
      <c r="G415" s="1101"/>
      <c r="H415" s="1059"/>
      <c r="I415" s="675">
        <f>SUM(J415:N415)</f>
        <v>12000</v>
      </c>
      <c r="J415" s="520"/>
      <c r="K415" s="520"/>
      <c r="L415" s="520"/>
      <c r="M415" s="520">
        <v>12000</v>
      </c>
      <c r="N415" s="512"/>
    </row>
    <row r="416" spans="1:16" s="10" customFormat="1" ht="18" customHeight="1" x14ac:dyDescent="0.3">
      <c r="A416" s="1588">
        <v>409</v>
      </c>
      <c r="B416" s="143"/>
      <c r="C416" s="144"/>
      <c r="D416" s="1340" t="s">
        <v>675</v>
      </c>
      <c r="E416" s="146"/>
      <c r="F416" s="146"/>
      <c r="G416" s="1089"/>
      <c r="H416" s="733"/>
      <c r="I416" s="1196">
        <f>SUM(J416:N416)</f>
        <v>0</v>
      </c>
      <c r="J416" s="148"/>
      <c r="K416" s="148"/>
      <c r="L416" s="148"/>
      <c r="M416" s="148"/>
      <c r="N416" s="149"/>
    </row>
    <row r="417" spans="1:16" s="10" customFormat="1" ht="18" customHeight="1" x14ac:dyDescent="0.3">
      <c r="A417" s="1588">
        <v>410</v>
      </c>
      <c r="B417" s="143"/>
      <c r="C417" s="144"/>
      <c r="D417" s="1341" t="s">
        <v>1210</v>
      </c>
      <c r="E417" s="146"/>
      <c r="F417" s="146"/>
      <c r="G417" s="1089"/>
      <c r="H417" s="733"/>
      <c r="I417" s="675">
        <f>SUM(I415:I416)</f>
        <v>12000</v>
      </c>
      <c r="J417" s="675"/>
      <c r="K417" s="675"/>
      <c r="L417" s="675"/>
      <c r="M417" s="675">
        <f t="shared" ref="M417" si="119">SUM(M415:M416)</f>
        <v>12000</v>
      </c>
      <c r="N417" s="1490"/>
    </row>
    <row r="418" spans="1:16" s="93" customFormat="1" ht="22.5" customHeight="1" x14ac:dyDescent="0.35">
      <c r="A418" s="1588">
        <v>411</v>
      </c>
      <c r="B418" s="723"/>
      <c r="C418" s="137">
        <f>C413+1</f>
        <v>51</v>
      </c>
      <c r="D418" s="722" t="s">
        <v>336</v>
      </c>
      <c r="E418" s="139">
        <v>5000</v>
      </c>
      <c r="F418" s="139">
        <v>6000</v>
      </c>
      <c r="G418" s="140">
        <v>6000</v>
      </c>
      <c r="H418" s="733" t="s">
        <v>24</v>
      </c>
      <c r="I418" s="675"/>
      <c r="J418" s="520"/>
      <c r="K418" s="520"/>
      <c r="L418" s="520"/>
      <c r="M418" s="520"/>
      <c r="N418" s="512"/>
      <c r="P418" s="1736"/>
    </row>
    <row r="419" spans="1:16" s="10" customFormat="1" ht="18" customHeight="1" x14ac:dyDescent="0.3">
      <c r="A419" s="1588">
        <v>412</v>
      </c>
      <c r="B419" s="143"/>
      <c r="C419" s="144"/>
      <c r="D419" s="1021" t="s">
        <v>360</v>
      </c>
      <c r="E419" s="1016"/>
      <c r="F419" s="1016"/>
      <c r="G419" s="147"/>
      <c r="H419" s="1017"/>
      <c r="I419" s="1018">
        <f>SUM(J419:N419)</f>
        <v>6000</v>
      </c>
      <c r="J419" s="1019"/>
      <c r="K419" s="1019"/>
      <c r="L419" s="1024">
        <v>6000</v>
      </c>
      <c r="M419" s="148"/>
      <c r="N419" s="149"/>
    </row>
    <row r="420" spans="1:16" s="1736" customFormat="1" ht="18" customHeight="1" x14ac:dyDescent="0.3">
      <c r="A420" s="1588">
        <v>413</v>
      </c>
      <c r="B420" s="720"/>
      <c r="C420" s="1398"/>
      <c r="D420" s="1341" t="s">
        <v>1165</v>
      </c>
      <c r="E420" s="1399"/>
      <c r="F420" s="1399"/>
      <c r="G420" s="1101"/>
      <c r="H420" s="1059"/>
      <c r="I420" s="675">
        <f>SUM(J420:N420)</f>
        <v>6000</v>
      </c>
      <c r="J420" s="520"/>
      <c r="K420" s="520"/>
      <c r="L420" s="520">
        <v>6000</v>
      </c>
      <c r="M420" s="520"/>
      <c r="N420" s="512"/>
    </row>
    <row r="421" spans="1:16" s="10" customFormat="1" ht="18" customHeight="1" x14ac:dyDescent="0.3">
      <c r="A421" s="1588">
        <v>414</v>
      </c>
      <c r="B421" s="143"/>
      <c r="C421" s="144"/>
      <c r="D421" s="1340" t="s">
        <v>675</v>
      </c>
      <c r="E421" s="146"/>
      <c r="F421" s="146"/>
      <c r="G421" s="147"/>
      <c r="H421" s="733"/>
      <c r="I421" s="1196">
        <f>SUM(J421:N421)</f>
        <v>0</v>
      </c>
      <c r="J421" s="148"/>
      <c r="K421" s="148"/>
      <c r="L421" s="148"/>
      <c r="M421" s="148"/>
      <c r="N421" s="149"/>
    </row>
    <row r="422" spans="1:16" s="10" customFormat="1" ht="18" customHeight="1" x14ac:dyDescent="0.3">
      <c r="A422" s="1588">
        <v>415</v>
      </c>
      <c r="B422" s="143"/>
      <c r="C422" s="144"/>
      <c r="D422" s="1341" t="s">
        <v>1210</v>
      </c>
      <c r="E422" s="146"/>
      <c r="F422" s="146"/>
      <c r="G422" s="147"/>
      <c r="H422" s="733"/>
      <c r="I422" s="675">
        <f>SUM(I420:I421)</f>
        <v>6000</v>
      </c>
      <c r="J422" s="675"/>
      <c r="K422" s="675"/>
      <c r="L422" s="675">
        <f t="shared" ref="L422" si="120">SUM(L420:L421)</f>
        <v>6000</v>
      </c>
      <c r="M422" s="675"/>
      <c r="N422" s="1490"/>
    </row>
    <row r="423" spans="1:16" s="93" customFormat="1" ht="22.5" customHeight="1" x14ac:dyDescent="0.35">
      <c r="A423" s="1588">
        <v>416</v>
      </c>
      <c r="B423" s="723"/>
      <c r="C423" s="137">
        <f>C418+1</f>
        <v>52</v>
      </c>
      <c r="D423" s="722" t="s">
        <v>356</v>
      </c>
      <c r="E423" s="139">
        <v>11500</v>
      </c>
      <c r="F423" s="139">
        <v>12000</v>
      </c>
      <c r="G423" s="140">
        <v>12000</v>
      </c>
      <c r="H423" s="733" t="s">
        <v>24</v>
      </c>
      <c r="I423" s="675"/>
      <c r="J423" s="520"/>
      <c r="K423" s="520"/>
      <c r="L423" s="520"/>
      <c r="M423" s="520"/>
      <c r="N423" s="512"/>
      <c r="P423" s="1736"/>
    </row>
    <row r="424" spans="1:16" s="10" customFormat="1" ht="18" customHeight="1" x14ac:dyDescent="0.3">
      <c r="A424" s="1588">
        <v>417</v>
      </c>
      <c r="B424" s="143"/>
      <c r="C424" s="144"/>
      <c r="D424" s="1021" t="s">
        <v>360</v>
      </c>
      <c r="E424" s="1016"/>
      <c r="F424" s="1016"/>
      <c r="G424" s="147"/>
      <c r="H424" s="1017"/>
      <c r="I424" s="1018">
        <f>SUM(J424:N424)</f>
        <v>12000</v>
      </c>
      <c r="J424" s="1019"/>
      <c r="K424" s="1019"/>
      <c r="L424" s="1019"/>
      <c r="M424" s="1019"/>
      <c r="N424" s="1032">
        <v>12000</v>
      </c>
    </row>
    <row r="425" spans="1:16" s="1736" customFormat="1" ht="18" customHeight="1" x14ac:dyDescent="0.3">
      <c r="A425" s="1588">
        <v>418</v>
      </c>
      <c r="B425" s="720"/>
      <c r="C425" s="1398"/>
      <c r="D425" s="1341" t="s">
        <v>1165</v>
      </c>
      <c r="E425" s="1399"/>
      <c r="F425" s="1399"/>
      <c r="G425" s="1101"/>
      <c r="H425" s="1059"/>
      <c r="I425" s="675">
        <f>SUM(J425:N425)</f>
        <v>12000</v>
      </c>
      <c r="J425" s="520"/>
      <c r="K425" s="520"/>
      <c r="L425" s="520"/>
      <c r="M425" s="520"/>
      <c r="N425" s="512">
        <v>12000</v>
      </c>
    </row>
    <row r="426" spans="1:16" s="10" customFormat="1" ht="18" customHeight="1" x14ac:dyDescent="0.3">
      <c r="A426" s="1588">
        <v>419</v>
      </c>
      <c r="B426" s="143"/>
      <c r="C426" s="144"/>
      <c r="D426" s="1340" t="s">
        <v>675</v>
      </c>
      <c r="E426" s="146"/>
      <c r="F426" s="146"/>
      <c r="G426" s="147"/>
      <c r="H426" s="733"/>
      <c r="I426" s="1196">
        <f>SUM(J426:N426)</f>
        <v>0</v>
      </c>
      <c r="J426" s="148"/>
      <c r="K426" s="148"/>
      <c r="L426" s="148"/>
      <c r="M426" s="148"/>
      <c r="N426" s="149"/>
    </row>
    <row r="427" spans="1:16" s="10" customFormat="1" ht="18" customHeight="1" x14ac:dyDescent="0.3">
      <c r="A427" s="1588">
        <v>420</v>
      </c>
      <c r="B427" s="143"/>
      <c r="C427" s="144"/>
      <c r="D427" s="1341" t="s">
        <v>1210</v>
      </c>
      <c r="E427" s="146"/>
      <c r="F427" s="146"/>
      <c r="G427" s="147"/>
      <c r="H427" s="733"/>
      <c r="I427" s="675">
        <f>SUM(I425:I426)</f>
        <v>12000</v>
      </c>
      <c r="J427" s="675"/>
      <c r="K427" s="675"/>
      <c r="L427" s="675"/>
      <c r="M427" s="675"/>
      <c r="N427" s="1490">
        <f t="shared" ref="N427" si="121">SUM(N425:N426)</f>
        <v>12000</v>
      </c>
    </row>
    <row r="428" spans="1:16" s="93" customFormat="1" ht="22.5" customHeight="1" x14ac:dyDescent="0.35">
      <c r="A428" s="1588">
        <v>421</v>
      </c>
      <c r="B428" s="723"/>
      <c r="C428" s="137">
        <f>C423+1</f>
        <v>53</v>
      </c>
      <c r="D428" s="722" t="s">
        <v>91</v>
      </c>
      <c r="E428" s="139">
        <v>60000</v>
      </c>
      <c r="F428" s="139">
        <v>60000</v>
      </c>
      <c r="G428" s="140">
        <v>60000</v>
      </c>
      <c r="H428" s="733" t="s">
        <v>24</v>
      </c>
      <c r="I428" s="675"/>
      <c r="J428" s="520"/>
      <c r="K428" s="520"/>
      <c r="L428" s="520"/>
      <c r="M428" s="520"/>
      <c r="N428" s="512"/>
      <c r="P428" s="1736"/>
    </row>
    <row r="429" spans="1:16" s="10" customFormat="1" ht="18" customHeight="1" x14ac:dyDescent="0.3">
      <c r="A429" s="1588">
        <v>422</v>
      </c>
      <c r="B429" s="143"/>
      <c r="C429" s="144"/>
      <c r="D429" s="1021" t="s">
        <v>360</v>
      </c>
      <c r="E429" s="1016"/>
      <c r="F429" s="1016"/>
      <c r="G429" s="1089"/>
      <c r="H429" s="1017"/>
      <c r="I429" s="1018">
        <f>SUM(J429:N429)</f>
        <v>60000</v>
      </c>
      <c r="J429" s="1019"/>
      <c r="K429" s="1019"/>
      <c r="L429" s="1019"/>
      <c r="M429" s="1019"/>
      <c r="N429" s="1032">
        <v>60000</v>
      </c>
    </row>
    <row r="430" spans="1:16" s="1736" customFormat="1" ht="18" customHeight="1" x14ac:dyDescent="0.3">
      <c r="A430" s="1588">
        <v>423</v>
      </c>
      <c r="B430" s="720"/>
      <c r="C430" s="1398"/>
      <c r="D430" s="1341" t="s">
        <v>1165</v>
      </c>
      <c r="E430" s="1399"/>
      <c r="F430" s="1399"/>
      <c r="G430" s="1101"/>
      <c r="H430" s="1059"/>
      <c r="I430" s="675">
        <f>SUM(J430:N430)</f>
        <v>60000</v>
      </c>
      <c r="J430" s="520"/>
      <c r="K430" s="520"/>
      <c r="L430" s="520"/>
      <c r="M430" s="520"/>
      <c r="N430" s="512">
        <v>60000</v>
      </c>
    </row>
    <row r="431" spans="1:16" s="10" customFormat="1" ht="18" customHeight="1" x14ac:dyDescent="0.3">
      <c r="A431" s="1588">
        <v>424</v>
      </c>
      <c r="B431" s="143"/>
      <c r="C431" s="144"/>
      <c r="D431" s="1340" t="s">
        <v>675</v>
      </c>
      <c r="E431" s="146"/>
      <c r="F431" s="146"/>
      <c r="G431" s="1089"/>
      <c r="H431" s="733"/>
      <c r="I431" s="1196">
        <f>SUM(J431:N431)</f>
        <v>0</v>
      </c>
      <c r="J431" s="148"/>
      <c r="K431" s="148"/>
      <c r="L431" s="148"/>
      <c r="M431" s="148"/>
      <c r="N431" s="149"/>
    </row>
    <row r="432" spans="1:16" s="10" customFormat="1" ht="18" customHeight="1" x14ac:dyDescent="0.3">
      <c r="A432" s="1588">
        <v>425</v>
      </c>
      <c r="B432" s="143"/>
      <c r="C432" s="144"/>
      <c r="D432" s="1341" t="s">
        <v>1210</v>
      </c>
      <c r="E432" s="146"/>
      <c r="F432" s="146"/>
      <c r="G432" s="1089"/>
      <c r="H432" s="733"/>
      <c r="I432" s="675">
        <f>SUM(I430:I431)</f>
        <v>60000</v>
      </c>
      <c r="J432" s="675"/>
      <c r="K432" s="675"/>
      <c r="L432" s="675"/>
      <c r="M432" s="675"/>
      <c r="N432" s="1490">
        <f t="shared" ref="N432" si="122">SUM(N430:N431)</f>
        <v>60000</v>
      </c>
    </row>
    <row r="433" spans="1:17" s="93" customFormat="1" ht="22.5" customHeight="1" x14ac:dyDescent="0.35">
      <c r="A433" s="1588">
        <v>426</v>
      </c>
      <c r="B433" s="723"/>
      <c r="C433" s="137">
        <f>C428+1</f>
        <v>54</v>
      </c>
      <c r="D433" s="722" t="s">
        <v>643</v>
      </c>
      <c r="E433" s="139">
        <v>331858</v>
      </c>
      <c r="F433" s="139">
        <v>321844</v>
      </c>
      <c r="G433" s="140">
        <v>375475</v>
      </c>
      <c r="H433" s="733" t="s">
        <v>24</v>
      </c>
      <c r="I433" s="675"/>
      <c r="J433" s="520"/>
      <c r="K433" s="520"/>
      <c r="L433" s="520"/>
      <c r="M433" s="520"/>
      <c r="N433" s="512"/>
      <c r="P433" s="1736"/>
    </row>
    <row r="434" spans="1:17" s="10" customFormat="1" ht="18" customHeight="1" x14ac:dyDescent="0.3">
      <c r="A434" s="1588">
        <v>427</v>
      </c>
      <c r="B434" s="143"/>
      <c r="C434" s="144"/>
      <c r="D434" s="1021" t="s">
        <v>360</v>
      </c>
      <c r="E434" s="1016"/>
      <c r="F434" s="1016"/>
      <c r="G434" s="147"/>
      <c r="H434" s="1017"/>
      <c r="I434" s="1018">
        <f>SUM(J434:N434)</f>
        <v>356958</v>
      </c>
      <c r="J434" s="1019"/>
      <c r="K434" s="1019"/>
      <c r="L434" s="1019"/>
      <c r="M434" s="1019"/>
      <c r="N434" s="1032">
        <f>361394-4436</f>
        <v>356958</v>
      </c>
    </row>
    <row r="435" spans="1:17" s="1736" customFormat="1" ht="18" customHeight="1" x14ac:dyDescent="0.3">
      <c r="A435" s="1588">
        <v>428</v>
      </c>
      <c r="B435" s="720"/>
      <c r="C435" s="1398"/>
      <c r="D435" s="1341" t="s">
        <v>1165</v>
      </c>
      <c r="E435" s="1399"/>
      <c r="F435" s="1399"/>
      <c r="G435" s="1101"/>
      <c r="H435" s="1059"/>
      <c r="I435" s="675">
        <f>SUM(J435:N435)</f>
        <v>397728</v>
      </c>
      <c r="J435" s="520"/>
      <c r="K435" s="520"/>
      <c r="L435" s="520"/>
      <c r="M435" s="520"/>
      <c r="N435" s="512">
        <v>397728</v>
      </c>
    </row>
    <row r="436" spans="1:17" s="10" customFormat="1" ht="18" customHeight="1" x14ac:dyDescent="0.3">
      <c r="A436" s="1588">
        <v>429</v>
      </c>
      <c r="B436" s="143"/>
      <c r="C436" s="144"/>
      <c r="D436" s="1340" t="s">
        <v>1230</v>
      </c>
      <c r="E436" s="146"/>
      <c r="F436" s="146"/>
      <c r="G436" s="147"/>
      <c r="H436" s="733"/>
      <c r="I436" s="1196">
        <f t="shared" ref="I436:I439" si="123">SUM(J436:N436)</f>
        <v>274</v>
      </c>
      <c r="J436" s="148"/>
      <c r="K436" s="148"/>
      <c r="L436" s="148"/>
      <c r="M436" s="148"/>
      <c r="N436" s="182">
        <v>274</v>
      </c>
    </row>
    <row r="437" spans="1:17" s="10" customFormat="1" ht="18" customHeight="1" x14ac:dyDescent="0.3">
      <c r="A437" s="1588">
        <v>430</v>
      </c>
      <c r="B437" s="143"/>
      <c r="C437" s="144"/>
      <c r="D437" s="1340" t="s">
        <v>1224</v>
      </c>
      <c r="E437" s="146"/>
      <c r="F437" s="146"/>
      <c r="G437" s="147"/>
      <c r="H437" s="733"/>
      <c r="I437" s="1196">
        <f t="shared" si="123"/>
        <v>3992</v>
      </c>
      <c r="J437" s="148"/>
      <c r="K437" s="148"/>
      <c r="L437" s="148"/>
      <c r="M437" s="148"/>
      <c r="N437" s="182">
        <v>3992</v>
      </c>
    </row>
    <row r="438" spans="1:17" s="10" customFormat="1" ht="18" customHeight="1" x14ac:dyDescent="0.3">
      <c r="A438" s="1588">
        <v>431</v>
      </c>
      <c r="B438" s="143"/>
      <c r="C438" s="144"/>
      <c r="D438" s="1340" t="s">
        <v>1225</v>
      </c>
      <c r="E438" s="146"/>
      <c r="F438" s="146"/>
      <c r="G438" s="147"/>
      <c r="H438" s="733"/>
      <c r="I438" s="1196">
        <f t="shared" si="123"/>
        <v>202</v>
      </c>
      <c r="J438" s="148"/>
      <c r="K438" s="148"/>
      <c r="L438" s="148"/>
      <c r="M438" s="148"/>
      <c r="N438" s="182">
        <v>202</v>
      </c>
    </row>
    <row r="439" spans="1:17" s="10" customFormat="1" ht="18" customHeight="1" x14ac:dyDescent="0.3">
      <c r="A439" s="1588">
        <v>432</v>
      </c>
      <c r="B439" s="143"/>
      <c r="C439" s="144"/>
      <c r="D439" s="1340" t="s">
        <v>1391</v>
      </c>
      <c r="E439" s="146"/>
      <c r="F439" s="146"/>
      <c r="G439" s="147"/>
      <c r="H439" s="733"/>
      <c r="I439" s="1196">
        <f t="shared" si="123"/>
        <v>100</v>
      </c>
      <c r="J439" s="1508"/>
      <c r="K439" s="1508"/>
      <c r="L439" s="1508"/>
      <c r="M439" s="1508"/>
      <c r="N439" s="1613">
        <v>100</v>
      </c>
    </row>
    <row r="440" spans="1:17" s="10" customFormat="1" ht="18" customHeight="1" x14ac:dyDescent="0.3">
      <c r="A440" s="1588">
        <v>433</v>
      </c>
      <c r="B440" s="143"/>
      <c r="C440" s="144"/>
      <c r="D440" s="1341" t="s">
        <v>1210</v>
      </c>
      <c r="E440" s="146"/>
      <c r="F440" s="146"/>
      <c r="G440" s="147"/>
      <c r="H440" s="733"/>
      <c r="I440" s="675">
        <f>SUM(I435:I439)</f>
        <v>402296</v>
      </c>
      <c r="J440" s="675"/>
      <c r="K440" s="675"/>
      <c r="L440" s="675"/>
      <c r="M440" s="675"/>
      <c r="N440" s="1490">
        <f>SUM(N435:N439)</f>
        <v>402296</v>
      </c>
    </row>
    <row r="441" spans="1:17" s="93" customFormat="1" ht="22.5" customHeight="1" x14ac:dyDescent="0.35">
      <c r="A441" s="1588">
        <v>434</v>
      </c>
      <c r="B441" s="723"/>
      <c r="C441" s="137">
        <f>C433+1</f>
        <v>55</v>
      </c>
      <c r="D441" s="722" t="s">
        <v>92</v>
      </c>
      <c r="E441" s="139">
        <v>169998</v>
      </c>
      <c r="F441" s="139">
        <v>155600</v>
      </c>
      <c r="G441" s="140">
        <v>200934</v>
      </c>
      <c r="H441" s="733" t="s">
        <v>24</v>
      </c>
      <c r="I441" s="675"/>
      <c r="J441" s="520"/>
      <c r="K441" s="520"/>
      <c r="L441" s="520"/>
      <c r="M441" s="520"/>
      <c r="N441" s="512"/>
      <c r="P441" s="1736"/>
    </row>
    <row r="442" spans="1:17" s="10" customFormat="1" ht="18" customHeight="1" x14ac:dyDescent="0.3">
      <c r="A442" s="1588">
        <v>435</v>
      </c>
      <c r="B442" s="143"/>
      <c r="C442" s="144"/>
      <c r="D442" s="1021" t="s">
        <v>360</v>
      </c>
      <c r="E442" s="1016"/>
      <c r="F442" s="1016"/>
      <c r="G442" s="1089"/>
      <c r="H442" s="1017"/>
      <c r="I442" s="1018">
        <f>SUM(J442:N442)</f>
        <v>166585</v>
      </c>
      <c r="J442" s="1019"/>
      <c r="K442" s="1019"/>
      <c r="L442" s="1019"/>
      <c r="M442" s="1019"/>
      <c r="N442" s="1032">
        <v>166585</v>
      </c>
    </row>
    <row r="443" spans="1:17" s="1736" customFormat="1" ht="18" customHeight="1" x14ac:dyDescent="0.3">
      <c r="A443" s="1588">
        <v>436</v>
      </c>
      <c r="B443" s="720"/>
      <c r="C443" s="1398"/>
      <c r="D443" s="1341" t="s">
        <v>1165</v>
      </c>
      <c r="E443" s="1399"/>
      <c r="F443" s="1399"/>
      <c r="G443" s="1101"/>
      <c r="H443" s="1059"/>
      <c r="I443" s="675">
        <f>SUM(J443:N443)</f>
        <v>216277</v>
      </c>
      <c r="J443" s="520"/>
      <c r="K443" s="520"/>
      <c r="L443" s="520"/>
      <c r="M443" s="520"/>
      <c r="N443" s="512">
        <v>216277</v>
      </c>
    </row>
    <row r="444" spans="1:17" s="10" customFormat="1" ht="18" customHeight="1" x14ac:dyDescent="0.3">
      <c r="A444" s="1588">
        <v>437</v>
      </c>
      <c r="B444" s="143"/>
      <c r="C444" s="144"/>
      <c r="D444" s="1340" t="s">
        <v>1230</v>
      </c>
      <c r="E444" s="146"/>
      <c r="F444" s="146"/>
      <c r="G444" s="1089"/>
      <c r="H444" s="733"/>
      <c r="I444" s="1196">
        <f t="shared" ref="I444:I445" si="124">SUM(J444:N444)</f>
        <v>326</v>
      </c>
      <c r="J444" s="148"/>
      <c r="K444" s="148"/>
      <c r="L444" s="148"/>
      <c r="M444" s="148"/>
      <c r="N444" s="149">
        <v>326</v>
      </c>
      <c r="Q444" s="1736"/>
    </row>
    <row r="445" spans="1:17" s="10" customFormat="1" ht="18" customHeight="1" x14ac:dyDescent="0.3">
      <c r="A445" s="1588">
        <v>438</v>
      </c>
      <c r="B445" s="143"/>
      <c r="C445" s="144"/>
      <c r="D445" s="1340" t="s">
        <v>1224</v>
      </c>
      <c r="E445" s="146"/>
      <c r="F445" s="146"/>
      <c r="G445" s="1089"/>
      <c r="H445" s="733"/>
      <c r="I445" s="1196">
        <f t="shared" si="124"/>
        <v>3641</v>
      </c>
      <c r="J445" s="148"/>
      <c r="K445" s="148"/>
      <c r="L445" s="148"/>
      <c r="M445" s="148"/>
      <c r="N445" s="182">
        <v>3641</v>
      </c>
      <c r="Q445" s="1736"/>
    </row>
    <row r="446" spans="1:17" s="10" customFormat="1" ht="18" customHeight="1" x14ac:dyDescent="0.3">
      <c r="A446" s="1588">
        <v>439</v>
      </c>
      <c r="B446" s="143"/>
      <c r="C446" s="144"/>
      <c r="D446" s="1341" t="s">
        <v>1210</v>
      </c>
      <c r="E446" s="146"/>
      <c r="F446" s="146"/>
      <c r="G446" s="1089"/>
      <c r="H446" s="733"/>
      <c r="I446" s="675">
        <f>SUM(I443:I445)</f>
        <v>220244</v>
      </c>
      <c r="J446" s="675"/>
      <c r="K446" s="675"/>
      <c r="L446" s="675"/>
      <c r="M446" s="675"/>
      <c r="N446" s="1490">
        <f>SUM(N443:N445)</f>
        <v>220244</v>
      </c>
    </row>
    <row r="447" spans="1:17" s="93" customFormat="1" ht="22.5" customHeight="1" x14ac:dyDescent="0.35">
      <c r="A447" s="1588">
        <v>440</v>
      </c>
      <c r="B447" s="723"/>
      <c r="C447" s="137">
        <f>C441+1</f>
        <v>56</v>
      </c>
      <c r="D447" s="722" t="s">
        <v>399</v>
      </c>
      <c r="E447" s="139">
        <v>43453</v>
      </c>
      <c r="F447" s="139">
        <v>47940</v>
      </c>
      <c r="G447" s="140">
        <v>47940</v>
      </c>
      <c r="H447" s="733" t="s">
        <v>24</v>
      </c>
      <c r="I447" s="675"/>
      <c r="J447" s="520"/>
      <c r="K447" s="520"/>
      <c r="L447" s="520"/>
      <c r="M447" s="520"/>
      <c r="N447" s="512"/>
      <c r="P447" s="1736"/>
    </row>
    <row r="448" spans="1:17" s="10" customFormat="1" ht="18" customHeight="1" x14ac:dyDescent="0.3">
      <c r="A448" s="1588">
        <v>441</v>
      </c>
      <c r="B448" s="143"/>
      <c r="C448" s="144"/>
      <c r="D448" s="1021" t="s">
        <v>360</v>
      </c>
      <c r="E448" s="1016"/>
      <c r="F448" s="1016"/>
      <c r="G448" s="1089"/>
      <c r="H448" s="1017"/>
      <c r="I448" s="1018">
        <f>SUM(J448:N448)</f>
        <v>47940</v>
      </c>
      <c r="J448" s="1019"/>
      <c r="K448" s="1019"/>
      <c r="L448" s="1024">
        <v>47940</v>
      </c>
      <c r="M448" s="148"/>
      <c r="N448" s="149"/>
    </row>
    <row r="449" spans="1:16" s="1736" customFormat="1" ht="18" customHeight="1" x14ac:dyDescent="0.3">
      <c r="A449" s="1588">
        <v>442</v>
      </c>
      <c r="B449" s="720"/>
      <c r="C449" s="1398"/>
      <c r="D449" s="1341" t="s">
        <v>1165</v>
      </c>
      <c r="E449" s="1399"/>
      <c r="F449" s="1399"/>
      <c r="G449" s="1101"/>
      <c r="H449" s="1059"/>
      <c r="I449" s="675">
        <f>SUM(J449:N449)</f>
        <v>49641</v>
      </c>
      <c r="J449" s="520"/>
      <c r="K449" s="520"/>
      <c r="L449" s="520">
        <v>49641</v>
      </c>
      <c r="M449" s="520"/>
      <c r="N449" s="512"/>
    </row>
    <row r="450" spans="1:16" s="10" customFormat="1" ht="18" customHeight="1" x14ac:dyDescent="0.3">
      <c r="A450" s="1588">
        <v>443</v>
      </c>
      <c r="B450" s="143"/>
      <c r="C450" s="144"/>
      <c r="D450" s="1340" t="s">
        <v>675</v>
      </c>
      <c r="E450" s="146"/>
      <c r="F450" s="146"/>
      <c r="G450" s="1089"/>
      <c r="H450" s="733"/>
      <c r="I450" s="1196">
        <f>SUM(J450:N450)</f>
        <v>0</v>
      </c>
      <c r="J450" s="148"/>
      <c r="K450" s="148"/>
      <c r="L450" s="148"/>
      <c r="M450" s="148"/>
      <c r="N450" s="149"/>
    </row>
    <row r="451" spans="1:16" s="10" customFormat="1" ht="18" customHeight="1" x14ac:dyDescent="0.3">
      <c r="A451" s="1588">
        <v>444</v>
      </c>
      <c r="B451" s="143"/>
      <c r="C451" s="144"/>
      <c r="D451" s="1341" t="s">
        <v>1210</v>
      </c>
      <c r="E451" s="146"/>
      <c r="F451" s="146"/>
      <c r="G451" s="1089"/>
      <c r="H451" s="733"/>
      <c r="I451" s="675">
        <f>SUM(I449:I450)</f>
        <v>49641</v>
      </c>
      <c r="J451" s="675"/>
      <c r="K451" s="675"/>
      <c r="L451" s="675">
        <f t="shared" ref="L451" si="125">SUM(L449:L450)</f>
        <v>49641</v>
      </c>
      <c r="M451" s="675"/>
      <c r="N451" s="1490"/>
    </row>
    <row r="452" spans="1:16" s="10" customFormat="1" ht="18" customHeight="1" x14ac:dyDescent="0.3">
      <c r="A452" s="1588">
        <v>445</v>
      </c>
      <c r="B452" s="143"/>
      <c r="C452" s="144">
        <f>C447+1</f>
        <v>57</v>
      </c>
      <c r="D452" s="721" t="s">
        <v>520</v>
      </c>
      <c r="E452" s="146"/>
      <c r="F452" s="146"/>
      <c r="G452" s="1089"/>
      <c r="H452" s="733" t="s">
        <v>25</v>
      </c>
      <c r="I452" s="675"/>
      <c r="J452" s="148"/>
      <c r="K452" s="148"/>
      <c r="L452" s="148"/>
      <c r="M452" s="148"/>
      <c r="N452" s="149"/>
    </row>
    <row r="453" spans="1:16" s="10" customFormat="1" ht="18" customHeight="1" x14ac:dyDescent="0.3">
      <c r="A453" s="1588">
        <v>446</v>
      </c>
      <c r="B453" s="143"/>
      <c r="C453" s="144"/>
      <c r="D453" s="1021" t="s">
        <v>360</v>
      </c>
      <c r="E453" s="1016"/>
      <c r="F453" s="1016"/>
      <c r="G453" s="1089"/>
      <c r="H453" s="1017"/>
      <c r="I453" s="1018">
        <f>SUM(J453:N453)</f>
        <v>3840</v>
      </c>
      <c r="J453" s="1019"/>
      <c r="K453" s="1019"/>
      <c r="L453" s="1024">
        <v>3840</v>
      </c>
      <c r="M453" s="148"/>
      <c r="N453" s="149"/>
    </row>
    <row r="454" spans="1:16" s="1736" customFormat="1" ht="18" customHeight="1" x14ac:dyDescent="0.3">
      <c r="A454" s="1588">
        <v>447</v>
      </c>
      <c r="B454" s="720"/>
      <c r="C454" s="1398"/>
      <c r="D454" s="1341" t="s">
        <v>1165</v>
      </c>
      <c r="E454" s="1399"/>
      <c r="F454" s="1399"/>
      <c r="G454" s="1101"/>
      <c r="H454" s="1059"/>
      <c r="I454" s="675">
        <f>SUM(J454:N454)</f>
        <v>3840</v>
      </c>
      <c r="J454" s="520"/>
      <c r="K454" s="520"/>
      <c r="L454" s="520">
        <v>3840</v>
      </c>
      <c r="M454" s="520"/>
      <c r="N454" s="512"/>
    </row>
    <row r="455" spans="1:16" s="10" customFormat="1" ht="18" customHeight="1" x14ac:dyDescent="0.3">
      <c r="A455" s="1588">
        <v>448</v>
      </c>
      <c r="B455" s="143"/>
      <c r="C455" s="144"/>
      <c r="D455" s="1340" t="s">
        <v>675</v>
      </c>
      <c r="E455" s="146"/>
      <c r="F455" s="146"/>
      <c r="G455" s="1089"/>
      <c r="H455" s="733"/>
      <c r="I455" s="1196">
        <f>SUM(J455:N455)</f>
        <v>0</v>
      </c>
      <c r="J455" s="148"/>
      <c r="K455" s="148"/>
      <c r="L455" s="148"/>
      <c r="M455" s="148"/>
      <c r="N455" s="149"/>
    </row>
    <row r="456" spans="1:16" s="10" customFormat="1" ht="18" customHeight="1" x14ac:dyDescent="0.3">
      <c r="A456" s="1588">
        <v>449</v>
      </c>
      <c r="B456" s="143"/>
      <c r="C456" s="144"/>
      <c r="D456" s="1341" t="s">
        <v>1210</v>
      </c>
      <c r="E456" s="146"/>
      <c r="F456" s="146"/>
      <c r="G456" s="1089"/>
      <c r="H456" s="733"/>
      <c r="I456" s="675">
        <f>SUM(I454:I455)</f>
        <v>3840</v>
      </c>
      <c r="J456" s="675"/>
      <c r="K456" s="675"/>
      <c r="L456" s="675">
        <f t="shared" ref="L456" si="126">SUM(L454:L455)</f>
        <v>3840</v>
      </c>
      <c r="M456" s="675"/>
      <c r="N456" s="1490"/>
    </row>
    <row r="457" spans="1:16" s="10" customFormat="1" ht="18" customHeight="1" x14ac:dyDescent="0.3">
      <c r="A457" s="1588">
        <v>450</v>
      </c>
      <c r="B457" s="143"/>
      <c r="C457" s="144">
        <f>C452+1</f>
        <v>58</v>
      </c>
      <c r="D457" s="721" t="s">
        <v>521</v>
      </c>
      <c r="E457" s="146"/>
      <c r="F457" s="146"/>
      <c r="G457" s="1089"/>
      <c r="H457" s="733" t="s">
        <v>25</v>
      </c>
      <c r="I457" s="675"/>
      <c r="J457" s="148"/>
      <c r="K457" s="148"/>
      <c r="L457" s="148"/>
      <c r="M457" s="148"/>
      <c r="N457" s="149"/>
    </row>
    <row r="458" spans="1:16" s="10" customFormat="1" ht="18" customHeight="1" x14ac:dyDescent="0.3">
      <c r="A458" s="1588">
        <v>451</v>
      </c>
      <c r="B458" s="143"/>
      <c r="C458" s="144"/>
      <c r="D458" s="1021" t="s">
        <v>360</v>
      </c>
      <c r="E458" s="1016"/>
      <c r="F458" s="1016"/>
      <c r="G458" s="1089"/>
      <c r="H458" s="1017"/>
      <c r="I458" s="1018">
        <f>SUM(J458:N458)</f>
        <v>4000</v>
      </c>
      <c r="J458" s="1019"/>
      <c r="K458" s="1019"/>
      <c r="L458" s="1019"/>
      <c r="M458" s="1019"/>
      <c r="N458" s="1032">
        <v>4000</v>
      </c>
    </row>
    <row r="459" spans="1:16" s="1736" customFormat="1" ht="18" customHeight="1" x14ac:dyDescent="0.3">
      <c r="A459" s="1588">
        <v>452</v>
      </c>
      <c r="B459" s="720"/>
      <c r="C459" s="1398"/>
      <c r="D459" s="1341" t="s">
        <v>1165</v>
      </c>
      <c r="E459" s="1399"/>
      <c r="F459" s="1399"/>
      <c r="G459" s="1101"/>
      <c r="H459" s="1059"/>
      <c r="I459" s="675">
        <f>SUM(J459:N459)</f>
        <v>4000</v>
      </c>
      <c r="J459" s="520"/>
      <c r="K459" s="520"/>
      <c r="L459" s="520"/>
      <c r="M459" s="520"/>
      <c r="N459" s="512">
        <v>4000</v>
      </c>
    </row>
    <row r="460" spans="1:16" s="10" customFormat="1" ht="18" customHeight="1" x14ac:dyDescent="0.3">
      <c r="A460" s="1588">
        <v>453</v>
      </c>
      <c r="B460" s="143"/>
      <c r="C460" s="144"/>
      <c r="D460" s="1340" t="s">
        <v>675</v>
      </c>
      <c r="E460" s="146"/>
      <c r="F460" s="146"/>
      <c r="G460" s="1089"/>
      <c r="H460" s="733"/>
      <c r="I460" s="1196">
        <f>SUM(J460:N460)</f>
        <v>0</v>
      </c>
      <c r="J460" s="148"/>
      <c r="K460" s="148"/>
      <c r="L460" s="148"/>
      <c r="M460" s="148"/>
      <c r="N460" s="149"/>
    </row>
    <row r="461" spans="1:16" s="10" customFormat="1" ht="18" customHeight="1" x14ac:dyDescent="0.3">
      <c r="A461" s="1588">
        <v>454</v>
      </c>
      <c r="B461" s="143"/>
      <c r="C461" s="144"/>
      <c r="D461" s="1341" t="s">
        <v>1210</v>
      </c>
      <c r="E461" s="146"/>
      <c r="F461" s="146"/>
      <c r="G461" s="1089"/>
      <c r="H461" s="733"/>
      <c r="I461" s="675">
        <f>SUM(I459:I460)</f>
        <v>4000</v>
      </c>
      <c r="J461" s="675"/>
      <c r="K461" s="675"/>
      <c r="L461" s="675"/>
      <c r="M461" s="675"/>
      <c r="N461" s="1490">
        <f t="shared" ref="N461" si="127">SUM(N459:N460)</f>
        <v>4000</v>
      </c>
    </row>
    <row r="462" spans="1:16" s="3" customFormat="1" ht="22.5" customHeight="1" x14ac:dyDescent="0.3">
      <c r="A462" s="1588">
        <v>455</v>
      </c>
      <c r="B462" s="136"/>
      <c r="C462" s="137">
        <f>C457+1</f>
        <v>59</v>
      </c>
      <c r="D462" s="722" t="s">
        <v>93</v>
      </c>
      <c r="E462" s="139">
        <v>1700</v>
      </c>
      <c r="F462" s="139">
        <v>1700</v>
      </c>
      <c r="G462" s="140">
        <v>1700</v>
      </c>
      <c r="H462" s="733" t="s">
        <v>25</v>
      </c>
      <c r="I462" s="675"/>
      <c r="J462" s="148"/>
      <c r="K462" s="148"/>
      <c r="L462" s="148"/>
      <c r="M462" s="148"/>
      <c r="N462" s="149"/>
      <c r="P462" s="10"/>
    </row>
    <row r="463" spans="1:16" s="10" customFormat="1" ht="18" customHeight="1" x14ac:dyDescent="0.3">
      <c r="A463" s="1588">
        <v>456</v>
      </c>
      <c r="B463" s="143"/>
      <c r="C463" s="144"/>
      <c r="D463" s="1021" t="s">
        <v>360</v>
      </c>
      <c r="E463" s="1016"/>
      <c r="F463" s="1016"/>
      <c r="G463" s="1089"/>
      <c r="H463" s="1017"/>
      <c r="I463" s="1018">
        <f>SUM(J463:N463)</f>
        <v>1700</v>
      </c>
      <c r="J463" s="1019"/>
      <c r="K463" s="1019"/>
      <c r="L463" s="1024">
        <v>1700</v>
      </c>
      <c r="M463" s="1019"/>
      <c r="N463" s="149"/>
    </row>
    <row r="464" spans="1:16" s="1736" customFormat="1" ht="18" customHeight="1" x14ac:dyDescent="0.3">
      <c r="A464" s="1588">
        <v>457</v>
      </c>
      <c r="B464" s="720"/>
      <c r="C464" s="1398"/>
      <c r="D464" s="1341" t="s">
        <v>1165</v>
      </c>
      <c r="E464" s="1399"/>
      <c r="F464" s="1399"/>
      <c r="G464" s="1101"/>
      <c r="H464" s="1059"/>
      <c r="I464" s="675">
        <f>SUM(J464:N464)</f>
        <v>1700</v>
      </c>
      <c r="J464" s="520"/>
      <c r="K464" s="520"/>
      <c r="L464" s="520">
        <v>1700</v>
      </c>
      <c r="M464" s="520"/>
      <c r="N464" s="512"/>
    </row>
    <row r="465" spans="1:16" s="10" customFormat="1" ht="18" customHeight="1" x14ac:dyDescent="0.3">
      <c r="A465" s="1588">
        <v>458</v>
      </c>
      <c r="B465" s="143"/>
      <c r="C465" s="144"/>
      <c r="D465" s="1340" t="s">
        <v>675</v>
      </c>
      <c r="E465" s="146"/>
      <c r="F465" s="146"/>
      <c r="G465" s="1089"/>
      <c r="H465" s="733"/>
      <c r="I465" s="1196">
        <f>SUM(J465:N465)</f>
        <v>0</v>
      </c>
      <c r="J465" s="148"/>
      <c r="K465" s="148"/>
      <c r="L465" s="148"/>
      <c r="M465" s="148"/>
      <c r="N465" s="149"/>
    </row>
    <row r="466" spans="1:16" s="10" customFormat="1" ht="18" customHeight="1" x14ac:dyDescent="0.3">
      <c r="A466" s="1588">
        <v>459</v>
      </c>
      <c r="B466" s="143"/>
      <c r="C466" s="144"/>
      <c r="D466" s="1341" t="s">
        <v>1210</v>
      </c>
      <c r="E466" s="146"/>
      <c r="F466" s="146"/>
      <c r="G466" s="1089"/>
      <c r="H466" s="733"/>
      <c r="I466" s="675">
        <f>SUM(I464:I465)</f>
        <v>1700</v>
      </c>
      <c r="J466" s="675"/>
      <c r="K466" s="675"/>
      <c r="L466" s="675">
        <f t="shared" ref="L466" si="128">SUM(L464:L465)</f>
        <v>1700</v>
      </c>
      <c r="M466" s="675"/>
      <c r="N466" s="1490"/>
    </row>
    <row r="467" spans="1:16" s="3" customFormat="1" ht="22.5" customHeight="1" x14ac:dyDescent="0.3">
      <c r="A467" s="1588">
        <v>460</v>
      </c>
      <c r="B467" s="136"/>
      <c r="C467" s="137">
        <f>C462+1</f>
        <v>60</v>
      </c>
      <c r="D467" s="722" t="s">
        <v>456</v>
      </c>
      <c r="E467" s="139">
        <v>2285</v>
      </c>
      <c r="F467" s="139">
        <v>1000</v>
      </c>
      <c r="G467" s="140">
        <v>0</v>
      </c>
      <c r="H467" s="733" t="s">
        <v>25</v>
      </c>
      <c r="I467" s="675"/>
      <c r="J467" s="148"/>
      <c r="K467" s="148"/>
      <c r="L467" s="148"/>
      <c r="M467" s="148"/>
      <c r="N467" s="149"/>
      <c r="P467" s="10"/>
    </row>
    <row r="468" spans="1:16" s="10" customFormat="1" ht="18" customHeight="1" x14ac:dyDescent="0.3">
      <c r="A468" s="1588">
        <v>461</v>
      </c>
      <c r="B468" s="143"/>
      <c r="C468" s="144"/>
      <c r="D468" s="1021" t="s">
        <v>360</v>
      </c>
      <c r="E468" s="1016"/>
      <c r="F468" s="1016"/>
      <c r="G468" s="1089"/>
      <c r="H468" s="1017"/>
      <c r="I468" s="1018">
        <f>SUM(J468:N468)</f>
        <v>1000</v>
      </c>
      <c r="J468" s="1019"/>
      <c r="K468" s="1019"/>
      <c r="L468" s="1024">
        <v>1000</v>
      </c>
      <c r="M468" s="148"/>
      <c r="N468" s="149"/>
    </row>
    <row r="469" spans="1:16" s="1736" customFormat="1" ht="18" customHeight="1" x14ac:dyDescent="0.3">
      <c r="A469" s="1588">
        <v>462</v>
      </c>
      <c r="B469" s="720"/>
      <c r="C469" s="1398"/>
      <c r="D469" s="1341" t="s">
        <v>1165</v>
      </c>
      <c r="E469" s="1399"/>
      <c r="F469" s="1399"/>
      <c r="G469" s="1101"/>
      <c r="H469" s="1059"/>
      <c r="I469" s="675">
        <f>SUM(J469:N469)</f>
        <v>2519</v>
      </c>
      <c r="J469" s="520"/>
      <c r="K469" s="520"/>
      <c r="L469" s="520">
        <v>2519</v>
      </c>
      <c r="M469" s="520"/>
      <c r="N469" s="512"/>
    </row>
    <row r="470" spans="1:16" s="10" customFormat="1" ht="18" customHeight="1" x14ac:dyDescent="0.3">
      <c r="A470" s="1588">
        <v>463</v>
      </c>
      <c r="B470" s="143"/>
      <c r="C470" s="144"/>
      <c r="D470" s="1340" t="s">
        <v>675</v>
      </c>
      <c r="E470" s="146"/>
      <c r="F470" s="146"/>
      <c r="G470" s="1089"/>
      <c r="H470" s="733"/>
      <c r="I470" s="1196">
        <f>SUM(J470:N470)</f>
        <v>0</v>
      </c>
      <c r="J470" s="148"/>
      <c r="K470" s="148"/>
      <c r="L470" s="181"/>
      <c r="M470" s="148"/>
      <c r="N470" s="149"/>
    </row>
    <row r="471" spans="1:16" s="10" customFormat="1" ht="18" customHeight="1" x14ac:dyDescent="0.3">
      <c r="A471" s="1588">
        <v>464</v>
      </c>
      <c r="B471" s="143"/>
      <c r="C471" s="144"/>
      <c r="D471" s="1341" t="s">
        <v>1210</v>
      </c>
      <c r="E471" s="146"/>
      <c r="F471" s="146"/>
      <c r="G471" s="1089"/>
      <c r="H471" s="733"/>
      <c r="I471" s="675">
        <f>SUM(I469:I470)</f>
        <v>2519</v>
      </c>
      <c r="J471" s="675"/>
      <c r="K471" s="675"/>
      <c r="L471" s="675">
        <f t="shared" ref="L471" si="129">SUM(L469:L470)</f>
        <v>2519</v>
      </c>
      <c r="M471" s="675"/>
      <c r="N471" s="1490"/>
    </row>
    <row r="472" spans="1:16" s="3" customFormat="1" ht="22.5" customHeight="1" x14ac:dyDescent="0.3">
      <c r="A472" s="1588">
        <v>465</v>
      </c>
      <c r="B472" s="136"/>
      <c r="C472" s="137">
        <f>C467+1</f>
        <v>61</v>
      </c>
      <c r="D472" s="722" t="s">
        <v>94</v>
      </c>
      <c r="E472" s="139">
        <v>1000</v>
      </c>
      <c r="F472" s="139">
        <v>1000</v>
      </c>
      <c r="G472" s="140">
        <v>1000</v>
      </c>
      <c r="H472" s="733" t="s">
        <v>25</v>
      </c>
      <c r="I472" s="675"/>
      <c r="J472" s="148"/>
      <c r="K472" s="148"/>
      <c r="L472" s="148"/>
      <c r="M472" s="148"/>
      <c r="N472" s="149"/>
      <c r="P472" s="10"/>
    </row>
    <row r="473" spans="1:16" s="10" customFormat="1" ht="18" customHeight="1" x14ac:dyDescent="0.3">
      <c r="A473" s="1588">
        <v>466</v>
      </c>
      <c r="B473" s="143"/>
      <c r="C473" s="144"/>
      <c r="D473" s="1021" t="s">
        <v>360</v>
      </c>
      <c r="E473" s="1016"/>
      <c r="F473" s="1016"/>
      <c r="G473" s="147"/>
      <c r="H473" s="1017"/>
      <c r="I473" s="1018">
        <f>SUM(J473:N473)</f>
        <v>1000</v>
      </c>
      <c r="J473" s="1019"/>
      <c r="K473" s="1019"/>
      <c r="L473" s="1024">
        <v>1000</v>
      </c>
      <c r="M473" s="148"/>
      <c r="N473" s="149"/>
    </row>
    <row r="474" spans="1:16" s="1736" customFormat="1" ht="18" customHeight="1" x14ac:dyDescent="0.3">
      <c r="A474" s="1588">
        <v>467</v>
      </c>
      <c r="B474" s="720"/>
      <c r="C474" s="1398"/>
      <c r="D474" s="1341" t="s">
        <v>1165</v>
      </c>
      <c r="E474" s="1399"/>
      <c r="F474" s="1399"/>
      <c r="G474" s="1101"/>
      <c r="H474" s="1059"/>
      <c r="I474" s="675">
        <f>SUM(J474:N474)</f>
        <v>1000</v>
      </c>
      <c r="J474" s="520"/>
      <c r="K474" s="520"/>
      <c r="L474" s="520">
        <v>1000</v>
      </c>
      <c r="M474" s="520"/>
      <c r="N474" s="512"/>
    </row>
    <row r="475" spans="1:16" s="10" customFormat="1" ht="18" customHeight="1" x14ac:dyDescent="0.3">
      <c r="A475" s="1588">
        <v>468</v>
      </c>
      <c r="B475" s="143"/>
      <c r="C475" s="144"/>
      <c r="D475" s="1340" t="s">
        <v>675</v>
      </c>
      <c r="E475" s="146"/>
      <c r="F475" s="146"/>
      <c r="G475" s="147"/>
      <c r="H475" s="733"/>
      <c r="I475" s="1196">
        <f>SUM(J475:N475)</f>
        <v>0</v>
      </c>
      <c r="J475" s="148"/>
      <c r="K475" s="148"/>
      <c r="L475" s="148"/>
      <c r="M475" s="148"/>
      <c r="N475" s="149"/>
    </row>
    <row r="476" spans="1:16" s="10" customFormat="1" ht="18" customHeight="1" x14ac:dyDescent="0.3">
      <c r="A476" s="1588">
        <v>469</v>
      </c>
      <c r="B476" s="143"/>
      <c r="C476" s="144"/>
      <c r="D476" s="1341" t="s">
        <v>1210</v>
      </c>
      <c r="E476" s="146"/>
      <c r="F476" s="146"/>
      <c r="G476" s="147"/>
      <c r="H476" s="733"/>
      <c r="I476" s="675">
        <f>SUM(I474:I475)</f>
        <v>1000</v>
      </c>
      <c r="J476" s="675"/>
      <c r="K476" s="675"/>
      <c r="L476" s="675">
        <f t="shared" ref="L476" si="130">SUM(L474:L475)</f>
        <v>1000</v>
      </c>
      <c r="M476" s="675"/>
      <c r="N476" s="1490"/>
    </row>
    <row r="477" spans="1:16" s="3" customFormat="1" ht="22.5" customHeight="1" x14ac:dyDescent="0.3">
      <c r="A477" s="1588">
        <v>470</v>
      </c>
      <c r="B477" s="136"/>
      <c r="C477" s="137">
        <f>C472+1</f>
        <v>62</v>
      </c>
      <c r="D477" s="722" t="s">
        <v>95</v>
      </c>
      <c r="E477" s="139">
        <v>5000</v>
      </c>
      <c r="F477" s="139">
        <v>5000</v>
      </c>
      <c r="G477" s="140">
        <v>5000</v>
      </c>
      <c r="H477" s="733" t="s">
        <v>24</v>
      </c>
      <c r="I477" s="675"/>
      <c r="J477" s="148"/>
      <c r="K477" s="148"/>
      <c r="L477" s="148"/>
      <c r="M477" s="148"/>
      <c r="N477" s="149"/>
      <c r="P477" s="10"/>
    </row>
    <row r="478" spans="1:16" s="10" customFormat="1" ht="18" customHeight="1" x14ac:dyDescent="0.3">
      <c r="A478" s="1588">
        <v>471</v>
      </c>
      <c r="B478" s="143"/>
      <c r="C478" s="144"/>
      <c r="D478" s="1021" t="s">
        <v>360</v>
      </c>
      <c r="E478" s="1016"/>
      <c r="F478" s="1016"/>
      <c r="G478" s="147"/>
      <c r="H478" s="1017"/>
      <c r="I478" s="1018">
        <f>SUM(J478:N478)</f>
        <v>5500</v>
      </c>
      <c r="J478" s="1019"/>
      <c r="K478" s="1019"/>
      <c r="L478" s="1024">
        <v>5500</v>
      </c>
      <c r="M478" s="148"/>
      <c r="N478" s="149"/>
    </row>
    <row r="479" spans="1:16" s="1736" customFormat="1" ht="18" customHeight="1" x14ac:dyDescent="0.3">
      <c r="A479" s="1588">
        <v>472</v>
      </c>
      <c r="B479" s="720"/>
      <c r="C479" s="1398"/>
      <c r="D479" s="1341" t="s">
        <v>1165</v>
      </c>
      <c r="E479" s="1399"/>
      <c r="F479" s="1399"/>
      <c r="G479" s="1101"/>
      <c r="H479" s="1059"/>
      <c r="I479" s="675">
        <f>SUM(J479:N479)</f>
        <v>5500</v>
      </c>
      <c r="J479" s="520"/>
      <c r="K479" s="520"/>
      <c r="L479" s="520">
        <v>5500</v>
      </c>
      <c r="M479" s="520"/>
      <c r="N479" s="512"/>
    </row>
    <row r="480" spans="1:16" s="10" customFormat="1" ht="18" customHeight="1" x14ac:dyDescent="0.3">
      <c r="A480" s="1588">
        <v>473</v>
      </c>
      <c r="B480" s="143"/>
      <c r="C480" s="144"/>
      <c r="D480" s="1340" t="s">
        <v>675</v>
      </c>
      <c r="E480" s="146"/>
      <c r="F480" s="146"/>
      <c r="G480" s="147"/>
      <c r="H480" s="733"/>
      <c r="I480" s="1196">
        <f>SUM(J480:N480)</f>
        <v>0</v>
      </c>
      <c r="J480" s="148"/>
      <c r="K480" s="148"/>
      <c r="L480" s="148"/>
      <c r="M480" s="148"/>
      <c r="N480" s="149"/>
    </row>
    <row r="481" spans="1:16" s="10" customFormat="1" ht="18" customHeight="1" x14ac:dyDescent="0.3">
      <c r="A481" s="1588">
        <v>474</v>
      </c>
      <c r="B481" s="143"/>
      <c r="C481" s="144"/>
      <c r="D481" s="1341" t="s">
        <v>1210</v>
      </c>
      <c r="E481" s="146"/>
      <c r="F481" s="146"/>
      <c r="G481" s="147"/>
      <c r="H481" s="733"/>
      <c r="I481" s="675">
        <f>SUM(I479:I480)</f>
        <v>5500</v>
      </c>
      <c r="J481" s="675"/>
      <c r="K481" s="675"/>
      <c r="L481" s="675">
        <f t="shared" ref="L481" si="131">SUM(L479:L480)</f>
        <v>5500</v>
      </c>
      <c r="M481" s="675"/>
      <c r="N481" s="1490"/>
    </row>
    <row r="482" spans="1:16" s="3" customFormat="1" ht="22.5" customHeight="1" x14ac:dyDescent="0.3">
      <c r="A482" s="1588">
        <v>475</v>
      </c>
      <c r="B482" s="136"/>
      <c r="C482" s="137">
        <f>C477+1</f>
        <v>63</v>
      </c>
      <c r="D482" s="722" t="s">
        <v>96</v>
      </c>
      <c r="E482" s="139">
        <v>10020</v>
      </c>
      <c r="F482" s="139">
        <v>3600</v>
      </c>
      <c r="G482" s="140">
        <v>3300</v>
      </c>
      <c r="H482" s="733" t="s">
        <v>25</v>
      </c>
      <c r="I482" s="675"/>
      <c r="J482" s="148"/>
      <c r="K482" s="148"/>
      <c r="L482" s="148"/>
      <c r="M482" s="148"/>
      <c r="N482" s="149"/>
      <c r="P482" s="10"/>
    </row>
    <row r="483" spans="1:16" s="10" customFormat="1" ht="18" customHeight="1" x14ac:dyDescent="0.3">
      <c r="A483" s="1588">
        <v>476</v>
      </c>
      <c r="B483" s="143"/>
      <c r="C483" s="144"/>
      <c r="D483" s="1021" t="s">
        <v>360</v>
      </c>
      <c r="E483" s="1016"/>
      <c r="F483" s="1016"/>
      <c r="G483" s="147"/>
      <c r="H483" s="1017"/>
      <c r="I483" s="1018">
        <f>SUM(J483:N483)</f>
        <v>4800</v>
      </c>
      <c r="J483" s="1019"/>
      <c r="K483" s="1019"/>
      <c r="L483" s="1024">
        <v>4800</v>
      </c>
      <c r="M483" s="148"/>
      <c r="N483" s="149"/>
    </row>
    <row r="484" spans="1:16" s="1736" customFormat="1" ht="18" customHeight="1" x14ac:dyDescent="0.3">
      <c r="A484" s="1588">
        <v>477</v>
      </c>
      <c r="B484" s="720"/>
      <c r="C484" s="1398"/>
      <c r="D484" s="1341" t="s">
        <v>1165</v>
      </c>
      <c r="E484" s="1399"/>
      <c r="F484" s="1399"/>
      <c r="G484" s="1101"/>
      <c r="H484" s="1059"/>
      <c r="I484" s="675">
        <f>SUM(J484:N484)</f>
        <v>5100</v>
      </c>
      <c r="J484" s="520"/>
      <c r="K484" s="520"/>
      <c r="L484" s="520">
        <v>5100</v>
      </c>
      <c r="M484" s="520"/>
      <c r="N484" s="512"/>
    </row>
    <row r="485" spans="1:16" s="10" customFormat="1" ht="18" customHeight="1" x14ac:dyDescent="0.3">
      <c r="A485" s="1588">
        <v>478</v>
      </c>
      <c r="B485" s="143"/>
      <c r="C485" s="144"/>
      <c r="D485" s="1340" t="s">
        <v>675</v>
      </c>
      <c r="E485" s="146"/>
      <c r="F485" s="146"/>
      <c r="G485" s="1089"/>
      <c r="H485" s="733"/>
      <c r="I485" s="1196">
        <f>SUM(J485:N485)</f>
        <v>0</v>
      </c>
      <c r="J485" s="148"/>
      <c r="K485" s="148"/>
      <c r="L485" s="181"/>
      <c r="M485" s="148"/>
      <c r="N485" s="149"/>
    </row>
    <row r="486" spans="1:16" s="10" customFormat="1" ht="18" customHeight="1" x14ac:dyDescent="0.3">
      <c r="A486" s="1588">
        <v>479</v>
      </c>
      <c r="B486" s="143"/>
      <c r="C486" s="144"/>
      <c r="D486" s="1341" t="s">
        <v>1210</v>
      </c>
      <c r="E486" s="146"/>
      <c r="F486" s="146"/>
      <c r="G486" s="1089"/>
      <c r="H486" s="733"/>
      <c r="I486" s="675">
        <f>SUM(I484:I485)</f>
        <v>5100</v>
      </c>
      <c r="J486" s="675"/>
      <c r="K486" s="675"/>
      <c r="L486" s="675">
        <f t="shared" ref="L486" si="132">SUM(L484:L485)</f>
        <v>5100</v>
      </c>
      <c r="M486" s="675"/>
      <c r="N486" s="1490"/>
    </row>
    <row r="487" spans="1:16" s="3" customFormat="1" ht="22.5" customHeight="1" x14ac:dyDescent="0.3">
      <c r="A487" s="1588">
        <v>480</v>
      </c>
      <c r="B487" s="136"/>
      <c r="C487" s="137">
        <f>C482+1</f>
        <v>64</v>
      </c>
      <c r="D487" s="722" t="s">
        <v>97</v>
      </c>
      <c r="E487" s="139">
        <v>621</v>
      </c>
      <c r="F487" s="139">
        <v>2000</v>
      </c>
      <c r="G487" s="140">
        <v>1131</v>
      </c>
      <c r="H487" s="733" t="s">
        <v>25</v>
      </c>
      <c r="I487" s="675"/>
      <c r="J487" s="148"/>
      <c r="K487" s="148"/>
      <c r="L487" s="148"/>
      <c r="M487" s="148"/>
      <c r="N487" s="149"/>
      <c r="P487" s="10"/>
    </row>
    <row r="488" spans="1:16" s="10" customFormat="1" ht="18" customHeight="1" x14ac:dyDescent="0.3">
      <c r="A488" s="1588">
        <v>481</v>
      </c>
      <c r="B488" s="143"/>
      <c r="C488" s="144"/>
      <c r="D488" s="1021" t="s">
        <v>360</v>
      </c>
      <c r="E488" s="1016"/>
      <c r="F488" s="1016"/>
      <c r="G488" s="1089"/>
      <c r="H488" s="1017"/>
      <c r="I488" s="1018">
        <f>SUM(J488:N488)</f>
        <v>2525</v>
      </c>
      <c r="J488" s="1019"/>
      <c r="K488" s="1019"/>
      <c r="L488" s="1024">
        <v>2525</v>
      </c>
      <c r="M488" s="148"/>
      <c r="N488" s="149"/>
    </row>
    <row r="489" spans="1:16" s="1736" customFormat="1" ht="18" customHeight="1" x14ac:dyDescent="0.3">
      <c r="A489" s="1588">
        <v>482</v>
      </c>
      <c r="B489" s="720"/>
      <c r="C489" s="1398"/>
      <c r="D489" s="1341" t="s">
        <v>1165</v>
      </c>
      <c r="E489" s="1399"/>
      <c r="F489" s="1399"/>
      <c r="G489" s="1101"/>
      <c r="H489" s="1059"/>
      <c r="I489" s="675">
        <v>7188</v>
      </c>
      <c r="J489" s="520">
        <v>3</v>
      </c>
      <c r="K489" s="520">
        <v>1</v>
      </c>
      <c r="L489" s="520">
        <v>7184</v>
      </c>
      <c r="M489" s="520"/>
      <c r="N489" s="512"/>
    </row>
    <row r="490" spans="1:16" s="10" customFormat="1" ht="18" customHeight="1" x14ac:dyDescent="0.3">
      <c r="A490" s="1588">
        <v>483</v>
      </c>
      <c r="B490" s="143"/>
      <c r="C490" s="144"/>
      <c r="D490" s="1340" t="s">
        <v>675</v>
      </c>
      <c r="E490" s="146"/>
      <c r="F490" s="146"/>
      <c r="G490" s="1089"/>
      <c r="H490" s="733"/>
      <c r="I490" s="1196">
        <f>SUM(J490:N490)</f>
        <v>0</v>
      </c>
      <c r="J490" s="148"/>
      <c r="K490" s="148"/>
      <c r="L490" s="181"/>
      <c r="M490" s="148"/>
      <c r="N490" s="149"/>
    </row>
    <row r="491" spans="1:16" s="10" customFormat="1" ht="18" customHeight="1" x14ac:dyDescent="0.3">
      <c r="A491" s="1588">
        <v>484</v>
      </c>
      <c r="B491" s="143"/>
      <c r="C491" s="144"/>
      <c r="D491" s="1341" t="s">
        <v>1210</v>
      </c>
      <c r="E491" s="146"/>
      <c r="F491" s="146"/>
      <c r="G491" s="1089"/>
      <c r="H491" s="733"/>
      <c r="I491" s="675">
        <f>SUM(I489:I490)</f>
        <v>7188</v>
      </c>
      <c r="J491" s="675">
        <f t="shared" ref="J491:L491" si="133">SUM(J489:J490)</f>
        <v>3</v>
      </c>
      <c r="K491" s="675">
        <f t="shared" si="133"/>
        <v>1</v>
      </c>
      <c r="L491" s="675">
        <f t="shared" si="133"/>
        <v>7184</v>
      </c>
      <c r="M491" s="675"/>
      <c r="N491" s="1490"/>
    </row>
    <row r="492" spans="1:16" s="3" customFormat="1" ht="22.5" customHeight="1" x14ac:dyDescent="0.3">
      <c r="A492" s="1588">
        <v>485</v>
      </c>
      <c r="B492" s="136"/>
      <c r="C492" s="137">
        <f>C487+1</f>
        <v>65</v>
      </c>
      <c r="D492" s="722" t="s">
        <v>98</v>
      </c>
      <c r="E492" s="139">
        <v>172766</v>
      </c>
      <c r="F492" s="139">
        <v>189860</v>
      </c>
      <c r="G492" s="140">
        <v>187389</v>
      </c>
      <c r="H492" s="733" t="s">
        <v>24</v>
      </c>
      <c r="I492" s="675"/>
      <c r="J492" s="148"/>
      <c r="K492" s="148"/>
      <c r="L492" s="148"/>
      <c r="M492" s="148"/>
      <c r="N492" s="149"/>
      <c r="P492" s="10"/>
    </row>
    <row r="493" spans="1:16" s="10" customFormat="1" ht="18" customHeight="1" x14ac:dyDescent="0.3">
      <c r="A493" s="1588">
        <v>486</v>
      </c>
      <c r="B493" s="143"/>
      <c r="C493" s="144"/>
      <c r="D493" s="1021" t="s">
        <v>360</v>
      </c>
      <c r="E493" s="1016"/>
      <c r="F493" s="1016"/>
      <c r="G493" s="1089"/>
      <c r="H493" s="1017"/>
      <c r="I493" s="1018">
        <f>SUM(J493:N493)</f>
        <v>199934</v>
      </c>
      <c r="J493" s="1024">
        <v>113303</v>
      </c>
      <c r="K493" s="1024">
        <v>22128</v>
      </c>
      <c r="L493" s="1024">
        <v>64503</v>
      </c>
      <c r="M493" s="148"/>
      <c r="N493" s="149"/>
    </row>
    <row r="494" spans="1:16" s="1736" customFormat="1" ht="18" customHeight="1" x14ac:dyDescent="0.3">
      <c r="A494" s="1588">
        <v>487</v>
      </c>
      <c r="B494" s="720"/>
      <c r="C494" s="1398"/>
      <c r="D494" s="1341" t="s">
        <v>1165</v>
      </c>
      <c r="E494" s="1399"/>
      <c r="F494" s="1399"/>
      <c r="G494" s="1101"/>
      <c r="H494" s="1059"/>
      <c r="I494" s="675">
        <f>SUM(J494:N494)</f>
        <v>224070</v>
      </c>
      <c r="J494" s="520">
        <v>120579</v>
      </c>
      <c r="K494" s="520">
        <v>24958</v>
      </c>
      <c r="L494" s="520">
        <v>78533</v>
      </c>
      <c r="M494" s="520"/>
      <c r="N494" s="512"/>
    </row>
    <row r="495" spans="1:16" s="10" customFormat="1" ht="18" customHeight="1" x14ac:dyDescent="0.3">
      <c r="A495" s="1588">
        <v>488</v>
      </c>
      <c r="B495" s="143"/>
      <c r="C495" s="144"/>
      <c r="D495" s="1340" t="s">
        <v>675</v>
      </c>
      <c r="E495" s="146"/>
      <c r="F495" s="146"/>
      <c r="G495" s="1089"/>
      <c r="H495" s="733"/>
      <c r="I495" s="1196">
        <f>SUM(J495:N495)</f>
        <v>0</v>
      </c>
      <c r="J495" s="181"/>
      <c r="K495" s="181"/>
      <c r="L495" s="181"/>
      <c r="M495" s="148"/>
      <c r="N495" s="149"/>
    </row>
    <row r="496" spans="1:16" s="10" customFormat="1" ht="18" customHeight="1" x14ac:dyDescent="0.3">
      <c r="A496" s="1588">
        <v>489</v>
      </c>
      <c r="B496" s="143"/>
      <c r="C496" s="144"/>
      <c r="D496" s="1341" t="s">
        <v>1210</v>
      </c>
      <c r="E496" s="146"/>
      <c r="F496" s="146"/>
      <c r="G496" s="1089"/>
      <c r="H496" s="733"/>
      <c r="I496" s="675">
        <f>SUM(I494:I495)</f>
        <v>224070</v>
      </c>
      <c r="J496" s="675">
        <f t="shared" ref="J496:L496" si="134">SUM(J494:J495)</f>
        <v>120579</v>
      </c>
      <c r="K496" s="675">
        <f t="shared" si="134"/>
        <v>24958</v>
      </c>
      <c r="L496" s="675">
        <f t="shared" si="134"/>
        <v>78533</v>
      </c>
      <c r="M496" s="675"/>
      <c r="N496" s="1490"/>
    </row>
    <row r="497" spans="1:16" s="10" customFormat="1" ht="18" customHeight="1" x14ac:dyDescent="0.3">
      <c r="A497" s="1588">
        <v>490</v>
      </c>
      <c r="B497" s="143"/>
      <c r="C497" s="137">
        <f>C492+1</f>
        <v>66</v>
      </c>
      <c r="D497" s="721" t="s">
        <v>457</v>
      </c>
      <c r="E497" s="146"/>
      <c r="F497" s="146">
        <v>180</v>
      </c>
      <c r="G497" s="147">
        <v>180</v>
      </c>
      <c r="H497" s="733" t="s">
        <v>24</v>
      </c>
      <c r="I497" s="675"/>
      <c r="J497" s="148"/>
      <c r="K497" s="148"/>
      <c r="L497" s="148"/>
      <c r="M497" s="148"/>
      <c r="N497" s="149"/>
    </row>
    <row r="498" spans="1:16" s="10" customFormat="1" ht="18" customHeight="1" x14ac:dyDescent="0.3">
      <c r="A498" s="1588">
        <v>491</v>
      </c>
      <c r="B498" s="143"/>
      <c r="C498" s="144"/>
      <c r="D498" s="1021" t="s">
        <v>360</v>
      </c>
      <c r="E498" s="1016"/>
      <c r="F498" s="1016"/>
      <c r="G498" s="147"/>
      <c r="H498" s="1017"/>
      <c r="I498" s="1018">
        <f>SUM(J498:N498)</f>
        <v>180</v>
      </c>
      <c r="J498" s="1019"/>
      <c r="K498" s="1019"/>
      <c r="L498" s="1024">
        <v>180</v>
      </c>
      <c r="M498" s="148"/>
      <c r="N498" s="149"/>
    </row>
    <row r="499" spans="1:16" s="1736" customFormat="1" ht="18" customHeight="1" x14ac:dyDescent="0.3">
      <c r="A499" s="1588">
        <v>492</v>
      </c>
      <c r="B499" s="720"/>
      <c r="C499" s="1398"/>
      <c r="D499" s="1341" t="s">
        <v>1165</v>
      </c>
      <c r="E499" s="1399"/>
      <c r="F499" s="1399"/>
      <c r="G499" s="1101"/>
      <c r="H499" s="1059"/>
      <c r="I499" s="675">
        <f>SUM(J499:N499)</f>
        <v>180</v>
      </c>
      <c r="J499" s="520"/>
      <c r="K499" s="520"/>
      <c r="L499" s="520">
        <v>180</v>
      </c>
      <c r="M499" s="520"/>
      <c r="N499" s="512"/>
    </row>
    <row r="500" spans="1:16" s="10" customFormat="1" ht="18" customHeight="1" x14ac:dyDescent="0.3">
      <c r="A500" s="1588">
        <v>493</v>
      </c>
      <c r="B500" s="143"/>
      <c r="C500" s="144"/>
      <c r="D500" s="1340" t="s">
        <v>675</v>
      </c>
      <c r="E500" s="146"/>
      <c r="F500" s="146"/>
      <c r="G500" s="147"/>
      <c r="H500" s="733"/>
      <c r="I500" s="1196">
        <f>SUM(J500:N500)</f>
        <v>0</v>
      </c>
      <c r="J500" s="148"/>
      <c r="K500" s="148"/>
      <c r="L500" s="148"/>
      <c r="M500" s="148"/>
      <c r="N500" s="149"/>
    </row>
    <row r="501" spans="1:16" s="10" customFormat="1" ht="18" customHeight="1" x14ac:dyDescent="0.3">
      <c r="A501" s="1588">
        <v>494</v>
      </c>
      <c r="B501" s="143"/>
      <c r="C501" s="144"/>
      <c r="D501" s="1341" t="s">
        <v>1210</v>
      </c>
      <c r="E501" s="146"/>
      <c r="F501" s="146"/>
      <c r="G501" s="147"/>
      <c r="H501" s="733"/>
      <c r="I501" s="675">
        <f>SUM(I499:I500)</f>
        <v>180</v>
      </c>
      <c r="J501" s="675"/>
      <c r="K501" s="675"/>
      <c r="L501" s="675">
        <f t="shared" ref="L501" si="135">SUM(L499:L500)</f>
        <v>180</v>
      </c>
      <c r="M501" s="675"/>
      <c r="N501" s="1490"/>
    </row>
    <row r="502" spans="1:16" s="3" customFormat="1" ht="22.5" customHeight="1" x14ac:dyDescent="0.3">
      <c r="A502" s="1588">
        <v>495</v>
      </c>
      <c r="B502" s="136"/>
      <c r="C502" s="137">
        <f>C497+1</f>
        <v>67</v>
      </c>
      <c r="D502" s="722" t="s">
        <v>99</v>
      </c>
      <c r="E502" s="139">
        <v>9304</v>
      </c>
      <c r="F502" s="139"/>
      <c r="G502" s="140">
        <v>5111</v>
      </c>
      <c r="H502" s="733" t="s">
        <v>24</v>
      </c>
      <c r="I502" s="675"/>
      <c r="J502" s="148"/>
      <c r="K502" s="148"/>
      <c r="L502" s="148"/>
      <c r="M502" s="148"/>
      <c r="N502" s="149"/>
      <c r="P502" s="10"/>
    </row>
    <row r="503" spans="1:16" s="3" customFormat="1" ht="18" customHeight="1" x14ac:dyDescent="0.3">
      <c r="A503" s="1588">
        <v>496</v>
      </c>
      <c r="B503" s="197"/>
      <c r="C503" s="137"/>
      <c r="D503" s="1341" t="s">
        <v>1165</v>
      </c>
      <c r="E503" s="211"/>
      <c r="F503" s="211"/>
      <c r="G503" s="212"/>
      <c r="H503" s="736"/>
      <c r="I503" s="675">
        <v>19448</v>
      </c>
      <c r="J503" s="675"/>
      <c r="K503" s="675"/>
      <c r="L503" s="675">
        <v>121</v>
      </c>
      <c r="M503" s="675"/>
      <c r="N503" s="1490">
        <v>19327</v>
      </c>
      <c r="P503" s="10"/>
    </row>
    <row r="504" spans="1:16" s="10" customFormat="1" ht="18" customHeight="1" x14ac:dyDescent="0.3">
      <c r="A504" s="1588">
        <v>497</v>
      </c>
      <c r="B504" s="174"/>
      <c r="C504" s="144"/>
      <c r="D504" s="1340" t="s">
        <v>1334</v>
      </c>
      <c r="E504" s="275"/>
      <c r="F504" s="275"/>
      <c r="G504" s="1098"/>
      <c r="H504" s="736"/>
      <c r="I504" s="1196">
        <f>SUM(J504:N504)</f>
        <v>25308</v>
      </c>
      <c r="J504" s="210"/>
      <c r="K504" s="210"/>
      <c r="L504" s="210"/>
      <c r="M504" s="210"/>
      <c r="N504" s="153">
        <v>25308</v>
      </c>
    </row>
    <row r="505" spans="1:16" s="10" customFormat="1" ht="18" customHeight="1" x14ac:dyDescent="0.3">
      <c r="A505" s="1588">
        <v>498</v>
      </c>
      <c r="B505" s="174"/>
      <c r="C505" s="144"/>
      <c r="D505" s="1341" t="s">
        <v>1210</v>
      </c>
      <c r="E505" s="275"/>
      <c r="F505" s="275"/>
      <c r="G505" s="1098"/>
      <c r="H505" s="736"/>
      <c r="I505" s="675">
        <f>SUM(I503:I504)</f>
        <v>44756</v>
      </c>
      <c r="J505" s="675"/>
      <c r="K505" s="675"/>
      <c r="L505" s="675">
        <f t="shared" ref="L505:N505" si="136">SUM(L503:L504)</f>
        <v>121</v>
      </c>
      <c r="M505" s="675"/>
      <c r="N505" s="1490">
        <f t="shared" si="136"/>
        <v>44635</v>
      </c>
    </row>
    <row r="506" spans="1:16" s="3" customFormat="1" ht="22.5" customHeight="1" x14ac:dyDescent="0.3">
      <c r="A506" s="1588">
        <v>499</v>
      </c>
      <c r="B506" s="136"/>
      <c r="C506" s="137">
        <f>C502+1</f>
        <v>68</v>
      </c>
      <c r="D506" s="722" t="s">
        <v>100</v>
      </c>
      <c r="E506" s="139">
        <v>112558</v>
      </c>
      <c r="F506" s="139">
        <v>135000</v>
      </c>
      <c r="G506" s="140">
        <v>101853</v>
      </c>
      <c r="H506" s="733" t="s">
        <v>24</v>
      </c>
      <c r="I506" s="675"/>
      <c r="J506" s="148"/>
      <c r="K506" s="148"/>
      <c r="L506" s="148"/>
      <c r="M506" s="148"/>
      <c r="N506" s="149"/>
      <c r="P506" s="10"/>
    </row>
    <row r="507" spans="1:16" s="10" customFormat="1" ht="18" customHeight="1" x14ac:dyDescent="0.3">
      <c r="A507" s="1588">
        <v>500</v>
      </c>
      <c r="B507" s="143"/>
      <c r="C507" s="144"/>
      <c r="D507" s="1021" t="s">
        <v>360</v>
      </c>
      <c r="E507" s="1016"/>
      <c r="F507" s="1016"/>
      <c r="G507" s="1089"/>
      <c r="H507" s="1017"/>
      <c r="I507" s="1018">
        <f>SUM(J507:N507)</f>
        <v>36450</v>
      </c>
      <c r="J507" s="1019"/>
      <c r="K507" s="1019"/>
      <c r="L507" s="1024">
        <v>36450</v>
      </c>
      <c r="M507" s="148"/>
      <c r="N507" s="149"/>
    </row>
    <row r="508" spans="1:16" s="1736" customFormat="1" ht="18" customHeight="1" x14ac:dyDescent="0.3">
      <c r="A508" s="1588">
        <v>501</v>
      </c>
      <c r="B508" s="720"/>
      <c r="C508" s="1398"/>
      <c r="D508" s="1341" t="s">
        <v>1165</v>
      </c>
      <c r="E508" s="1399"/>
      <c r="F508" s="1399"/>
      <c r="G508" s="1101"/>
      <c r="H508" s="1059"/>
      <c r="I508" s="675">
        <f>SUM(J508:N508)</f>
        <v>105490</v>
      </c>
      <c r="J508" s="520"/>
      <c r="K508" s="520"/>
      <c r="L508" s="520">
        <v>105490</v>
      </c>
      <c r="M508" s="520"/>
      <c r="N508" s="512"/>
    </row>
    <row r="509" spans="1:16" s="10" customFormat="1" ht="18" customHeight="1" x14ac:dyDescent="0.3">
      <c r="A509" s="1588">
        <v>502</v>
      </c>
      <c r="B509" s="143"/>
      <c r="C509" s="144"/>
      <c r="D509" s="1340" t="s">
        <v>675</v>
      </c>
      <c r="E509" s="146"/>
      <c r="F509" s="146"/>
      <c r="G509" s="1089"/>
      <c r="H509" s="733"/>
      <c r="I509" s="1196">
        <f t="shared" ref="I509" si="137">SUM(J509:N509)</f>
        <v>0</v>
      </c>
      <c r="J509" s="148"/>
      <c r="K509" s="148"/>
      <c r="L509" s="181"/>
      <c r="M509" s="148"/>
      <c r="N509" s="149"/>
    </row>
    <row r="510" spans="1:16" s="10" customFormat="1" ht="18" customHeight="1" x14ac:dyDescent="0.3">
      <c r="A510" s="1588">
        <v>503</v>
      </c>
      <c r="B510" s="143"/>
      <c r="C510" s="144"/>
      <c r="D510" s="1341" t="s">
        <v>1210</v>
      </c>
      <c r="E510" s="146"/>
      <c r="F510" s="146"/>
      <c r="G510" s="1089"/>
      <c r="H510" s="733"/>
      <c r="I510" s="675">
        <f>SUM(I508:I509)</f>
        <v>105490</v>
      </c>
      <c r="J510" s="675"/>
      <c r="K510" s="675"/>
      <c r="L510" s="675">
        <f>SUM(L508:L509)</f>
        <v>105490</v>
      </c>
      <c r="M510" s="675"/>
      <c r="N510" s="1490"/>
    </row>
    <row r="511" spans="1:16" s="3" customFormat="1" ht="22.5" customHeight="1" x14ac:dyDescent="0.3">
      <c r="A511" s="1588">
        <v>504</v>
      </c>
      <c r="B511" s="136"/>
      <c r="C511" s="137">
        <f>C506+1</f>
        <v>69</v>
      </c>
      <c r="D511" s="722" t="s">
        <v>101</v>
      </c>
      <c r="E511" s="139">
        <v>24574</v>
      </c>
      <c r="F511" s="139">
        <v>24388</v>
      </c>
      <c r="G511" s="140">
        <v>17843</v>
      </c>
      <c r="H511" s="733" t="s">
        <v>25</v>
      </c>
      <c r="I511" s="675"/>
      <c r="J511" s="148"/>
      <c r="K511" s="148"/>
      <c r="L511" s="148"/>
      <c r="M511" s="148"/>
      <c r="N511" s="149"/>
      <c r="P511" s="10"/>
    </row>
    <row r="512" spans="1:16" s="10" customFormat="1" ht="18" customHeight="1" x14ac:dyDescent="0.3">
      <c r="A512" s="1588">
        <v>505</v>
      </c>
      <c r="B512" s="143"/>
      <c r="C512" s="144"/>
      <c r="D512" s="1021" t="s">
        <v>360</v>
      </c>
      <c r="E512" s="1016"/>
      <c r="F512" s="1016"/>
      <c r="G512" s="1089"/>
      <c r="H512" s="1017"/>
      <c r="I512" s="1018">
        <f>SUM(J512:N512)</f>
        <v>16552</v>
      </c>
      <c r="J512" s="1019"/>
      <c r="K512" s="1019"/>
      <c r="L512" s="1024">
        <v>16552</v>
      </c>
      <c r="M512" s="148"/>
      <c r="N512" s="149"/>
    </row>
    <row r="513" spans="1:16" s="1736" customFormat="1" ht="18" customHeight="1" x14ac:dyDescent="0.3">
      <c r="A513" s="1588">
        <v>506</v>
      </c>
      <c r="B513" s="720"/>
      <c r="C513" s="1398"/>
      <c r="D513" s="1341" t="s">
        <v>1165</v>
      </c>
      <c r="E513" s="1399"/>
      <c r="F513" s="1399"/>
      <c r="G513" s="1101"/>
      <c r="H513" s="1059"/>
      <c r="I513" s="675">
        <f>SUM(J513:N513)</f>
        <v>16552</v>
      </c>
      <c r="J513" s="520"/>
      <c r="K513" s="520"/>
      <c r="L513" s="520">
        <v>16552</v>
      </c>
      <c r="M513" s="520"/>
      <c r="N513" s="512"/>
    </row>
    <row r="514" spans="1:16" s="10" customFormat="1" ht="18" customHeight="1" x14ac:dyDescent="0.3">
      <c r="A514" s="1588">
        <v>507</v>
      </c>
      <c r="B514" s="143"/>
      <c r="C514" s="144"/>
      <c r="D514" s="1340" t="s">
        <v>675</v>
      </c>
      <c r="E514" s="146"/>
      <c r="F514" s="146"/>
      <c r="G514" s="1089"/>
      <c r="H514" s="733"/>
      <c r="I514" s="1196">
        <f>SUM(J514:N514)</f>
        <v>0</v>
      </c>
      <c r="J514" s="148"/>
      <c r="K514" s="148"/>
      <c r="L514" s="148"/>
      <c r="M514" s="148"/>
      <c r="N514" s="149"/>
    </row>
    <row r="515" spans="1:16" s="10" customFormat="1" ht="18" customHeight="1" x14ac:dyDescent="0.3">
      <c r="A515" s="1588">
        <v>508</v>
      </c>
      <c r="B515" s="143"/>
      <c r="C515" s="144"/>
      <c r="D515" s="1341" t="s">
        <v>1210</v>
      </c>
      <c r="E515" s="146"/>
      <c r="F515" s="146"/>
      <c r="G515" s="1089"/>
      <c r="H515" s="733"/>
      <c r="I515" s="675">
        <f>SUM(I513:I514)</f>
        <v>16552</v>
      </c>
      <c r="J515" s="675"/>
      <c r="K515" s="675"/>
      <c r="L515" s="675">
        <f t="shared" ref="L515" si="138">SUM(L513:L514)</f>
        <v>16552</v>
      </c>
      <c r="M515" s="675"/>
      <c r="N515" s="1490"/>
    </row>
    <row r="516" spans="1:16" s="10" customFormat="1" ht="18" customHeight="1" x14ac:dyDescent="0.3">
      <c r="A516" s="1588">
        <v>509</v>
      </c>
      <c r="B516" s="143"/>
      <c r="C516" s="137">
        <f>C511+1</f>
        <v>70</v>
      </c>
      <c r="D516" s="721" t="s">
        <v>458</v>
      </c>
      <c r="E516" s="146"/>
      <c r="F516" s="146">
        <v>145261</v>
      </c>
      <c r="G516" s="147">
        <v>145261</v>
      </c>
      <c r="H516" s="733" t="s">
        <v>24</v>
      </c>
      <c r="I516" s="675"/>
      <c r="J516" s="148"/>
      <c r="K516" s="148"/>
      <c r="L516" s="148"/>
      <c r="M516" s="148"/>
      <c r="N516" s="149"/>
    </row>
    <row r="517" spans="1:16" s="10" customFormat="1" ht="18" customHeight="1" x14ac:dyDescent="0.3">
      <c r="A517" s="1588">
        <v>510</v>
      </c>
      <c r="B517" s="143"/>
      <c r="C517" s="144"/>
      <c r="D517" s="1021" t="s">
        <v>360</v>
      </c>
      <c r="E517" s="1016"/>
      <c r="F517" s="1016"/>
      <c r="G517" s="1089"/>
      <c r="H517" s="1017"/>
      <c r="I517" s="1018">
        <f>SUM(J517:N517)</f>
        <v>244205</v>
      </c>
      <c r="J517" s="1019"/>
      <c r="K517" s="1019"/>
      <c r="L517" s="1019"/>
      <c r="M517" s="1019"/>
      <c r="N517" s="1032">
        <v>244205</v>
      </c>
    </row>
    <row r="518" spans="1:16" s="1736" customFormat="1" ht="18" customHeight="1" x14ac:dyDescent="0.3">
      <c r="A518" s="1588">
        <v>511</v>
      </c>
      <c r="B518" s="720"/>
      <c r="C518" s="1398"/>
      <c r="D518" s="1341" t="s">
        <v>1165</v>
      </c>
      <c r="E518" s="1399"/>
      <c r="F518" s="1399"/>
      <c r="G518" s="1101"/>
      <c r="H518" s="1059"/>
      <c r="I518" s="675">
        <f>SUM(J518:N518)</f>
        <v>244205</v>
      </c>
      <c r="J518" s="520"/>
      <c r="K518" s="520"/>
      <c r="L518" s="520"/>
      <c r="M518" s="520"/>
      <c r="N518" s="512">
        <v>244205</v>
      </c>
    </row>
    <row r="519" spans="1:16" s="10" customFormat="1" ht="18" customHeight="1" x14ac:dyDescent="0.3">
      <c r="A519" s="1588">
        <v>512</v>
      </c>
      <c r="B519" s="143"/>
      <c r="C519" s="144"/>
      <c r="D519" s="1340" t="s">
        <v>675</v>
      </c>
      <c r="E519" s="146"/>
      <c r="F519" s="146"/>
      <c r="G519" s="1089"/>
      <c r="H519" s="733"/>
      <c r="I519" s="1196">
        <f>SUM(J519:N519)</f>
        <v>0</v>
      </c>
      <c r="J519" s="148"/>
      <c r="K519" s="148"/>
      <c r="L519" s="148"/>
      <c r="M519" s="148"/>
      <c r="N519" s="149"/>
    </row>
    <row r="520" spans="1:16" s="10" customFormat="1" ht="18" customHeight="1" x14ac:dyDescent="0.3">
      <c r="A520" s="1588">
        <v>513</v>
      </c>
      <c r="B520" s="143"/>
      <c r="C520" s="144"/>
      <c r="D520" s="1341" t="s">
        <v>1210</v>
      </c>
      <c r="E520" s="146"/>
      <c r="F520" s="146"/>
      <c r="G520" s="1089"/>
      <c r="H520" s="733"/>
      <c r="I520" s="675">
        <f>SUM(I518:I519)</f>
        <v>244205</v>
      </c>
      <c r="J520" s="675"/>
      <c r="K520" s="675"/>
      <c r="L520" s="675"/>
      <c r="M520" s="675"/>
      <c r="N520" s="1490">
        <f t="shared" ref="N520" si="139">SUM(N518:N519)</f>
        <v>244205</v>
      </c>
    </row>
    <row r="521" spans="1:16" s="3" customFormat="1" ht="22.5" customHeight="1" x14ac:dyDescent="0.3">
      <c r="A521" s="1588">
        <v>514</v>
      </c>
      <c r="B521" s="136"/>
      <c r="C521" s="137">
        <f>C516+1</f>
        <v>71</v>
      </c>
      <c r="D521" s="722" t="s">
        <v>102</v>
      </c>
      <c r="E521" s="139">
        <v>2393</v>
      </c>
      <c r="F521" s="139">
        <v>4000</v>
      </c>
      <c r="G521" s="140">
        <v>2107</v>
      </c>
      <c r="H521" s="733" t="s">
        <v>24</v>
      </c>
      <c r="I521" s="675"/>
      <c r="J521" s="148"/>
      <c r="K521" s="148"/>
      <c r="L521" s="148"/>
      <c r="M521" s="148"/>
      <c r="N521" s="149"/>
      <c r="P521" s="10"/>
    </row>
    <row r="522" spans="1:16" s="10" customFormat="1" ht="18" customHeight="1" x14ac:dyDescent="0.3">
      <c r="A522" s="1588">
        <v>515</v>
      </c>
      <c r="B522" s="143"/>
      <c r="C522" s="144"/>
      <c r="D522" s="1021" t="s">
        <v>360</v>
      </c>
      <c r="E522" s="1016"/>
      <c r="F522" s="1016"/>
      <c r="G522" s="1089"/>
      <c r="H522" s="1017"/>
      <c r="I522" s="1018">
        <f>SUM(J522:N522)</f>
        <v>3000</v>
      </c>
      <c r="J522" s="1019"/>
      <c r="K522" s="1019"/>
      <c r="L522" s="1024">
        <v>3000</v>
      </c>
      <c r="M522" s="148"/>
      <c r="N522" s="149"/>
    </row>
    <row r="523" spans="1:16" s="1736" customFormat="1" ht="18" customHeight="1" x14ac:dyDescent="0.3">
      <c r="A523" s="1588">
        <v>516</v>
      </c>
      <c r="B523" s="720"/>
      <c r="C523" s="1398"/>
      <c r="D523" s="1341" t="s">
        <v>1165</v>
      </c>
      <c r="E523" s="1399"/>
      <c r="F523" s="1399"/>
      <c r="G523" s="1101"/>
      <c r="H523" s="1059"/>
      <c r="I523" s="675">
        <f>SUM(J523:N523)</f>
        <v>6804</v>
      </c>
      <c r="J523" s="520"/>
      <c r="K523" s="520"/>
      <c r="L523" s="520">
        <v>6804</v>
      </c>
      <c r="M523" s="520"/>
      <c r="N523" s="512"/>
    </row>
    <row r="524" spans="1:16" s="10" customFormat="1" ht="18" customHeight="1" x14ac:dyDescent="0.3">
      <c r="A524" s="1588">
        <v>517</v>
      </c>
      <c r="B524" s="143"/>
      <c r="C524" s="144"/>
      <c r="D524" s="1340" t="s">
        <v>675</v>
      </c>
      <c r="E524" s="146"/>
      <c r="F524" s="146"/>
      <c r="G524" s="1089"/>
      <c r="H524" s="733"/>
      <c r="I524" s="1196">
        <f>SUM(J524:N524)</f>
        <v>0</v>
      </c>
      <c r="J524" s="148"/>
      <c r="K524" s="148"/>
      <c r="L524" s="181"/>
      <c r="M524" s="148"/>
      <c r="N524" s="149"/>
    </row>
    <row r="525" spans="1:16" s="10" customFormat="1" ht="18" customHeight="1" x14ac:dyDescent="0.3">
      <c r="A525" s="1588">
        <v>518</v>
      </c>
      <c r="B525" s="143"/>
      <c r="C525" s="144"/>
      <c r="D525" s="1341" t="s">
        <v>1210</v>
      </c>
      <c r="E525" s="146"/>
      <c r="F525" s="146"/>
      <c r="G525" s="1089"/>
      <c r="H525" s="733"/>
      <c r="I525" s="675">
        <f>SUM(I523:I524)</f>
        <v>6804</v>
      </c>
      <c r="J525" s="675"/>
      <c r="K525" s="675"/>
      <c r="L525" s="675">
        <f t="shared" ref="L525" si="140">SUM(L523:L524)</f>
        <v>6804</v>
      </c>
      <c r="M525" s="675"/>
      <c r="N525" s="1490"/>
    </row>
    <row r="526" spans="1:16" s="3" customFormat="1" ht="22.5" customHeight="1" x14ac:dyDescent="0.3">
      <c r="A526" s="1588">
        <v>519</v>
      </c>
      <c r="B526" s="136"/>
      <c r="C526" s="137">
        <f>C521+1</f>
        <v>72</v>
      </c>
      <c r="D526" s="722" t="s">
        <v>103</v>
      </c>
      <c r="E526" s="139">
        <v>5260</v>
      </c>
      <c r="F526" s="139">
        <v>5000</v>
      </c>
      <c r="G526" s="140">
        <v>4700</v>
      </c>
      <c r="H526" s="733" t="s">
        <v>25</v>
      </c>
      <c r="I526" s="675"/>
      <c r="J526" s="148"/>
      <c r="K526" s="148"/>
      <c r="L526" s="148"/>
      <c r="M526" s="148"/>
      <c r="N526" s="149"/>
      <c r="P526" s="10"/>
    </row>
    <row r="527" spans="1:16" s="10" customFormat="1" ht="18" customHeight="1" x14ac:dyDescent="0.3">
      <c r="A527" s="1588">
        <v>520</v>
      </c>
      <c r="B527" s="143"/>
      <c r="C527" s="144"/>
      <c r="D527" s="1021" t="s">
        <v>360</v>
      </c>
      <c r="E527" s="1016"/>
      <c r="F527" s="1016"/>
      <c r="G527" s="1089"/>
      <c r="H527" s="1017"/>
      <c r="I527" s="1018">
        <f>SUM(J527:N527)</f>
        <v>5000</v>
      </c>
      <c r="J527" s="1019"/>
      <c r="K527" s="1019"/>
      <c r="L527" s="1019"/>
      <c r="M527" s="1019"/>
      <c r="N527" s="1032">
        <v>5000</v>
      </c>
    </row>
    <row r="528" spans="1:16" s="1736" customFormat="1" ht="18" customHeight="1" x14ac:dyDescent="0.3">
      <c r="A528" s="1588">
        <v>521</v>
      </c>
      <c r="B528" s="720"/>
      <c r="C528" s="1398"/>
      <c r="D528" s="1341" t="s">
        <v>1165</v>
      </c>
      <c r="E528" s="1399"/>
      <c r="F528" s="1399"/>
      <c r="G528" s="1101"/>
      <c r="H528" s="1059"/>
      <c r="I528" s="675">
        <f>SUM(J528:N528)</f>
        <v>5300</v>
      </c>
      <c r="J528" s="520"/>
      <c r="K528" s="520"/>
      <c r="L528" s="520"/>
      <c r="M528" s="520"/>
      <c r="N528" s="512">
        <v>5300</v>
      </c>
    </row>
    <row r="529" spans="1:16" s="10" customFormat="1" ht="18" customHeight="1" x14ac:dyDescent="0.3">
      <c r="A529" s="1588">
        <v>522</v>
      </c>
      <c r="B529" s="143"/>
      <c r="C529" s="144"/>
      <c r="D529" s="1340" t="s">
        <v>675</v>
      </c>
      <c r="E529" s="146"/>
      <c r="F529" s="146"/>
      <c r="G529" s="1089"/>
      <c r="H529" s="733"/>
      <c r="I529" s="1196">
        <f>SUM(J529:N529)</f>
        <v>0</v>
      </c>
      <c r="J529" s="148"/>
      <c r="K529" s="148"/>
      <c r="L529" s="148"/>
      <c r="M529" s="148"/>
      <c r="N529" s="149"/>
    </row>
    <row r="530" spans="1:16" s="10" customFormat="1" ht="18" customHeight="1" x14ac:dyDescent="0.3">
      <c r="A530" s="1588">
        <v>523</v>
      </c>
      <c r="B530" s="143"/>
      <c r="C530" s="144"/>
      <c r="D530" s="1341" t="s">
        <v>1210</v>
      </c>
      <c r="E530" s="146"/>
      <c r="F530" s="146"/>
      <c r="G530" s="1089"/>
      <c r="H530" s="733"/>
      <c r="I530" s="675">
        <f>SUM(I528:I529)</f>
        <v>5300</v>
      </c>
      <c r="J530" s="675"/>
      <c r="K530" s="675"/>
      <c r="L530" s="675"/>
      <c r="M530" s="675"/>
      <c r="N530" s="1490">
        <f t="shared" ref="N530" si="141">SUM(N528:N529)</f>
        <v>5300</v>
      </c>
    </row>
    <row r="531" spans="1:16" s="10" customFormat="1" ht="22.5" customHeight="1" x14ac:dyDescent="0.3">
      <c r="A531" s="1588">
        <v>524</v>
      </c>
      <c r="B531" s="143"/>
      <c r="C531" s="137">
        <f>C526+1</f>
        <v>73</v>
      </c>
      <c r="D531" s="721" t="s">
        <v>459</v>
      </c>
      <c r="E531" s="146"/>
      <c r="F531" s="146">
        <v>5000</v>
      </c>
      <c r="G531" s="147">
        <v>0</v>
      </c>
      <c r="H531" s="733" t="s">
        <v>25</v>
      </c>
      <c r="I531" s="675"/>
      <c r="J531" s="148"/>
      <c r="K531" s="148"/>
      <c r="L531" s="148"/>
      <c r="M531" s="148"/>
      <c r="N531" s="149"/>
    </row>
    <row r="532" spans="1:16" s="10" customFormat="1" ht="18" customHeight="1" x14ac:dyDescent="0.3">
      <c r="A532" s="1588">
        <v>525</v>
      </c>
      <c r="B532" s="143"/>
      <c r="C532" s="137"/>
      <c r="D532" s="1341" t="s">
        <v>1165</v>
      </c>
      <c r="E532" s="146"/>
      <c r="F532" s="146"/>
      <c r="G532" s="147"/>
      <c r="H532" s="733"/>
      <c r="I532" s="675">
        <f>SUM(J532:N532)</f>
        <v>0</v>
      </c>
      <c r="J532" s="148"/>
      <c r="K532" s="148"/>
      <c r="L532" s="148"/>
      <c r="M532" s="148"/>
      <c r="N532" s="149"/>
    </row>
    <row r="533" spans="1:16" s="10" customFormat="1" ht="18" customHeight="1" x14ac:dyDescent="0.3">
      <c r="A533" s="1588">
        <v>526</v>
      </c>
      <c r="B533" s="143"/>
      <c r="C533" s="144"/>
      <c r="D533" s="1340" t="s">
        <v>675</v>
      </c>
      <c r="E533" s="146"/>
      <c r="F533" s="146"/>
      <c r="G533" s="147"/>
      <c r="H533" s="733"/>
      <c r="I533" s="1196">
        <f>SUM(J533:N533)</f>
        <v>0</v>
      </c>
      <c r="J533" s="148"/>
      <c r="K533" s="148"/>
      <c r="L533" s="148"/>
      <c r="M533" s="148"/>
      <c r="N533" s="149"/>
    </row>
    <row r="534" spans="1:16" s="10" customFormat="1" ht="18" customHeight="1" x14ac:dyDescent="0.3">
      <c r="A534" s="1588">
        <v>527</v>
      </c>
      <c r="B534" s="143"/>
      <c r="C534" s="144"/>
      <c r="D534" s="1341" t="s">
        <v>1210</v>
      </c>
      <c r="E534" s="146"/>
      <c r="F534" s="146"/>
      <c r="G534" s="147"/>
      <c r="H534" s="733"/>
      <c r="I534" s="675">
        <f>SUM(I532:I533)</f>
        <v>0</v>
      </c>
      <c r="J534" s="675"/>
      <c r="K534" s="675"/>
      <c r="L534" s="675"/>
      <c r="M534" s="675"/>
      <c r="N534" s="1490"/>
    </row>
    <row r="535" spans="1:16" s="3" customFormat="1" ht="22.5" customHeight="1" x14ac:dyDescent="0.35">
      <c r="A535" s="1588">
        <v>528</v>
      </c>
      <c r="B535" s="136"/>
      <c r="C535" s="137">
        <f>C531+1</f>
        <v>74</v>
      </c>
      <c r="D535" s="728" t="s">
        <v>460</v>
      </c>
      <c r="E535" s="139">
        <v>217033</v>
      </c>
      <c r="F535" s="139">
        <v>320000</v>
      </c>
      <c r="G535" s="140">
        <v>401040</v>
      </c>
      <c r="H535" s="733" t="s">
        <v>24</v>
      </c>
      <c r="I535" s="675"/>
      <c r="J535" s="148"/>
      <c r="K535" s="148"/>
      <c r="L535" s="148"/>
      <c r="M535" s="148"/>
      <c r="N535" s="149"/>
      <c r="P535" s="10"/>
    </row>
    <row r="536" spans="1:16" s="10" customFormat="1" ht="18" customHeight="1" x14ac:dyDescent="0.3">
      <c r="A536" s="1588">
        <v>529</v>
      </c>
      <c r="B536" s="143"/>
      <c r="C536" s="144"/>
      <c r="D536" s="1021" t="s">
        <v>360</v>
      </c>
      <c r="E536" s="1016"/>
      <c r="F536" s="1016"/>
      <c r="G536" s="147"/>
      <c r="H536" s="1017"/>
      <c r="I536" s="1018">
        <f>SUM(J536:N536)</f>
        <v>280000</v>
      </c>
      <c r="J536" s="1019"/>
      <c r="K536" s="1019"/>
      <c r="L536" s="1019"/>
      <c r="M536" s="1019"/>
      <c r="N536" s="1032">
        <v>280000</v>
      </c>
    </row>
    <row r="537" spans="1:16" s="1736" customFormat="1" ht="18" customHeight="1" x14ac:dyDescent="0.3">
      <c r="A537" s="1588">
        <v>530</v>
      </c>
      <c r="B537" s="720"/>
      <c r="C537" s="1398"/>
      <c r="D537" s="1341" t="s">
        <v>1165</v>
      </c>
      <c r="E537" s="1399"/>
      <c r="F537" s="1399"/>
      <c r="G537" s="1101"/>
      <c r="H537" s="1059"/>
      <c r="I537" s="675">
        <f>SUM(J537:N537)</f>
        <v>362881</v>
      </c>
      <c r="J537" s="520"/>
      <c r="K537" s="520"/>
      <c r="L537" s="520"/>
      <c r="M537" s="520"/>
      <c r="N537" s="512">
        <v>362881</v>
      </c>
    </row>
    <row r="538" spans="1:16" s="10" customFormat="1" ht="18" customHeight="1" x14ac:dyDescent="0.3">
      <c r="A538" s="1588">
        <v>531</v>
      </c>
      <c r="B538" s="143"/>
      <c r="C538" s="144"/>
      <c r="D538" s="1340" t="s">
        <v>675</v>
      </c>
      <c r="E538" s="146"/>
      <c r="F538" s="146"/>
      <c r="G538" s="1089"/>
      <c r="H538" s="733"/>
      <c r="I538" s="1196">
        <f>SUM(J538:N538)</f>
        <v>0</v>
      </c>
      <c r="J538" s="148"/>
      <c r="K538" s="148"/>
      <c r="L538" s="148"/>
      <c r="M538" s="148"/>
      <c r="N538" s="182"/>
    </row>
    <row r="539" spans="1:16" s="10" customFormat="1" ht="18" customHeight="1" x14ac:dyDescent="0.3">
      <c r="A539" s="1588">
        <v>532</v>
      </c>
      <c r="B539" s="143"/>
      <c r="C539" s="144"/>
      <c r="D539" s="1341" t="s">
        <v>1210</v>
      </c>
      <c r="E539" s="146"/>
      <c r="F539" s="146"/>
      <c r="G539" s="1089"/>
      <c r="H539" s="733"/>
      <c r="I539" s="675">
        <f>SUM(I537:I538)</f>
        <v>362881</v>
      </c>
      <c r="J539" s="675"/>
      <c r="K539" s="675"/>
      <c r="L539" s="675"/>
      <c r="M539" s="675"/>
      <c r="N539" s="1490">
        <f t="shared" ref="N539" si="142">SUM(N537:N538)</f>
        <v>362881</v>
      </c>
    </row>
    <row r="540" spans="1:16" s="3" customFormat="1" ht="22.5" customHeight="1" x14ac:dyDescent="0.3">
      <c r="A540" s="1588">
        <v>533</v>
      </c>
      <c r="B540" s="136"/>
      <c r="C540" s="137">
        <f>C535+1</f>
        <v>75</v>
      </c>
      <c r="D540" s="722" t="s">
        <v>106</v>
      </c>
      <c r="E540" s="139">
        <v>17300</v>
      </c>
      <c r="F540" s="139"/>
      <c r="G540" s="1088"/>
      <c r="H540" s="733" t="s">
        <v>25</v>
      </c>
      <c r="I540" s="675"/>
      <c r="J540" s="148"/>
      <c r="K540" s="148"/>
      <c r="L540" s="148"/>
      <c r="M540" s="148"/>
      <c r="N540" s="149"/>
      <c r="P540" s="10"/>
    </row>
    <row r="541" spans="1:16" s="3" customFormat="1" ht="18" customHeight="1" x14ac:dyDescent="0.3">
      <c r="A541" s="1588">
        <v>534</v>
      </c>
      <c r="B541" s="136"/>
      <c r="C541" s="137"/>
      <c r="D541" s="1341" t="s">
        <v>1165</v>
      </c>
      <c r="E541" s="139"/>
      <c r="F541" s="139"/>
      <c r="G541" s="1088"/>
      <c r="H541" s="733"/>
      <c r="I541" s="675">
        <f>SUM(J541:N541)</f>
        <v>0</v>
      </c>
      <c r="J541" s="148"/>
      <c r="K541" s="148"/>
      <c r="L541" s="148"/>
      <c r="M541" s="148"/>
      <c r="N541" s="149"/>
      <c r="P541" s="10"/>
    </row>
    <row r="542" spans="1:16" s="10" customFormat="1" ht="18" customHeight="1" x14ac:dyDescent="0.3">
      <c r="A542" s="1588">
        <v>535</v>
      </c>
      <c r="B542" s="143"/>
      <c r="C542" s="144"/>
      <c r="D542" s="1340" t="s">
        <v>675</v>
      </c>
      <c r="E542" s="146"/>
      <c r="F542" s="146"/>
      <c r="G542" s="1089"/>
      <c r="H542" s="733"/>
      <c r="I542" s="1196">
        <f>SUM(J542:N542)</f>
        <v>0</v>
      </c>
      <c r="J542" s="148"/>
      <c r="K542" s="148"/>
      <c r="L542" s="148"/>
      <c r="M542" s="148"/>
      <c r="N542" s="149"/>
    </row>
    <row r="543" spans="1:16" s="10" customFormat="1" ht="18" customHeight="1" x14ac:dyDescent="0.3">
      <c r="A543" s="1588">
        <v>536</v>
      </c>
      <c r="B543" s="143"/>
      <c r="C543" s="144"/>
      <c r="D543" s="1341" t="s">
        <v>1210</v>
      </c>
      <c r="E543" s="146"/>
      <c r="F543" s="146"/>
      <c r="G543" s="1089"/>
      <c r="H543" s="733"/>
      <c r="I543" s="675">
        <f>SUM(I541:I542)</f>
        <v>0</v>
      </c>
      <c r="J543" s="675"/>
      <c r="K543" s="675"/>
      <c r="L543" s="675"/>
      <c r="M543" s="675"/>
      <c r="N543" s="1490"/>
    </row>
    <row r="544" spans="1:16" s="3" customFormat="1" ht="22.5" customHeight="1" x14ac:dyDescent="0.3">
      <c r="A544" s="1588">
        <v>537</v>
      </c>
      <c r="B544" s="136"/>
      <c r="C544" s="137">
        <f>C540+1</f>
        <v>76</v>
      </c>
      <c r="D544" s="722" t="s">
        <v>107</v>
      </c>
      <c r="E544" s="139">
        <v>59000</v>
      </c>
      <c r="F544" s="139">
        <v>65000</v>
      </c>
      <c r="G544" s="140">
        <v>65000</v>
      </c>
      <c r="H544" s="733" t="s">
        <v>25</v>
      </c>
      <c r="I544" s="675"/>
      <c r="J544" s="148"/>
      <c r="K544" s="148"/>
      <c r="L544" s="148"/>
      <c r="M544" s="148"/>
      <c r="N544" s="149"/>
      <c r="P544" s="10"/>
    </row>
    <row r="545" spans="1:16" s="10" customFormat="1" ht="18" customHeight="1" x14ac:dyDescent="0.3">
      <c r="A545" s="1588">
        <v>538</v>
      </c>
      <c r="B545" s="143"/>
      <c r="C545" s="144"/>
      <c r="D545" s="1021" t="s">
        <v>360</v>
      </c>
      <c r="E545" s="1016"/>
      <c r="F545" s="1016"/>
      <c r="G545" s="147"/>
      <c r="H545" s="1017"/>
      <c r="I545" s="1018">
        <f>SUM(J545:N545)</f>
        <v>70000</v>
      </c>
      <c r="J545" s="1019"/>
      <c r="K545" s="1019"/>
      <c r="L545" s="1019"/>
      <c r="M545" s="1019"/>
      <c r="N545" s="1032">
        <v>70000</v>
      </c>
    </row>
    <row r="546" spans="1:16" s="1736" customFormat="1" ht="18" customHeight="1" x14ac:dyDescent="0.3">
      <c r="A546" s="1588">
        <v>539</v>
      </c>
      <c r="B546" s="720"/>
      <c r="C546" s="1398"/>
      <c r="D546" s="1341" t="s">
        <v>1165</v>
      </c>
      <c r="E546" s="1399"/>
      <c r="F546" s="1399"/>
      <c r="G546" s="1101"/>
      <c r="H546" s="1059"/>
      <c r="I546" s="675">
        <v>74000</v>
      </c>
      <c r="J546" s="520"/>
      <c r="K546" s="520"/>
      <c r="L546" s="520"/>
      <c r="M546" s="520"/>
      <c r="N546" s="512">
        <v>74000</v>
      </c>
    </row>
    <row r="547" spans="1:16" s="10" customFormat="1" ht="18" customHeight="1" x14ac:dyDescent="0.3">
      <c r="A547" s="1588">
        <v>540</v>
      </c>
      <c r="B547" s="143"/>
      <c r="C547" s="144"/>
      <c r="D547" s="1340" t="s">
        <v>675</v>
      </c>
      <c r="E547" s="146"/>
      <c r="F547" s="146"/>
      <c r="G547" s="147"/>
      <c r="H547" s="733"/>
      <c r="I547" s="1196">
        <f>SUM(J547:N547)</f>
        <v>0</v>
      </c>
      <c r="J547" s="148"/>
      <c r="K547" s="148"/>
      <c r="L547" s="148"/>
      <c r="M547" s="148"/>
      <c r="N547" s="182"/>
    </row>
    <row r="548" spans="1:16" s="10" customFormat="1" ht="18" customHeight="1" x14ac:dyDescent="0.3">
      <c r="A548" s="1588">
        <v>541</v>
      </c>
      <c r="B548" s="143"/>
      <c r="C548" s="144"/>
      <c r="D548" s="1341" t="s">
        <v>1210</v>
      </c>
      <c r="E548" s="146"/>
      <c r="F548" s="146"/>
      <c r="G548" s="147"/>
      <c r="H548" s="733"/>
      <c r="I548" s="675">
        <f>SUM(I546:I547)</f>
        <v>74000</v>
      </c>
      <c r="J548" s="675"/>
      <c r="K548" s="675"/>
      <c r="L548" s="675"/>
      <c r="M548" s="675"/>
      <c r="N548" s="1490">
        <f t="shared" ref="N548" si="143">SUM(N546:N547)</f>
        <v>74000</v>
      </c>
    </row>
    <row r="549" spans="1:16" s="3" customFormat="1" ht="22.5" customHeight="1" x14ac:dyDescent="0.3">
      <c r="A549" s="1588">
        <v>542</v>
      </c>
      <c r="B549" s="136"/>
      <c r="C549" s="137">
        <f>C544+1</f>
        <v>77</v>
      </c>
      <c r="D549" s="722" t="s">
        <v>108</v>
      </c>
      <c r="E549" s="139">
        <v>100000</v>
      </c>
      <c r="F549" s="139">
        <v>100000</v>
      </c>
      <c r="G549" s="140">
        <v>88062</v>
      </c>
      <c r="H549" s="733" t="s">
        <v>25</v>
      </c>
      <c r="I549" s="675"/>
      <c r="J549" s="148"/>
      <c r="K549" s="148"/>
      <c r="L549" s="148"/>
      <c r="M549" s="148"/>
      <c r="N549" s="149"/>
      <c r="P549" s="10"/>
    </row>
    <row r="550" spans="1:16" s="10" customFormat="1" ht="18" customHeight="1" x14ac:dyDescent="0.3">
      <c r="A550" s="1588">
        <v>543</v>
      </c>
      <c r="B550" s="143"/>
      <c r="C550" s="144"/>
      <c r="D550" s="1021" t="s">
        <v>360</v>
      </c>
      <c r="E550" s="1016"/>
      <c r="F550" s="1016"/>
      <c r="G550" s="147"/>
      <c r="H550" s="1017"/>
      <c r="I550" s="1018">
        <f>SUM(J550:N550)</f>
        <v>100000</v>
      </c>
      <c r="J550" s="1019"/>
      <c r="K550" s="1019"/>
      <c r="L550" s="1019"/>
      <c r="M550" s="1019"/>
      <c r="N550" s="1032">
        <v>100000</v>
      </c>
    </row>
    <row r="551" spans="1:16" s="1736" customFormat="1" ht="18" customHeight="1" x14ac:dyDescent="0.3">
      <c r="A551" s="1588">
        <v>544</v>
      </c>
      <c r="B551" s="720"/>
      <c r="C551" s="1398"/>
      <c r="D551" s="1341" t="s">
        <v>1165</v>
      </c>
      <c r="E551" s="1399"/>
      <c r="F551" s="1399"/>
      <c r="G551" s="1101"/>
      <c r="H551" s="1059"/>
      <c r="I551" s="675">
        <f>SUM(J551:N551)</f>
        <v>100000</v>
      </c>
      <c r="J551" s="520"/>
      <c r="K551" s="520"/>
      <c r="L551" s="520"/>
      <c r="M551" s="520"/>
      <c r="N551" s="512">
        <v>100000</v>
      </c>
    </row>
    <row r="552" spans="1:16" s="10" customFormat="1" ht="18" customHeight="1" x14ac:dyDescent="0.3">
      <c r="A552" s="1588">
        <v>545</v>
      </c>
      <c r="B552" s="143"/>
      <c r="C552" s="144"/>
      <c r="D552" s="1340" t="s">
        <v>675</v>
      </c>
      <c r="E552" s="146"/>
      <c r="F552" s="146"/>
      <c r="G552" s="1089"/>
      <c r="H552" s="733"/>
      <c r="I552" s="1196">
        <f>SUM(J552:N552)</f>
        <v>0</v>
      </c>
      <c r="J552" s="148"/>
      <c r="K552" s="148"/>
      <c r="L552" s="148"/>
      <c r="M552" s="148"/>
      <c r="N552" s="149"/>
    </row>
    <row r="553" spans="1:16" s="10" customFormat="1" ht="18" customHeight="1" x14ac:dyDescent="0.3">
      <c r="A553" s="1588">
        <v>546</v>
      </c>
      <c r="B553" s="143"/>
      <c r="C553" s="144"/>
      <c r="D553" s="1341" t="s">
        <v>1210</v>
      </c>
      <c r="E553" s="146"/>
      <c r="F553" s="146"/>
      <c r="G553" s="1089"/>
      <c r="H553" s="733"/>
      <c r="I553" s="675">
        <f>SUM(I551:I552)</f>
        <v>100000</v>
      </c>
      <c r="J553" s="675"/>
      <c r="K553" s="675"/>
      <c r="L553" s="675"/>
      <c r="M553" s="675"/>
      <c r="N553" s="1490">
        <f t="shared" ref="N553" si="144">SUM(N551:N552)</f>
        <v>100000</v>
      </c>
    </row>
    <row r="554" spans="1:16" s="3" customFormat="1" ht="22.5" customHeight="1" x14ac:dyDescent="0.3">
      <c r="A554" s="1588">
        <v>547</v>
      </c>
      <c r="B554" s="136"/>
      <c r="C554" s="137">
        <f>C549+1</f>
        <v>78</v>
      </c>
      <c r="D554" s="722" t="s">
        <v>109</v>
      </c>
      <c r="E554" s="139">
        <v>19571</v>
      </c>
      <c r="F554" s="139"/>
      <c r="G554" s="140">
        <v>27321</v>
      </c>
      <c r="H554" s="733" t="s">
        <v>25</v>
      </c>
      <c r="I554" s="675"/>
      <c r="J554" s="148"/>
      <c r="K554" s="148"/>
      <c r="L554" s="148"/>
      <c r="M554" s="148"/>
      <c r="N554" s="149"/>
      <c r="P554" s="10"/>
    </row>
    <row r="555" spans="1:16" s="3" customFormat="1" ht="18" customHeight="1" x14ac:dyDescent="0.3">
      <c r="A555" s="1588">
        <v>548</v>
      </c>
      <c r="B555" s="136"/>
      <c r="C555" s="137"/>
      <c r="D555" s="1341" t="s">
        <v>1165</v>
      </c>
      <c r="E555" s="139"/>
      <c r="F555" s="139"/>
      <c r="G555" s="140"/>
      <c r="H555" s="733"/>
      <c r="I555" s="675">
        <f>SUM(J555:N555)</f>
        <v>1697</v>
      </c>
      <c r="J555" s="148"/>
      <c r="K555" s="148"/>
      <c r="L555" s="148"/>
      <c r="M555" s="148"/>
      <c r="N555" s="512">
        <v>1697</v>
      </c>
      <c r="P555" s="10"/>
    </row>
    <row r="556" spans="1:16" s="10" customFormat="1" ht="18" customHeight="1" x14ac:dyDescent="0.3">
      <c r="A556" s="1588">
        <v>549</v>
      </c>
      <c r="B556" s="143"/>
      <c r="C556" s="144"/>
      <c r="D556" s="1340" t="s">
        <v>675</v>
      </c>
      <c r="E556" s="146"/>
      <c r="F556" s="146"/>
      <c r="G556" s="1089"/>
      <c r="H556" s="733"/>
      <c r="I556" s="1196">
        <f>SUM(J556:N556)</f>
        <v>0</v>
      </c>
      <c r="J556" s="148"/>
      <c r="K556" s="148"/>
      <c r="L556" s="148"/>
      <c r="M556" s="148"/>
      <c r="N556" s="182"/>
    </row>
    <row r="557" spans="1:16" s="10" customFormat="1" ht="18" customHeight="1" x14ac:dyDescent="0.3">
      <c r="A557" s="1588">
        <v>550</v>
      </c>
      <c r="B557" s="143"/>
      <c r="C557" s="144"/>
      <c r="D557" s="1341" t="s">
        <v>1210</v>
      </c>
      <c r="E557" s="146"/>
      <c r="F557" s="146"/>
      <c r="G557" s="1089"/>
      <c r="H557" s="733"/>
      <c r="I557" s="675">
        <f>SUM(I555:I556)</f>
        <v>1697</v>
      </c>
      <c r="J557" s="675"/>
      <c r="K557" s="675"/>
      <c r="L557" s="675"/>
      <c r="M557" s="675"/>
      <c r="N557" s="1490">
        <f t="shared" ref="N557" si="145">SUM(N555:N556)</f>
        <v>1697</v>
      </c>
    </row>
    <row r="558" spans="1:16" s="3" customFormat="1" ht="22.5" customHeight="1" x14ac:dyDescent="0.3">
      <c r="A558" s="1588">
        <v>551</v>
      </c>
      <c r="B558" s="136"/>
      <c r="C558" s="137">
        <f>C554+1</f>
        <v>79</v>
      </c>
      <c r="D558" s="722" t="s">
        <v>110</v>
      </c>
      <c r="E558" s="139">
        <v>18553</v>
      </c>
      <c r="F558" s="139">
        <v>20000</v>
      </c>
      <c r="G558" s="140">
        <v>19605</v>
      </c>
      <c r="H558" s="733" t="s">
        <v>25</v>
      </c>
      <c r="I558" s="675"/>
      <c r="J558" s="148"/>
      <c r="K558" s="148"/>
      <c r="L558" s="148"/>
      <c r="M558" s="148"/>
      <c r="N558" s="149"/>
      <c r="P558" s="10"/>
    </row>
    <row r="559" spans="1:16" s="10" customFormat="1" ht="18" customHeight="1" x14ac:dyDescent="0.3">
      <c r="A559" s="1588">
        <v>552</v>
      </c>
      <c r="B559" s="143"/>
      <c r="C559" s="144"/>
      <c r="D559" s="1021" t="s">
        <v>360</v>
      </c>
      <c r="E559" s="146"/>
      <c r="F559" s="146"/>
      <c r="G559" s="1089"/>
      <c r="H559" s="733"/>
      <c r="I559" s="1018">
        <f>SUM(J559:N559)</f>
        <v>22000</v>
      </c>
      <c r="J559" s="1019"/>
      <c r="K559" s="1019"/>
      <c r="L559" s="1024">
        <v>22000</v>
      </c>
      <c r="M559" s="148"/>
      <c r="N559" s="149"/>
    </row>
    <row r="560" spans="1:16" s="1736" customFormat="1" ht="18" customHeight="1" x14ac:dyDescent="0.3">
      <c r="A560" s="1588">
        <v>553</v>
      </c>
      <c r="B560" s="720"/>
      <c r="C560" s="1398"/>
      <c r="D560" s="1341" t="s">
        <v>1165</v>
      </c>
      <c r="E560" s="1399"/>
      <c r="F560" s="1399"/>
      <c r="G560" s="1101"/>
      <c r="H560" s="1059"/>
      <c r="I560" s="675">
        <f>SUM(J560:N560)</f>
        <v>23261</v>
      </c>
      <c r="J560" s="520"/>
      <c r="K560" s="520"/>
      <c r="L560" s="520">
        <v>23261</v>
      </c>
      <c r="M560" s="520"/>
      <c r="N560" s="512"/>
    </row>
    <row r="561" spans="1:16" s="10" customFormat="1" ht="18" customHeight="1" x14ac:dyDescent="0.3">
      <c r="A561" s="1588">
        <v>554</v>
      </c>
      <c r="B561" s="143"/>
      <c r="C561" s="144"/>
      <c r="D561" s="1340" t="s">
        <v>675</v>
      </c>
      <c r="E561" s="146"/>
      <c r="F561" s="146"/>
      <c r="G561" s="1089"/>
      <c r="H561" s="733"/>
      <c r="I561" s="1196">
        <f>SUM(J561:N561)</f>
        <v>0</v>
      </c>
      <c r="J561" s="148"/>
      <c r="K561" s="148"/>
      <c r="L561" s="181"/>
      <c r="M561" s="148"/>
      <c r="N561" s="149"/>
    </row>
    <row r="562" spans="1:16" s="10" customFormat="1" ht="18" customHeight="1" x14ac:dyDescent="0.3">
      <c r="A562" s="1588">
        <v>555</v>
      </c>
      <c r="B562" s="143"/>
      <c r="C562" s="144"/>
      <c r="D562" s="1341" t="s">
        <v>1210</v>
      </c>
      <c r="E562" s="146"/>
      <c r="F562" s="146"/>
      <c r="G562" s="1089"/>
      <c r="H562" s="733"/>
      <c r="I562" s="675">
        <f>SUM(I560:I561)</f>
        <v>23261</v>
      </c>
      <c r="J562" s="675"/>
      <c r="K562" s="675"/>
      <c r="L562" s="675">
        <f t="shared" ref="L562" si="146">SUM(L560:L561)</f>
        <v>23261</v>
      </c>
      <c r="M562" s="675"/>
      <c r="N562" s="1490"/>
    </row>
    <row r="563" spans="1:16" s="3" customFormat="1" ht="22.5" customHeight="1" x14ac:dyDescent="0.3">
      <c r="A563" s="1588">
        <v>556</v>
      </c>
      <c r="B563" s="136"/>
      <c r="C563" s="137">
        <f>C558+1</f>
        <v>80</v>
      </c>
      <c r="D563" s="722" t="s">
        <v>111</v>
      </c>
      <c r="E563" s="139">
        <v>31364</v>
      </c>
      <c r="F563" s="139">
        <v>34215</v>
      </c>
      <c r="G563" s="140">
        <v>35620</v>
      </c>
      <c r="H563" s="733" t="s">
        <v>25</v>
      </c>
      <c r="I563" s="675"/>
      <c r="J563" s="148"/>
      <c r="K563" s="148"/>
      <c r="L563" s="148"/>
      <c r="M563" s="148"/>
      <c r="N563" s="149"/>
      <c r="P563" s="10"/>
    </row>
    <row r="564" spans="1:16" s="10" customFormat="1" ht="18" customHeight="1" x14ac:dyDescent="0.3">
      <c r="A564" s="1588">
        <v>557</v>
      </c>
      <c r="B564" s="143"/>
      <c r="C564" s="144"/>
      <c r="D564" s="1021" t="s">
        <v>360</v>
      </c>
      <c r="E564" s="1016"/>
      <c r="F564" s="1016"/>
      <c r="G564" s="147"/>
      <c r="H564" s="1017"/>
      <c r="I564" s="1018">
        <f>SUM(J564:N564)</f>
        <v>38324</v>
      </c>
      <c r="J564" s="1019"/>
      <c r="K564" s="1019"/>
      <c r="L564" s="1024">
        <v>38324</v>
      </c>
      <c r="M564" s="148"/>
      <c r="N564" s="149"/>
    </row>
    <row r="565" spans="1:16" s="1736" customFormat="1" ht="18" customHeight="1" x14ac:dyDescent="0.3">
      <c r="A565" s="1588">
        <v>558</v>
      </c>
      <c r="B565" s="720"/>
      <c r="C565" s="1398"/>
      <c r="D565" s="1341" t="s">
        <v>1165</v>
      </c>
      <c r="E565" s="1399"/>
      <c r="F565" s="1399"/>
      <c r="G565" s="1101"/>
      <c r="H565" s="1059"/>
      <c r="I565" s="675">
        <f>SUM(J565:N565)</f>
        <v>38324</v>
      </c>
      <c r="J565" s="520"/>
      <c r="K565" s="520"/>
      <c r="L565" s="520">
        <v>38324</v>
      </c>
      <c r="M565" s="520"/>
      <c r="N565" s="512"/>
    </row>
    <row r="566" spans="1:16" s="10" customFormat="1" ht="18" customHeight="1" x14ac:dyDescent="0.3">
      <c r="A566" s="1588">
        <v>559</v>
      </c>
      <c r="B566" s="143"/>
      <c r="C566" s="144"/>
      <c r="D566" s="1340" t="s">
        <v>675</v>
      </c>
      <c r="E566" s="146"/>
      <c r="F566" s="146"/>
      <c r="G566" s="147"/>
      <c r="H566" s="733"/>
      <c r="I566" s="1196">
        <f>SUM(J566:N566)</f>
        <v>0</v>
      </c>
      <c r="J566" s="148"/>
      <c r="K566" s="148"/>
      <c r="L566" s="148"/>
      <c r="M566" s="148"/>
      <c r="N566" s="149"/>
    </row>
    <row r="567" spans="1:16" s="10" customFormat="1" ht="18" customHeight="1" x14ac:dyDescent="0.3">
      <c r="A567" s="1588">
        <v>560</v>
      </c>
      <c r="B567" s="143"/>
      <c r="C567" s="144"/>
      <c r="D567" s="1341" t="s">
        <v>1210</v>
      </c>
      <c r="E567" s="146"/>
      <c r="F567" s="146"/>
      <c r="G567" s="147"/>
      <c r="H567" s="733"/>
      <c r="I567" s="675">
        <f>SUM(I565:I566)</f>
        <v>38324</v>
      </c>
      <c r="J567" s="675"/>
      <c r="K567" s="675"/>
      <c r="L567" s="675">
        <f t="shared" ref="L567" si="147">SUM(L565:L566)</f>
        <v>38324</v>
      </c>
      <c r="M567" s="675"/>
      <c r="N567" s="1490"/>
    </row>
    <row r="568" spans="1:16" s="10" customFormat="1" ht="18" customHeight="1" x14ac:dyDescent="0.3">
      <c r="A568" s="1588">
        <v>561</v>
      </c>
      <c r="B568" s="143"/>
      <c r="C568" s="144">
        <f>C563+1</f>
        <v>81</v>
      </c>
      <c r="D568" s="721" t="s">
        <v>522</v>
      </c>
      <c r="E568" s="146"/>
      <c r="F568" s="146"/>
      <c r="G568" s="147"/>
      <c r="H568" s="733" t="s">
        <v>25</v>
      </c>
      <c r="I568" s="675"/>
      <c r="J568" s="148"/>
      <c r="K568" s="148"/>
      <c r="L568" s="148"/>
      <c r="M568" s="148"/>
      <c r="N568" s="149"/>
    </row>
    <row r="569" spans="1:16" s="10" customFormat="1" ht="18" customHeight="1" x14ac:dyDescent="0.3">
      <c r="A569" s="1588">
        <v>562</v>
      </c>
      <c r="B569" s="143"/>
      <c r="C569" s="144"/>
      <c r="D569" s="1021" t="s">
        <v>360</v>
      </c>
      <c r="E569" s="1016"/>
      <c r="F569" s="1016"/>
      <c r="G569" s="147"/>
      <c r="H569" s="1017"/>
      <c r="I569" s="1018">
        <f>SUM(J569:N569)</f>
        <v>6000</v>
      </c>
      <c r="J569" s="1019"/>
      <c r="K569" s="1019"/>
      <c r="L569" s="1024">
        <v>6000</v>
      </c>
      <c r="M569" s="148"/>
      <c r="N569" s="149"/>
    </row>
    <row r="570" spans="1:16" s="1736" customFormat="1" ht="18" customHeight="1" x14ac:dyDescent="0.3">
      <c r="A570" s="1588">
        <v>563</v>
      </c>
      <c r="B570" s="720"/>
      <c r="C570" s="1398"/>
      <c r="D570" s="1341" t="s">
        <v>1165</v>
      </c>
      <c r="E570" s="1399"/>
      <c r="F570" s="1399"/>
      <c r="G570" s="1101"/>
      <c r="H570" s="1059"/>
      <c r="I570" s="675">
        <v>0</v>
      </c>
      <c r="J570" s="520"/>
      <c r="K570" s="520"/>
      <c r="L570" s="520">
        <v>0</v>
      </c>
      <c r="M570" s="520"/>
      <c r="N570" s="512"/>
    </row>
    <row r="571" spans="1:16" s="10" customFormat="1" ht="18" customHeight="1" x14ac:dyDescent="0.3">
      <c r="A571" s="1588">
        <v>564</v>
      </c>
      <c r="B571" s="143"/>
      <c r="C571" s="144"/>
      <c r="D571" s="1340" t="s">
        <v>675</v>
      </c>
      <c r="E571" s="146"/>
      <c r="F571" s="146"/>
      <c r="G571" s="147"/>
      <c r="H571" s="733"/>
      <c r="I571" s="1196">
        <f>SUM(J571:N571)</f>
        <v>0</v>
      </c>
      <c r="J571" s="148"/>
      <c r="K571" s="148"/>
      <c r="L571" s="148"/>
      <c r="M571" s="148"/>
      <c r="N571" s="149"/>
    </row>
    <row r="572" spans="1:16" s="10" customFormat="1" ht="18" customHeight="1" x14ac:dyDescent="0.3">
      <c r="A572" s="1588">
        <v>565</v>
      </c>
      <c r="B572" s="143"/>
      <c r="C572" s="144"/>
      <c r="D572" s="1341" t="s">
        <v>1210</v>
      </c>
      <c r="E572" s="146"/>
      <c r="F572" s="146"/>
      <c r="G572" s="147"/>
      <c r="H572" s="733"/>
      <c r="I572" s="675">
        <f>SUM(I570:I571)</f>
        <v>0</v>
      </c>
      <c r="J572" s="675"/>
      <c r="K572" s="675"/>
      <c r="L572" s="675">
        <f t="shared" ref="L572" si="148">SUM(L570:L571)</f>
        <v>0</v>
      </c>
      <c r="M572" s="675"/>
      <c r="N572" s="1490"/>
    </row>
    <row r="573" spans="1:16" s="10" customFormat="1" ht="29.25" customHeight="1" x14ac:dyDescent="0.3">
      <c r="A573" s="1588">
        <v>566</v>
      </c>
      <c r="B573" s="143"/>
      <c r="C573" s="144">
        <f>C568+1</f>
        <v>82</v>
      </c>
      <c r="D573" s="721" t="s">
        <v>1028</v>
      </c>
      <c r="E573" s="146"/>
      <c r="F573" s="146"/>
      <c r="G573" s="147"/>
      <c r="H573" s="733" t="s">
        <v>25</v>
      </c>
      <c r="I573" s="675"/>
      <c r="J573" s="675"/>
      <c r="K573" s="675"/>
      <c r="L573" s="675"/>
      <c r="M573" s="675"/>
      <c r="N573" s="1490"/>
    </row>
    <row r="574" spans="1:16" s="10" customFormat="1" ht="18" customHeight="1" x14ac:dyDescent="0.3">
      <c r="A574" s="1588">
        <v>567</v>
      </c>
      <c r="B574" s="143"/>
      <c r="C574" s="144"/>
      <c r="D574" s="1341" t="s">
        <v>1165</v>
      </c>
      <c r="E574" s="146"/>
      <c r="F574" s="146"/>
      <c r="G574" s="147"/>
      <c r="H574" s="733"/>
      <c r="I574" s="677">
        <f>SUM(J574:N574)</f>
        <v>6000</v>
      </c>
      <c r="J574" s="675"/>
      <c r="K574" s="675"/>
      <c r="L574" s="677">
        <v>0</v>
      </c>
      <c r="M574" s="675"/>
      <c r="N574" s="1490">
        <v>6000</v>
      </c>
    </row>
    <row r="575" spans="1:16" s="10" customFormat="1" ht="18" customHeight="1" x14ac:dyDescent="0.3">
      <c r="A575" s="1588">
        <v>568</v>
      </c>
      <c r="B575" s="143"/>
      <c r="C575" s="144"/>
      <c r="D575" s="1340" t="s">
        <v>675</v>
      </c>
      <c r="E575" s="146"/>
      <c r="F575" s="146"/>
      <c r="G575" s="147"/>
      <c r="H575" s="733"/>
      <c r="I575" s="1196">
        <f>SUM(J575:N575)</f>
        <v>0</v>
      </c>
      <c r="J575" s="675"/>
      <c r="K575" s="675"/>
      <c r="L575" s="1196"/>
      <c r="M575" s="675"/>
      <c r="N575" s="1492"/>
    </row>
    <row r="576" spans="1:16" s="10" customFormat="1" ht="18" customHeight="1" x14ac:dyDescent="0.3">
      <c r="A576" s="1588">
        <v>569</v>
      </c>
      <c r="B576" s="143"/>
      <c r="C576" s="144"/>
      <c r="D576" s="1341" t="s">
        <v>1210</v>
      </c>
      <c r="E576" s="146"/>
      <c r="F576" s="146"/>
      <c r="G576" s="147"/>
      <c r="H576" s="733"/>
      <c r="I576" s="675">
        <f>SUM(I574:I575)</f>
        <v>6000</v>
      </c>
      <c r="J576" s="675"/>
      <c r="K576" s="675"/>
      <c r="L576" s="675">
        <f>SUM(L574:L575)</f>
        <v>0</v>
      </c>
      <c r="M576" s="675"/>
      <c r="N576" s="1490">
        <v>6000</v>
      </c>
    </row>
    <row r="577" spans="1:16" s="10" customFormat="1" ht="18" customHeight="1" x14ac:dyDescent="0.3">
      <c r="A577" s="1588">
        <v>570</v>
      </c>
      <c r="B577" s="143"/>
      <c r="C577" s="144">
        <f>C573+1</f>
        <v>83</v>
      </c>
      <c r="D577" s="721" t="s">
        <v>523</v>
      </c>
      <c r="E577" s="146"/>
      <c r="F577" s="146"/>
      <c r="G577" s="147"/>
      <c r="H577" s="733" t="s">
        <v>25</v>
      </c>
      <c r="I577" s="675"/>
      <c r="J577" s="148"/>
      <c r="K577" s="148"/>
      <c r="L577" s="148"/>
      <c r="M577" s="148"/>
      <c r="N577" s="149"/>
    </row>
    <row r="578" spans="1:16" s="10" customFormat="1" ht="18" customHeight="1" x14ac:dyDescent="0.3">
      <c r="A578" s="1588">
        <v>571</v>
      </c>
      <c r="B578" s="143"/>
      <c r="C578" s="144"/>
      <c r="D578" s="1021" t="s">
        <v>360</v>
      </c>
      <c r="E578" s="1016"/>
      <c r="F578" s="1016"/>
      <c r="G578" s="147"/>
      <c r="H578" s="1017"/>
      <c r="I578" s="1018">
        <f>SUM(J578:N578)</f>
        <v>1500</v>
      </c>
      <c r="J578" s="1019"/>
      <c r="K578" s="1019"/>
      <c r="L578" s="1019"/>
      <c r="M578" s="1019"/>
      <c r="N578" s="1032">
        <v>1500</v>
      </c>
    </row>
    <row r="579" spans="1:16" s="1736" customFormat="1" ht="18" customHeight="1" x14ac:dyDescent="0.3">
      <c r="A579" s="1588">
        <v>572</v>
      </c>
      <c r="B579" s="720"/>
      <c r="C579" s="1398"/>
      <c r="D579" s="1341" t="s">
        <v>1165</v>
      </c>
      <c r="E579" s="1399"/>
      <c r="F579" s="1399"/>
      <c r="G579" s="1101"/>
      <c r="H579" s="1059"/>
      <c r="I579" s="675">
        <f>SUM(J579:N579)</f>
        <v>2000</v>
      </c>
      <c r="J579" s="520"/>
      <c r="K579" s="520"/>
      <c r="L579" s="520"/>
      <c r="M579" s="520"/>
      <c r="N579" s="512">
        <v>2000</v>
      </c>
    </row>
    <row r="580" spans="1:16" s="10" customFormat="1" ht="18" customHeight="1" x14ac:dyDescent="0.3">
      <c r="A580" s="1588">
        <v>573</v>
      </c>
      <c r="B580" s="143"/>
      <c r="C580" s="144"/>
      <c r="D580" s="1340" t="s">
        <v>675</v>
      </c>
      <c r="E580" s="146"/>
      <c r="F580" s="146"/>
      <c r="G580" s="147"/>
      <c r="H580" s="733"/>
      <c r="I580" s="1196">
        <f>SUM(J580:N580)</f>
        <v>0</v>
      </c>
      <c r="J580" s="148"/>
      <c r="K580" s="148"/>
      <c r="L580" s="148"/>
      <c r="M580" s="148"/>
      <c r="N580" s="182"/>
    </row>
    <row r="581" spans="1:16" s="10" customFormat="1" ht="18" customHeight="1" x14ac:dyDescent="0.3">
      <c r="A581" s="1588">
        <v>574</v>
      </c>
      <c r="B581" s="143"/>
      <c r="C581" s="144"/>
      <c r="D581" s="1341" t="s">
        <v>1210</v>
      </c>
      <c r="E581" s="146"/>
      <c r="F581" s="146"/>
      <c r="G581" s="147"/>
      <c r="H581" s="733"/>
      <c r="I581" s="675">
        <f>SUM(I579:I580)</f>
        <v>2000</v>
      </c>
      <c r="J581" s="675"/>
      <c r="K581" s="675"/>
      <c r="L581" s="675"/>
      <c r="M581" s="675"/>
      <c r="N581" s="1490">
        <f t="shared" ref="N581" si="149">SUM(N579:N580)</f>
        <v>2000</v>
      </c>
    </row>
    <row r="582" spans="1:16" s="3" customFormat="1" ht="22.5" customHeight="1" x14ac:dyDescent="0.3">
      <c r="A582" s="1588">
        <v>575</v>
      </c>
      <c r="B582" s="136"/>
      <c r="C582" s="137">
        <f>C577+1</f>
        <v>84</v>
      </c>
      <c r="D582" s="722" t="s">
        <v>291</v>
      </c>
      <c r="E582" s="139">
        <v>38100</v>
      </c>
      <c r="F582" s="139">
        <v>38100</v>
      </c>
      <c r="G582" s="140">
        <v>38100</v>
      </c>
      <c r="H582" s="733" t="s">
        <v>25</v>
      </c>
      <c r="I582" s="675"/>
      <c r="J582" s="148"/>
      <c r="K582" s="148"/>
      <c r="L582" s="148"/>
      <c r="M582" s="148"/>
      <c r="N582" s="149"/>
      <c r="P582" s="10"/>
    </row>
    <row r="583" spans="1:16" s="10" customFormat="1" ht="18" customHeight="1" x14ac:dyDescent="0.3">
      <c r="A583" s="1588">
        <v>576</v>
      </c>
      <c r="B583" s="143"/>
      <c r="C583" s="144"/>
      <c r="D583" s="1021" t="s">
        <v>360</v>
      </c>
      <c r="E583" s="1016"/>
      <c r="F583" s="1016"/>
      <c r="G583" s="147"/>
      <c r="H583" s="1017"/>
      <c r="I583" s="1018">
        <f>SUM(J583:N583)</f>
        <v>38100</v>
      </c>
      <c r="J583" s="1019"/>
      <c r="K583" s="1019"/>
      <c r="L583" s="1024">
        <v>38100</v>
      </c>
      <c r="M583" s="148"/>
      <c r="N583" s="149"/>
    </row>
    <row r="584" spans="1:16" s="1736" customFormat="1" ht="18" customHeight="1" x14ac:dyDescent="0.3">
      <c r="A584" s="1588">
        <v>577</v>
      </c>
      <c r="B584" s="720"/>
      <c r="C584" s="1398"/>
      <c r="D584" s="1341" t="s">
        <v>1165</v>
      </c>
      <c r="E584" s="1399"/>
      <c r="F584" s="1399"/>
      <c r="G584" s="1101"/>
      <c r="H584" s="1059"/>
      <c r="I584" s="675">
        <f>SUM(J584:N584)</f>
        <v>38100</v>
      </c>
      <c r="J584" s="520"/>
      <c r="K584" s="520"/>
      <c r="L584" s="520">
        <v>38100</v>
      </c>
      <c r="M584" s="520"/>
      <c r="N584" s="512"/>
    </row>
    <row r="585" spans="1:16" s="10" customFormat="1" ht="18" customHeight="1" x14ac:dyDescent="0.3">
      <c r="A585" s="1588">
        <v>578</v>
      </c>
      <c r="B585" s="143"/>
      <c r="C585" s="144"/>
      <c r="D585" s="1340" t="s">
        <v>675</v>
      </c>
      <c r="E585" s="146"/>
      <c r="F585" s="146"/>
      <c r="G585" s="1089"/>
      <c r="H585" s="733"/>
      <c r="I585" s="1196">
        <f>SUM(J585:N585)</f>
        <v>0</v>
      </c>
      <c r="J585" s="148"/>
      <c r="K585" s="148"/>
      <c r="L585" s="148"/>
      <c r="M585" s="148"/>
      <c r="N585" s="149"/>
    </row>
    <row r="586" spans="1:16" s="10" customFormat="1" ht="18" customHeight="1" x14ac:dyDescent="0.3">
      <c r="A586" s="1588">
        <v>579</v>
      </c>
      <c r="B586" s="143"/>
      <c r="C586" s="144"/>
      <c r="D586" s="1341" t="s">
        <v>1210</v>
      </c>
      <c r="E586" s="146"/>
      <c r="F586" s="146"/>
      <c r="G586" s="1089"/>
      <c r="H586" s="733"/>
      <c r="I586" s="675">
        <f>SUM(I584:I585)</f>
        <v>38100</v>
      </c>
      <c r="J586" s="675"/>
      <c r="K586" s="675"/>
      <c r="L586" s="675">
        <f t="shared" ref="L586" si="150">SUM(L584:L585)</f>
        <v>38100</v>
      </c>
      <c r="M586" s="675"/>
      <c r="N586" s="1490"/>
    </row>
    <row r="587" spans="1:16" s="3" customFormat="1" ht="22.5" customHeight="1" x14ac:dyDescent="0.3">
      <c r="A587" s="1588">
        <v>580</v>
      </c>
      <c r="B587" s="136"/>
      <c r="C587" s="137">
        <f>C582+1</f>
        <v>85</v>
      </c>
      <c r="D587" s="722" t="s">
        <v>112</v>
      </c>
      <c r="E587" s="139">
        <v>51044</v>
      </c>
      <c r="F587" s="139">
        <v>60080</v>
      </c>
      <c r="G587" s="140">
        <v>60629</v>
      </c>
      <c r="H587" s="733" t="s">
        <v>25</v>
      </c>
      <c r="I587" s="675"/>
      <c r="J587" s="148"/>
      <c r="K587" s="148"/>
      <c r="L587" s="148"/>
      <c r="M587" s="148"/>
      <c r="N587" s="149"/>
      <c r="P587" s="10"/>
    </row>
    <row r="588" spans="1:16" s="10" customFormat="1" ht="18" customHeight="1" x14ac:dyDescent="0.3">
      <c r="A588" s="1588">
        <v>581</v>
      </c>
      <c r="B588" s="143"/>
      <c r="C588" s="144"/>
      <c r="D588" s="1021" t="s">
        <v>360</v>
      </c>
      <c r="E588" s="1022"/>
      <c r="F588" s="1022"/>
      <c r="G588" s="1090"/>
      <c r="H588" s="1023"/>
      <c r="I588" s="1018">
        <f>SUM(J588:N588)</f>
        <v>61200</v>
      </c>
      <c r="J588" s="1024"/>
      <c r="K588" s="1024"/>
      <c r="L588" s="1024">
        <f>53800+7400</f>
        <v>61200</v>
      </c>
      <c r="M588" s="148"/>
      <c r="N588" s="149"/>
    </row>
    <row r="589" spans="1:16" s="1736" customFormat="1" ht="18" customHeight="1" x14ac:dyDescent="0.3">
      <c r="A589" s="1588">
        <v>582</v>
      </c>
      <c r="B589" s="720"/>
      <c r="C589" s="1398"/>
      <c r="D589" s="1341" t="s">
        <v>1165</v>
      </c>
      <c r="E589" s="1399"/>
      <c r="F589" s="1399"/>
      <c r="G589" s="1101"/>
      <c r="H589" s="1059"/>
      <c r="I589" s="675">
        <f>SUM(J589:N589)</f>
        <v>63200</v>
      </c>
      <c r="J589" s="520"/>
      <c r="K589" s="520"/>
      <c r="L589" s="520">
        <v>63200</v>
      </c>
      <c r="M589" s="520"/>
      <c r="N589" s="512"/>
    </row>
    <row r="590" spans="1:16" s="10" customFormat="1" ht="18" customHeight="1" x14ac:dyDescent="0.3">
      <c r="A590" s="1588">
        <v>583</v>
      </c>
      <c r="B590" s="143"/>
      <c r="C590" s="144"/>
      <c r="D590" s="1340" t="s">
        <v>675</v>
      </c>
      <c r="E590" s="146"/>
      <c r="F590" s="146"/>
      <c r="G590" s="1089"/>
      <c r="H590" s="733"/>
      <c r="I590" s="1196">
        <f>SUM(J590:N590)</f>
        <v>0</v>
      </c>
      <c r="J590" s="148"/>
      <c r="K590" s="148"/>
      <c r="L590" s="181"/>
      <c r="M590" s="148"/>
      <c r="N590" s="149"/>
    </row>
    <row r="591" spans="1:16" s="10" customFormat="1" ht="18" customHeight="1" x14ac:dyDescent="0.3">
      <c r="A591" s="1588">
        <v>584</v>
      </c>
      <c r="B591" s="143"/>
      <c r="C591" s="144"/>
      <c r="D591" s="1341" t="s">
        <v>1210</v>
      </c>
      <c r="E591" s="146"/>
      <c r="F591" s="146"/>
      <c r="G591" s="1089"/>
      <c r="H591" s="733"/>
      <c r="I591" s="675">
        <f>SUM(I589:I590)</f>
        <v>63200</v>
      </c>
      <c r="J591" s="675"/>
      <c r="K591" s="675"/>
      <c r="L591" s="675">
        <f t="shared" ref="L591" si="151">SUM(L589:L590)</f>
        <v>63200</v>
      </c>
      <c r="M591" s="675"/>
      <c r="N591" s="1490"/>
    </row>
    <row r="592" spans="1:16" s="3" customFormat="1" ht="22.5" customHeight="1" x14ac:dyDescent="0.3">
      <c r="A592" s="1588">
        <v>585</v>
      </c>
      <c r="B592" s="136"/>
      <c r="C592" s="137">
        <f>C587+1</f>
        <v>86</v>
      </c>
      <c r="D592" s="722" t="s">
        <v>113</v>
      </c>
      <c r="E592" s="139">
        <v>26870</v>
      </c>
      <c r="F592" s="139">
        <v>29465</v>
      </c>
      <c r="G592" s="140">
        <v>33741</v>
      </c>
      <c r="H592" s="733" t="s">
        <v>25</v>
      </c>
      <c r="I592" s="675"/>
      <c r="J592" s="148"/>
      <c r="K592" s="148"/>
      <c r="L592" s="148"/>
      <c r="M592" s="148"/>
      <c r="N592" s="149"/>
      <c r="P592" s="10"/>
    </row>
    <row r="593" spans="1:16" s="10" customFormat="1" ht="18" customHeight="1" x14ac:dyDescent="0.3">
      <c r="A593" s="1588">
        <v>586</v>
      </c>
      <c r="B593" s="143"/>
      <c r="C593" s="144"/>
      <c r="D593" s="1021" t="s">
        <v>360</v>
      </c>
      <c r="E593" s="1016"/>
      <c r="F593" s="1016"/>
      <c r="G593" s="1089"/>
      <c r="H593" s="1017"/>
      <c r="I593" s="1018">
        <f>SUM(J593:N593)</f>
        <v>34150</v>
      </c>
      <c r="J593" s="1019"/>
      <c r="K593" s="1019"/>
      <c r="L593" s="1024">
        <f>30000+4150</f>
        <v>34150</v>
      </c>
      <c r="M593" s="148"/>
      <c r="N593" s="149"/>
    </row>
    <row r="594" spans="1:16" s="1736" customFormat="1" ht="18" customHeight="1" x14ac:dyDescent="0.3">
      <c r="A594" s="1588">
        <v>587</v>
      </c>
      <c r="B594" s="720"/>
      <c r="C594" s="1398"/>
      <c r="D594" s="1341" t="s">
        <v>1165</v>
      </c>
      <c r="E594" s="1399"/>
      <c r="F594" s="1399"/>
      <c r="G594" s="1101"/>
      <c r="H594" s="1059"/>
      <c r="I594" s="675">
        <f>SUM(J594:N594)</f>
        <v>34150</v>
      </c>
      <c r="J594" s="520"/>
      <c r="K594" s="520"/>
      <c r="L594" s="520">
        <v>34150</v>
      </c>
      <c r="M594" s="520"/>
      <c r="N594" s="512"/>
    </row>
    <row r="595" spans="1:16" s="10" customFormat="1" ht="18" customHeight="1" x14ac:dyDescent="0.3">
      <c r="A595" s="1588">
        <v>588</v>
      </c>
      <c r="B595" s="143"/>
      <c r="C595" s="144"/>
      <c r="D595" s="1340" t="s">
        <v>675</v>
      </c>
      <c r="E595" s="146"/>
      <c r="F595" s="146"/>
      <c r="G595" s="1089"/>
      <c r="H595" s="733"/>
      <c r="I595" s="1196">
        <f>SUM(J595:N595)</f>
        <v>0</v>
      </c>
      <c r="J595" s="148"/>
      <c r="K595" s="148"/>
      <c r="L595" s="148"/>
      <c r="M595" s="148"/>
      <c r="N595" s="149"/>
    </row>
    <row r="596" spans="1:16" s="10" customFormat="1" ht="18" customHeight="1" x14ac:dyDescent="0.3">
      <c r="A596" s="1588">
        <v>589</v>
      </c>
      <c r="B596" s="143"/>
      <c r="C596" s="144"/>
      <c r="D596" s="1341" t="s">
        <v>1210</v>
      </c>
      <c r="E596" s="146"/>
      <c r="F596" s="146"/>
      <c r="G596" s="1089"/>
      <c r="H596" s="733"/>
      <c r="I596" s="675">
        <f>SUM(I594:I595)</f>
        <v>34150</v>
      </c>
      <c r="J596" s="675"/>
      <c r="K596" s="675"/>
      <c r="L596" s="675">
        <f t="shared" ref="L596" si="152">SUM(L594:L595)</f>
        <v>34150</v>
      </c>
      <c r="M596" s="675"/>
      <c r="N596" s="1490"/>
    </row>
    <row r="597" spans="1:16" s="3" customFormat="1" ht="22.5" customHeight="1" x14ac:dyDescent="0.3">
      <c r="A597" s="1588">
        <v>590</v>
      </c>
      <c r="B597" s="136"/>
      <c r="C597" s="137">
        <f>C592+1</f>
        <v>87</v>
      </c>
      <c r="D597" s="729" t="s">
        <v>381</v>
      </c>
      <c r="E597" s="139">
        <v>344</v>
      </c>
      <c r="F597" s="139">
        <v>2000</v>
      </c>
      <c r="G597" s="140">
        <v>2949</v>
      </c>
      <c r="H597" s="733" t="s">
        <v>25</v>
      </c>
      <c r="I597" s="675"/>
      <c r="J597" s="148"/>
      <c r="K597" s="148"/>
      <c r="L597" s="148"/>
      <c r="M597" s="148"/>
      <c r="N597" s="149"/>
      <c r="P597" s="10"/>
    </row>
    <row r="598" spans="1:16" s="10" customFormat="1" ht="18" customHeight="1" x14ac:dyDescent="0.3">
      <c r="A598" s="1588">
        <v>591</v>
      </c>
      <c r="B598" s="143"/>
      <c r="C598" s="144"/>
      <c r="D598" s="1021" t="s">
        <v>360</v>
      </c>
      <c r="E598" s="1016"/>
      <c r="F598" s="1016"/>
      <c r="G598" s="1089"/>
      <c r="H598" s="1017"/>
      <c r="I598" s="1018">
        <f>SUM(J598:N598)</f>
        <v>5000</v>
      </c>
      <c r="J598" s="1019"/>
      <c r="K598" s="1019"/>
      <c r="L598" s="1024">
        <v>5000</v>
      </c>
      <c r="M598" s="148"/>
      <c r="N598" s="149"/>
    </row>
    <row r="599" spans="1:16" s="1736" customFormat="1" ht="18" customHeight="1" x14ac:dyDescent="0.3">
      <c r="A599" s="1588">
        <v>592</v>
      </c>
      <c r="B599" s="720"/>
      <c r="C599" s="1398"/>
      <c r="D599" s="1341" t="s">
        <v>1165</v>
      </c>
      <c r="E599" s="1399"/>
      <c r="F599" s="1399"/>
      <c r="G599" s="1101"/>
      <c r="H599" s="1059"/>
      <c r="I599" s="675">
        <f>SUM(J599:N599)</f>
        <v>6052</v>
      </c>
      <c r="J599" s="520"/>
      <c r="K599" s="520"/>
      <c r="L599" s="520">
        <v>6052</v>
      </c>
      <c r="M599" s="520"/>
      <c r="N599" s="512"/>
    </row>
    <row r="600" spans="1:16" s="10" customFormat="1" ht="18" customHeight="1" x14ac:dyDescent="0.3">
      <c r="A600" s="1588">
        <v>593</v>
      </c>
      <c r="B600" s="143"/>
      <c r="C600" s="144"/>
      <c r="D600" s="1340" t="s">
        <v>675</v>
      </c>
      <c r="E600" s="146"/>
      <c r="F600" s="146"/>
      <c r="G600" s="1089"/>
      <c r="H600" s="733"/>
      <c r="I600" s="1198">
        <f>SUM(J600:N600)</f>
        <v>0</v>
      </c>
      <c r="J600" s="154"/>
      <c r="K600" s="154"/>
      <c r="L600" s="160"/>
      <c r="M600" s="154"/>
      <c r="N600" s="155"/>
    </row>
    <row r="601" spans="1:16" s="10" customFormat="1" ht="18" customHeight="1" x14ac:dyDescent="0.3">
      <c r="A601" s="1588">
        <v>594</v>
      </c>
      <c r="B601" s="143"/>
      <c r="C601" s="144"/>
      <c r="D601" s="1341" t="s">
        <v>1210</v>
      </c>
      <c r="E601" s="146"/>
      <c r="F601" s="146"/>
      <c r="G601" s="1089"/>
      <c r="H601" s="733"/>
      <c r="I601" s="675">
        <f>SUM(I599:I600)</f>
        <v>6052</v>
      </c>
      <c r="J601" s="675"/>
      <c r="K601" s="675"/>
      <c r="L601" s="675">
        <f t="shared" ref="L601" si="153">SUM(L599:L600)</f>
        <v>6052</v>
      </c>
      <c r="M601" s="675"/>
      <c r="N601" s="1490"/>
    </row>
    <row r="602" spans="1:16" s="10" customFormat="1" ht="22.5" customHeight="1" x14ac:dyDescent="0.3">
      <c r="A602" s="1588">
        <v>595</v>
      </c>
      <c r="B602" s="143"/>
      <c r="C602" s="137">
        <f>C597+1</f>
        <v>88</v>
      </c>
      <c r="D602" s="729" t="s">
        <v>114</v>
      </c>
      <c r="E602" s="139">
        <v>400</v>
      </c>
      <c r="F602" s="139"/>
      <c r="G602" s="140">
        <v>620</v>
      </c>
      <c r="H602" s="733" t="s">
        <v>25</v>
      </c>
      <c r="I602" s="676"/>
      <c r="J602" s="154"/>
      <c r="K602" s="154"/>
      <c r="L602" s="154"/>
      <c r="M602" s="154"/>
      <c r="N602" s="155"/>
    </row>
    <row r="603" spans="1:16" s="10" customFormat="1" ht="18" customHeight="1" x14ac:dyDescent="0.3">
      <c r="A603" s="1588">
        <v>596</v>
      </c>
      <c r="B603" s="143"/>
      <c r="C603" s="137"/>
      <c r="D603" s="1341" t="s">
        <v>1165</v>
      </c>
      <c r="E603" s="139"/>
      <c r="F603" s="139"/>
      <c r="G603" s="140"/>
      <c r="H603" s="733"/>
      <c r="I603" s="676">
        <f>SUM(J603:N603)</f>
        <v>0</v>
      </c>
      <c r="J603" s="154"/>
      <c r="K603" s="154"/>
      <c r="L603" s="154"/>
      <c r="M603" s="154"/>
      <c r="N603" s="155"/>
    </row>
    <row r="604" spans="1:16" s="10" customFormat="1" ht="18" customHeight="1" x14ac:dyDescent="0.3">
      <c r="A604" s="1588">
        <v>597</v>
      </c>
      <c r="B604" s="143"/>
      <c r="C604" s="144"/>
      <c r="D604" s="1340" t="s">
        <v>675</v>
      </c>
      <c r="E604" s="146"/>
      <c r="F604" s="146"/>
      <c r="G604" s="147"/>
      <c r="H604" s="733"/>
      <c r="I604" s="1196">
        <f>SUM(J604:N604)</f>
        <v>0</v>
      </c>
      <c r="J604" s="148"/>
      <c r="K604" s="148"/>
      <c r="L604" s="148"/>
      <c r="M604" s="148"/>
      <c r="N604" s="149"/>
    </row>
    <row r="605" spans="1:16" s="10" customFormat="1" ht="18" customHeight="1" x14ac:dyDescent="0.3">
      <c r="A605" s="1588">
        <v>598</v>
      </c>
      <c r="B605" s="143"/>
      <c r="C605" s="144"/>
      <c r="D605" s="1341" t="s">
        <v>1210</v>
      </c>
      <c r="E605" s="146"/>
      <c r="F605" s="146"/>
      <c r="G605" s="147"/>
      <c r="H605" s="733"/>
      <c r="I605" s="675">
        <f>SUM(I603:I604)</f>
        <v>0</v>
      </c>
      <c r="J605" s="675"/>
      <c r="K605" s="675"/>
      <c r="L605" s="675"/>
      <c r="M605" s="675"/>
      <c r="N605" s="1490"/>
    </row>
    <row r="606" spans="1:16" s="3" customFormat="1" ht="22.5" customHeight="1" x14ac:dyDescent="0.3">
      <c r="A606" s="1588">
        <v>599</v>
      </c>
      <c r="B606" s="136"/>
      <c r="C606" s="137">
        <f>C602+1</f>
        <v>89</v>
      </c>
      <c r="D606" s="722" t="s">
        <v>115</v>
      </c>
      <c r="E606" s="139">
        <v>1500</v>
      </c>
      <c r="F606" s="139"/>
      <c r="G606" s="140">
        <v>650</v>
      </c>
      <c r="H606" s="733" t="s">
        <v>25</v>
      </c>
      <c r="I606" s="675"/>
      <c r="J606" s="148"/>
      <c r="K606" s="148"/>
      <c r="L606" s="148"/>
      <c r="M606" s="148"/>
      <c r="N606" s="149"/>
      <c r="P606" s="10"/>
    </row>
    <row r="607" spans="1:16" s="3" customFormat="1" ht="18" customHeight="1" x14ac:dyDescent="0.3">
      <c r="A607" s="1588">
        <v>600</v>
      </c>
      <c r="B607" s="136"/>
      <c r="C607" s="137"/>
      <c r="D607" s="1341" t="s">
        <v>1165</v>
      </c>
      <c r="E607" s="139"/>
      <c r="F607" s="139"/>
      <c r="G607" s="140"/>
      <c r="H607" s="733"/>
      <c r="I607" s="675">
        <f>SUM(J607:N607)</f>
        <v>0</v>
      </c>
      <c r="J607" s="148"/>
      <c r="K607" s="148"/>
      <c r="L607" s="148"/>
      <c r="M607" s="148"/>
      <c r="N607" s="149"/>
      <c r="P607" s="10"/>
    </row>
    <row r="608" spans="1:16" s="10" customFormat="1" ht="18" customHeight="1" x14ac:dyDescent="0.3">
      <c r="A608" s="1588">
        <v>601</v>
      </c>
      <c r="B608" s="143"/>
      <c r="C608" s="144"/>
      <c r="D608" s="1340" t="s">
        <v>675</v>
      </c>
      <c r="E608" s="146"/>
      <c r="F608" s="146"/>
      <c r="G608" s="1089"/>
      <c r="H608" s="733"/>
      <c r="I608" s="1196">
        <f>SUM(J608:N608)</f>
        <v>0</v>
      </c>
      <c r="J608" s="148"/>
      <c r="K608" s="148"/>
      <c r="L608" s="148"/>
      <c r="M608" s="148"/>
      <c r="N608" s="149"/>
    </row>
    <row r="609" spans="1:16" s="10" customFormat="1" ht="18" customHeight="1" x14ac:dyDescent="0.3">
      <c r="A609" s="1588">
        <v>602</v>
      </c>
      <c r="B609" s="143"/>
      <c r="C609" s="144"/>
      <c r="D609" s="1341" t="s">
        <v>1210</v>
      </c>
      <c r="E609" s="146"/>
      <c r="F609" s="146"/>
      <c r="G609" s="1089"/>
      <c r="H609" s="733"/>
      <c r="I609" s="675">
        <f>SUM(I607:I608)</f>
        <v>0</v>
      </c>
      <c r="J609" s="675"/>
      <c r="K609" s="675"/>
      <c r="L609" s="675"/>
      <c r="M609" s="675"/>
      <c r="N609" s="1490"/>
    </row>
    <row r="610" spans="1:16" s="10" customFormat="1" ht="22.5" customHeight="1" x14ac:dyDescent="0.3">
      <c r="A610" s="1588">
        <v>603</v>
      </c>
      <c r="B610" s="143"/>
      <c r="C610" s="137">
        <f>C606+1</f>
        <v>90</v>
      </c>
      <c r="D610" s="721" t="s">
        <v>524</v>
      </c>
      <c r="E610" s="146"/>
      <c r="F610" s="146"/>
      <c r="G610" s="1089"/>
      <c r="H610" s="733" t="s">
        <v>25</v>
      </c>
      <c r="I610" s="675"/>
      <c r="J610" s="148"/>
      <c r="K610" s="148"/>
      <c r="L610" s="148"/>
      <c r="M610" s="148"/>
      <c r="N610" s="149"/>
    </row>
    <row r="611" spans="1:16" s="10" customFormat="1" ht="18" customHeight="1" x14ac:dyDescent="0.3">
      <c r="A611" s="1588">
        <v>604</v>
      </c>
      <c r="B611" s="143"/>
      <c r="C611" s="144"/>
      <c r="D611" s="1021" t="s">
        <v>360</v>
      </c>
      <c r="E611" s="1016"/>
      <c r="F611" s="1016"/>
      <c r="G611" s="1089"/>
      <c r="H611" s="1017"/>
      <c r="I611" s="1018">
        <f>SUM(J611:N611)</f>
        <v>20000</v>
      </c>
      <c r="J611" s="1019"/>
      <c r="K611" s="1019"/>
      <c r="L611" s="1024">
        <v>20000</v>
      </c>
      <c r="M611" s="148"/>
      <c r="N611" s="149"/>
    </row>
    <row r="612" spans="1:16" s="1736" customFormat="1" ht="18" customHeight="1" x14ac:dyDescent="0.3">
      <c r="A612" s="1588">
        <v>605</v>
      </c>
      <c r="B612" s="720"/>
      <c r="C612" s="1398"/>
      <c r="D612" s="1341" t="s">
        <v>1165</v>
      </c>
      <c r="E612" s="1399"/>
      <c r="F612" s="1399"/>
      <c r="G612" s="1101"/>
      <c r="H612" s="1059"/>
      <c r="I612" s="675">
        <v>43429</v>
      </c>
      <c r="J612" s="520">
        <v>3500</v>
      </c>
      <c r="K612" s="520">
        <v>1500</v>
      </c>
      <c r="L612" s="520">
        <v>38429</v>
      </c>
      <c r="M612" s="520"/>
      <c r="N612" s="512"/>
    </row>
    <row r="613" spans="1:16" s="10" customFormat="1" ht="18" customHeight="1" x14ac:dyDescent="0.3">
      <c r="A613" s="1588">
        <v>606</v>
      </c>
      <c r="B613" s="143"/>
      <c r="C613" s="144"/>
      <c r="D613" s="1340" t="s">
        <v>675</v>
      </c>
      <c r="E613" s="146"/>
      <c r="F613" s="146"/>
      <c r="G613" s="1089"/>
      <c r="H613" s="733"/>
      <c r="I613" s="1196">
        <f t="shared" ref="I613" si="154">SUM(J613:N613)</f>
        <v>0</v>
      </c>
      <c r="J613" s="148"/>
      <c r="K613" s="148"/>
      <c r="L613" s="181"/>
      <c r="M613" s="148"/>
      <c r="N613" s="149"/>
    </row>
    <row r="614" spans="1:16" s="10" customFormat="1" ht="18" customHeight="1" x14ac:dyDescent="0.3">
      <c r="A614" s="1588">
        <v>607</v>
      </c>
      <c r="B614" s="143"/>
      <c r="C614" s="144"/>
      <c r="D614" s="1341" t="s">
        <v>1210</v>
      </c>
      <c r="E614" s="146"/>
      <c r="F614" s="146"/>
      <c r="G614" s="1089"/>
      <c r="H614" s="733"/>
      <c r="I614" s="675">
        <f>SUM(I612:I613)</f>
        <v>43429</v>
      </c>
      <c r="J614" s="675">
        <f>SUM(J612:J613)</f>
        <v>3500</v>
      </c>
      <c r="K614" s="675">
        <f>SUM(K612:K613)</f>
        <v>1500</v>
      </c>
      <c r="L614" s="675">
        <f>SUM(L612:L613)</f>
        <v>38429</v>
      </c>
      <c r="M614" s="675"/>
      <c r="N614" s="1490"/>
    </row>
    <row r="615" spans="1:16" s="10" customFormat="1" ht="22.5" customHeight="1" x14ac:dyDescent="0.3">
      <c r="A615" s="1588">
        <v>608</v>
      </c>
      <c r="B615" s="143"/>
      <c r="C615" s="137">
        <f>C610+1</f>
        <v>91</v>
      </c>
      <c r="D615" s="721" t="s">
        <v>526</v>
      </c>
      <c r="E615" s="146"/>
      <c r="F615" s="146"/>
      <c r="G615" s="1089"/>
      <c r="H615" s="733" t="s">
        <v>25</v>
      </c>
      <c r="I615" s="675"/>
      <c r="J615" s="148"/>
      <c r="K615" s="148"/>
      <c r="L615" s="148"/>
      <c r="M615" s="148"/>
      <c r="N615" s="149"/>
    </row>
    <row r="616" spans="1:16" s="10" customFormat="1" ht="18" customHeight="1" x14ac:dyDescent="0.3">
      <c r="A616" s="1588">
        <v>609</v>
      </c>
      <c r="B616" s="143"/>
      <c r="C616" s="144"/>
      <c r="D616" s="1021" t="s">
        <v>360</v>
      </c>
      <c r="E616" s="1016"/>
      <c r="F616" s="1016"/>
      <c r="G616" s="1089"/>
      <c r="H616" s="1017"/>
      <c r="I616" s="1018">
        <f>SUM(J616:N616)</f>
        <v>3000</v>
      </c>
      <c r="J616" s="1019"/>
      <c r="K616" s="1019"/>
      <c r="L616" s="1019"/>
      <c r="M616" s="1019"/>
      <c r="N616" s="1032">
        <v>3000</v>
      </c>
    </row>
    <row r="617" spans="1:16" s="1736" customFormat="1" ht="18" customHeight="1" x14ac:dyDescent="0.3">
      <c r="A617" s="1588">
        <v>610</v>
      </c>
      <c r="B617" s="720"/>
      <c r="C617" s="1398"/>
      <c r="D617" s="1341" t="s">
        <v>1165</v>
      </c>
      <c r="E617" s="1399"/>
      <c r="F617" s="1399"/>
      <c r="G617" s="1101"/>
      <c r="H617" s="1059"/>
      <c r="I617" s="675">
        <f>SUM(J617:N617)</f>
        <v>2555</v>
      </c>
      <c r="J617" s="520"/>
      <c r="K617" s="520"/>
      <c r="L617" s="520"/>
      <c r="M617" s="520"/>
      <c r="N617" s="512">
        <v>2555</v>
      </c>
    </row>
    <row r="618" spans="1:16" s="10" customFormat="1" ht="18" customHeight="1" x14ac:dyDescent="0.3">
      <c r="A618" s="1588">
        <v>611</v>
      </c>
      <c r="B618" s="143"/>
      <c r="C618" s="144"/>
      <c r="D618" s="1340" t="s">
        <v>675</v>
      </c>
      <c r="E618" s="146"/>
      <c r="F618" s="146"/>
      <c r="G618" s="1089"/>
      <c r="H618" s="733"/>
      <c r="I618" s="1196">
        <f>SUM(J618:N618)</f>
        <v>0</v>
      </c>
      <c r="J618" s="148"/>
      <c r="K618" s="148"/>
      <c r="L618" s="148"/>
      <c r="M618" s="148"/>
      <c r="N618" s="149"/>
    </row>
    <row r="619" spans="1:16" s="10" customFormat="1" ht="18" customHeight="1" x14ac:dyDescent="0.3">
      <c r="A619" s="1588">
        <v>612</v>
      </c>
      <c r="B619" s="143"/>
      <c r="C619" s="144"/>
      <c r="D619" s="1341" t="s">
        <v>1210</v>
      </c>
      <c r="E619" s="146"/>
      <c r="F619" s="146"/>
      <c r="G619" s="1089"/>
      <c r="H619" s="733"/>
      <c r="I619" s="675">
        <f>SUM(I617:I618)</f>
        <v>2555</v>
      </c>
      <c r="J619" s="675"/>
      <c r="K619" s="675"/>
      <c r="L619" s="675"/>
      <c r="M619" s="675"/>
      <c r="N619" s="1490">
        <f t="shared" ref="N619" si="155">SUM(N617:N618)</f>
        <v>2555</v>
      </c>
    </row>
    <row r="620" spans="1:16" s="3" customFormat="1" ht="22.5" customHeight="1" x14ac:dyDescent="0.3">
      <c r="A620" s="1588">
        <v>613</v>
      </c>
      <c r="B620" s="136"/>
      <c r="C620" s="137">
        <f>C615+1</f>
        <v>92</v>
      </c>
      <c r="D620" s="722" t="s">
        <v>358</v>
      </c>
      <c r="E620" s="139">
        <v>2000</v>
      </c>
      <c r="F620" s="139"/>
      <c r="G620" s="1088"/>
      <c r="H620" s="733" t="s">
        <v>25</v>
      </c>
      <c r="I620" s="675"/>
      <c r="J620" s="148"/>
      <c r="K620" s="148"/>
      <c r="L620" s="148"/>
      <c r="M620" s="148"/>
      <c r="N620" s="149"/>
      <c r="P620" s="10"/>
    </row>
    <row r="621" spans="1:16" s="93" customFormat="1" ht="18" customHeight="1" x14ac:dyDescent="0.35">
      <c r="A621" s="1588">
        <v>614</v>
      </c>
      <c r="B621" s="723"/>
      <c r="C621" s="1413"/>
      <c r="D621" s="1341" t="s">
        <v>1165</v>
      </c>
      <c r="E621" s="1414"/>
      <c r="F621" s="1414"/>
      <c r="G621" s="1415"/>
      <c r="H621" s="1408"/>
      <c r="I621" s="675">
        <f>SUM(J621:N621)</f>
        <v>0</v>
      </c>
      <c r="J621" s="520"/>
      <c r="K621" s="520"/>
      <c r="L621" s="520"/>
      <c r="M621" s="520"/>
      <c r="N621" s="512"/>
      <c r="P621" s="1736"/>
    </row>
    <row r="622" spans="1:16" s="10" customFormat="1" ht="18" customHeight="1" x14ac:dyDescent="0.3">
      <c r="A622" s="1588">
        <v>615</v>
      </c>
      <c r="B622" s="143"/>
      <c r="C622" s="144"/>
      <c r="D622" s="1340" t="s">
        <v>675</v>
      </c>
      <c r="E622" s="146"/>
      <c r="F622" s="146"/>
      <c r="G622" s="1089"/>
      <c r="H622" s="736"/>
      <c r="I622" s="1196">
        <f>SUM(J622:N622)</f>
        <v>0</v>
      </c>
      <c r="J622" s="148"/>
      <c r="K622" s="148"/>
      <c r="L622" s="148"/>
      <c r="M622" s="148"/>
      <c r="N622" s="149"/>
    </row>
    <row r="623" spans="1:16" s="10" customFormat="1" ht="18" customHeight="1" x14ac:dyDescent="0.3">
      <c r="A623" s="1588">
        <v>616</v>
      </c>
      <c r="B623" s="143"/>
      <c r="C623" s="144"/>
      <c r="D623" s="1341" t="s">
        <v>1210</v>
      </c>
      <c r="E623" s="146"/>
      <c r="F623" s="146"/>
      <c r="G623" s="1089"/>
      <c r="H623" s="736"/>
      <c r="I623" s="675">
        <f>SUM(I621:I622)</f>
        <v>0</v>
      </c>
      <c r="J623" s="675"/>
      <c r="K623" s="675"/>
      <c r="L623" s="675"/>
      <c r="M623" s="675"/>
      <c r="N623" s="1490"/>
    </row>
    <row r="624" spans="1:16" s="10" customFormat="1" ht="22.5" customHeight="1" x14ac:dyDescent="0.3">
      <c r="A624" s="1588">
        <v>617</v>
      </c>
      <c r="B624" s="143"/>
      <c r="C624" s="137">
        <f>C620+1</f>
        <v>93</v>
      </c>
      <c r="D624" s="722" t="s">
        <v>75</v>
      </c>
      <c r="E624" s="146"/>
      <c r="F624" s="146">
        <v>2000</v>
      </c>
      <c r="G624" s="147">
        <v>1336</v>
      </c>
      <c r="H624" s="736" t="s">
        <v>25</v>
      </c>
      <c r="I624" s="676"/>
      <c r="J624" s="154"/>
      <c r="K624" s="154"/>
      <c r="L624" s="154"/>
      <c r="M624" s="154"/>
      <c r="N624" s="155"/>
    </row>
    <row r="625" spans="1:16" s="10" customFormat="1" ht="18" customHeight="1" x14ac:dyDescent="0.3">
      <c r="A625" s="1588">
        <v>618</v>
      </c>
      <c r="B625" s="143"/>
      <c r="C625" s="144"/>
      <c r="D625" s="1021" t="s">
        <v>360</v>
      </c>
      <c r="E625" s="1016"/>
      <c r="F625" s="1016"/>
      <c r="G625" s="1089"/>
      <c r="H625" s="1017"/>
      <c r="I625" s="1018">
        <f>SUM(J625:N625)</f>
        <v>2000</v>
      </c>
      <c r="J625" s="1019"/>
      <c r="K625" s="1019"/>
      <c r="L625" s="1019"/>
      <c r="M625" s="1019"/>
      <c r="N625" s="1032">
        <v>2000</v>
      </c>
    </row>
    <row r="626" spans="1:16" s="1736" customFormat="1" ht="18" customHeight="1" x14ac:dyDescent="0.3">
      <c r="A626" s="1588">
        <v>619</v>
      </c>
      <c r="B626" s="720"/>
      <c r="C626" s="1398"/>
      <c r="D626" s="1341" t="s">
        <v>1165</v>
      </c>
      <c r="E626" s="1399"/>
      <c r="F626" s="1399"/>
      <c r="G626" s="1101"/>
      <c r="H626" s="1059"/>
      <c r="I626" s="675">
        <f>SUM(J626:N626)</f>
        <v>2209</v>
      </c>
      <c r="J626" s="520"/>
      <c r="K626" s="520"/>
      <c r="L626" s="520">
        <v>209</v>
      </c>
      <c r="M626" s="520"/>
      <c r="N626" s="512">
        <v>2000</v>
      </c>
    </row>
    <row r="627" spans="1:16" s="10" customFormat="1" ht="18" customHeight="1" x14ac:dyDescent="0.3">
      <c r="A627" s="1588">
        <v>620</v>
      </c>
      <c r="B627" s="143"/>
      <c r="C627" s="144"/>
      <c r="D627" s="1340" t="s">
        <v>675</v>
      </c>
      <c r="E627" s="146"/>
      <c r="F627" s="146"/>
      <c r="G627" s="1089"/>
      <c r="H627" s="733"/>
      <c r="I627" s="1196">
        <f>SUM(J627:N627)</f>
        <v>0</v>
      </c>
      <c r="J627" s="148"/>
      <c r="K627" s="148"/>
      <c r="L627" s="181"/>
      <c r="M627" s="148"/>
      <c r="N627" s="149"/>
    </row>
    <row r="628" spans="1:16" s="10" customFormat="1" ht="18" customHeight="1" x14ac:dyDescent="0.3">
      <c r="A628" s="1588">
        <v>621</v>
      </c>
      <c r="B628" s="143"/>
      <c r="C628" s="144"/>
      <c r="D628" s="1341" t="s">
        <v>1210</v>
      </c>
      <c r="E628" s="146"/>
      <c r="F628" s="146"/>
      <c r="G628" s="1089"/>
      <c r="H628" s="733"/>
      <c r="I628" s="675">
        <f>SUM(I626:I627)</f>
        <v>2209</v>
      </c>
      <c r="J628" s="675"/>
      <c r="K628" s="675"/>
      <c r="L628" s="675">
        <f>SUM(L626:L627)</f>
        <v>209</v>
      </c>
      <c r="M628" s="675"/>
      <c r="N628" s="1490">
        <f>SUM(N626:N627)</f>
        <v>2000</v>
      </c>
    </row>
    <row r="629" spans="1:16" s="3" customFormat="1" ht="22.5" customHeight="1" x14ac:dyDescent="0.3">
      <c r="A629" s="1588">
        <v>622</v>
      </c>
      <c r="B629" s="136"/>
      <c r="C629" s="137">
        <f>C624+1</f>
        <v>94</v>
      </c>
      <c r="D629" s="722" t="s">
        <v>116</v>
      </c>
      <c r="E629" s="139"/>
      <c r="F629" s="139">
        <v>1000</v>
      </c>
      <c r="G629" s="140">
        <v>0</v>
      </c>
      <c r="H629" s="733" t="s">
        <v>24</v>
      </c>
      <c r="I629" s="675"/>
      <c r="J629" s="148"/>
      <c r="K629" s="148"/>
      <c r="L629" s="148"/>
      <c r="M629" s="148"/>
      <c r="N629" s="149"/>
      <c r="P629" s="10"/>
    </row>
    <row r="630" spans="1:16" s="10" customFormat="1" ht="18" customHeight="1" x14ac:dyDescent="0.3">
      <c r="A630" s="1588">
        <v>623</v>
      </c>
      <c r="B630" s="143"/>
      <c r="C630" s="144"/>
      <c r="D630" s="1021" t="s">
        <v>360</v>
      </c>
      <c r="E630" s="1016"/>
      <c r="F630" s="1016"/>
      <c r="G630" s="147"/>
      <c r="H630" s="1017"/>
      <c r="I630" s="1018">
        <f>SUM(J630:N630)</f>
        <v>1000</v>
      </c>
      <c r="J630" s="1019"/>
      <c r="K630" s="1019"/>
      <c r="L630" s="1024">
        <v>1000</v>
      </c>
      <c r="M630" s="148"/>
      <c r="N630" s="149"/>
    </row>
    <row r="631" spans="1:16" s="1736" customFormat="1" ht="18" customHeight="1" x14ac:dyDescent="0.3">
      <c r="A631" s="1588">
        <v>624</v>
      </c>
      <c r="B631" s="720"/>
      <c r="C631" s="1398"/>
      <c r="D631" s="1341" t="s">
        <v>1165</v>
      </c>
      <c r="E631" s="1399"/>
      <c r="F631" s="1399"/>
      <c r="G631" s="1101"/>
      <c r="H631" s="1059"/>
      <c r="I631" s="675">
        <f>SUM(J631:N631)</f>
        <v>6239</v>
      </c>
      <c r="J631" s="520"/>
      <c r="K631" s="520"/>
      <c r="L631" s="520">
        <v>6239</v>
      </c>
      <c r="M631" s="520"/>
      <c r="N631" s="512"/>
    </row>
    <row r="632" spans="1:16" s="10" customFormat="1" ht="18" customHeight="1" x14ac:dyDescent="0.3">
      <c r="A632" s="1588">
        <v>625</v>
      </c>
      <c r="B632" s="143"/>
      <c r="C632" s="144"/>
      <c r="D632" s="1340" t="s">
        <v>675</v>
      </c>
      <c r="E632" s="146"/>
      <c r="F632" s="146"/>
      <c r="G632" s="147"/>
      <c r="H632" s="733"/>
      <c r="I632" s="1196">
        <f>SUM(J632:N632)</f>
        <v>0</v>
      </c>
      <c r="J632" s="148"/>
      <c r="K632" s="148"/>
      <c r="L632" s="181"/>
      <c r="M632" s="148"/>
      <c r="N632" s="149"/>
    </row>
    <row r="633" spans="1:16" s="10" customFormat="1" ht="18" customHeight="1" x14ac:dyDescent="0.3">
      <c r="A633" s="1588">
        <v>626</v>
      </c>
      <c r="B633" s="143"/>
      <c r="C633" s="144"/>
      <c r="D633" s="1341" t="s">
        <v>1210</v>
      </c>
      <c r="E633" s="146"/>
      <c r="F633" s="146"/>
      <c r="G633" s="147"/>
      <c r="H633" s="733"/>
      <c r="I633" s="675">
        <f>SUM(I631:I632)</f>
        <v>6239</v>
      </c>
      <c r="J633" s="675"/>
      <c r="K633" s="675"/>
      <c r="L633" s="675">
        <f t="shared" ref="L633" si="156">SUM(L631:L632)</f>
        <v>6239</v>
      </c>
      <c r="M633" s="675"/>
      <c r="N633" s="1490"/>
    </row>
    <row r="634" spans="1:16" s="3" customFormat="1" ht="22.5" customHeight="1" x14ac:dyDescent="0.3">
      <c r="A634" s="1588">
        <v>627</v>
      </c>
      <c r="B634" s="136"/>
      <c r="C634" s="137">
        <f>C629+1</f>
        <v>95</v>
      </c>
      <c r="D634" s="722" t="s">
        <v>117</v>
      </c>
      <c r="E634" s="139">
        <v>755</v>
      </c>
      <c r="F634" s="139">
        <v>3100</v>
      </c>
      <c r="G634" s="140">
        <v>1371</v>
      </c>
      <c r="H634" s="733" t="s">
        <v>24</v>
      </c>
      <c r="I634" s="675"/>
      <c r="J634" s="148"/>
      <c r="K634" s="148"/>
      <c r="L634" s="148"/>
      <c r="M634" s="148"/>
      <c r="N634" s="149"/>
      <c r="P634" s="10"/>
    </row>
    <row r="635" spans="1:16" s="10" customFormat="1" ht="18" customHeight="1" x14ac:dyDescent="0.3">
      <c r="A635" s="1588">
        <v>628</v>
      </c>
      <c r="B635" s="143"/>
      <c r="C635" s="144"/>
      <c r="D635" s="1021" t="s">
        <v>360</v>
      </c>
      <c r="E635" s="1016"/>
      <c r="F635" s="1016"/>
      <c r="G635" s="1089"/>
      <c r="H635" s="1017"/>
      <c r="I635" s="1018">
        <f>SUM(J635:N635)</f>
        <v>3100</v>
      </c>
      <c r="J635" s="1019"/>
      <c r="K635" s="1019"/>
      <c r="L635" s="1024">
        <v>3100</v>
      </c>
      <c r="M635" s="148"/>
      <c r="N635" s="149"/>
    </row>
    <row r="636" spans="1:16" s="1736" customFormat="1" ht="18" customHeight="1" x14ac:dyDescent="0.3">
      <c r="A636" s="1588">
        <v>629</v>
      </c>
      <c r="B636" s="720"/>
      <c r="C636" s="1398"/>
      <c r="D636" s="1341" t="s">
        <v>1165</v>
      </c>
      <c r="E636" s="1399"/>
      <c r="F636" s="1399"/>
      <c r="G636" s="1101"/>
      <c r="H636" s="1059"/>
      <c r="I636" s="675">
        <f>SUM(J636:N636)</f>
        <v>5785</v>
      </c>
      <c r="J636" s="520"/>
      <c r="K636" s="520">
        <v>151</v>
      </c>
      <c r="L636" s="520">
        <v>5634</v>
      </c>
      <c r="M636" s="520"/>
      <c r="N636" s="512"/>
    </row>
    <row r="637" spans="1:16" s="10" customFormat="1" ht="18" customHeight="1" x14ac:dyDescent="0.3">
      <c r="A637" s="1588">
        <v>630</v>
      </c>
      <c r="B637" s="143"/>
      <c r="C637" s="144"/>
      <c r="D637" s="1340" t="s">
        <v>675</v>
      </c>
      <c r="E637" s="146"/>
      <c r="F637" s="146"/>
      <c r="G637" s="1089"/>
      <c r="H637" s="733"/>
      <c r="I637" s="1196">
        <f>SUM(J637:N637)</f>
        <v>0</v>
      </c>
      <c r="J637" s="148"/>
      <c r="K637" s="148"/>
      <c r="L637" s="181"/>
      <c r="M637" s="148"/>
      <c r="N637" s="149"/>
    </row>
    <row r="638" spans="1:16" s="10" customFormat="1" ht="18" customHeight="1" x14ac:dyDescent="0.3">
      <c r="A638" s="1588">
        <v>631</v>
      </c>
      <c r="B638" s="143"/>
      <c r="C638" s="144"/>
      <c r="D638" s="1341" t="s">
        <v>1210</v>
      </c>
      <c r="E638" s="146"/>
      <c r="F638" s="146"/>
      <c r="G638" s="1089"/>
      <c r="H638" s="733"/>
      <c r="I638" s="675">
        <f>SUM(I636:I637)</f>
        <v>5785</v>
      </c>
      <c r="J638" s="675"/>
      <c r="K638" s="675">
        <f t="shared" ref="K638:L638" si="157">SUM(K636:K637)</f>
        <v>151</v>
      </c>
      <c r="L638" s="675">
        <f t="shared" si="157"/>
        <v>5634</v>
      </c>
      <c r="M638" s="675"/>
      <c r="N638" s="1490"/>
    </row>
    <row r="639" spans="1:16" s="10" customFormat="1" ht="18" customHeight="1" x14ac:dyDescent="0.3">
      <c r="A639" s="1588">
        <v>632</v>
      </c>
      <c r="B639" s="143"/>
      <c r="C639" s="144">
        <f>C634+1</f>
        <v>96</v>
      </c>
      <c r="D639" s="722" t="s">
        <v>568</v>
      </c>
      <c r="E639" s="146"/>
      <c r="F639" s="146"/>
      <c r="G639" s="1089"/>
      <c r="H639" s="733" t="s">
        <v>25</v>
      </c>
      <c r="I639" s="675"/>
      <c r="J639" s="520"/>
      <c r="K639" s="520"/>
      <c r="L639" s="520"/>
      <c r="M639" s="520"/>
      <c r="N639" s="512"/>
    </row>
    <row r="640" spans="1:16" s="10" customFormat="1" ht="18" customHeight="1" x14ac:dyDescent="0.3">
      <c r="A640" s="1588">
        <v>633</v>
      </c>
      <c r="B640" s="143"/>
      <c r="C640" s="144"/>
      <c r="D640" s="1341" t="s">
        <v>1165</v>
      </c>
      <c r="E640" s="146"/>
      <c r="F640" s="146"/>
      <c r="G640" s="1089"/>
      <c r="H640" s="733"/>
      <c r="I640" s="675">
        <v>4700</v>
      </c>
      <c r="J640" s="675">
        <v>200</v>
      </c>
      <c r="K640" s="675">
        <v>119</v>
      </c>
      <c r="L640" s="675">
        <v>4381</v>
      </c>
      <c r="M640" s="520"/>
      <c r="N640" s="512"/>
    </row>
    <row r="641" spans="1:16" s="10" customFormat="1" ht="18" customHeight="1" x14ac:dyDescent="0.3">
      <c r="A641" s="1588">
        <v>634</v>
      </c>
      <c r="B641" s="143"/>
      <c r="C641" s="144"/>
      <c r="D641" s="1340" t="s">
        <v>675</v>
      </c>
      <c r="E641" s="146"/>
      <c r="F641" s="146"/>
      <c r="G641" s="1089"/>
      <c r="H641" s="733"/>
      <c r="I641" s="1196">
        <f>SUM(J641:N641)</f>
        <v>0</v>
      </c>
      <c r="J641" s="181"/>
      <c r="K641" s="181"/>
      <c r="L641" s="181"/>
      <c r="M641" s="520"/>
      <c r="N641" s="512"/>
    </row>
    <row r="642" spans="1:16" s="10" customFormat="1" ht="18" customHeight="1" x14ac:dyDescent="0.3">
      <c r="A642" s="1588">
        <v>635</v>
      </c>
      <c r="B642" s="143"/>
      <c r="C642" s="144"/>
      <c r="D642" s="1341" t="s">
        <v>1210</v>
      </c>
      <c r="E642" s="146"/>
      <c r="F642" s="146"/>
      <c r="G642" s="1089"/>
      <c r="H642" s="733"/>
      <c r="I642" s="675">
        <f>SUM(I640:I641)</f>
        <v>4700</v>
      </c>
      <c r="J642" s="675">
        <f t="shared" ref="J642:L642" si="158">SUM(J640:J641)</f>
        <v>200</v>
      </c>
      <c r="K642" s="675">
        <f t="shared" si="158"/>
        <v>119</v>
      </c>
      <c r="L642" s="675">
        <f t="shared" si="158"/>
        <v>4381</v>
      </c>
      <c r="M642" s="675"/>
      <c r="N642" s="1490"/>
    </row>
    <row r="643" spans="1:16" s="10" customFormat="1" ht="22.5" customHeight="1" x14ac:dyDescent="0.3">
      <c r="A643" s="1588">
        <v>636</v>
      </c>
      <c r="B643" s="143"/>
      <c r="C643" s="137">
        <f>C639+1</f>
        <v>97</v>
      </c>
      <c r="D643" s="721" t="s">
        <v>527</v>
      </c>
      <c r="E643" s="146"/>
      <c r="F643" s="146"/>
      <c r="G643" s="1089"/>
      <c r="H643" s="733" t="s">
        <v>25</v>
      </c>
      <c r="I643" s="675"/>
      <c r="J643" s="148"/>
      <c r="K643" s="148"/>
      <c r="L643" s="148"/>
      <c r="M643" s="148"/>
      <c r="N643" s="149"/>
    </row>
    <row r="644" spans="1:16" s="10" customFormat="1" ht="18" customHeight="1" x14ac:dyDescent="0.3">
      <c r="A644" s="1588">
        <v>637</v>
      </c>
      <c r="B644" s="143"/>
      <c r="C644" s="144"/>
      <c r="D644" s="1021" t="s">
        <v>360</v>
      </c>
      <c r="E644" s="1016"/>
      <c r="F644" s="1016"/>
      <c r="G644" s="1089"/>
      <c r="H644" s="1017"/>
      <c r="I644" s="1018">
        <f>SUM(J644:N644)</f>
        <v>5000</v>
      </c>
      <c r="J644" s="1019"/>
      <c r="K644" s="1019"/>
      <c r="L644" s="1024">
        <v>5000</v>
      </c>
      <c r="M644" s="148"/>
      <c r="N644" s="149"/>
    </row>
    <row r="645" spans="1:16" s="1736" customFormat="1" ht="18" customHeight="1" x14ac:dyDescent="0.3">
      <c r="A645" s="1588">
        <v>638</v>
      </c>
      <c r="B645" s="720"/>
      <c r="C645" s="1398"/>
      <c r="D645" s="1341" t="s">
        <v>1165</v>
      </c>
      <c r="E645" s="1399"/>
      <c r="F645" s="1399"/>
      <c r="G645" s="1101"/>
      <c r="H645" s="1059"/>
      <c r="I645" s="675">
        <f>SUM(J645:N645)</f>
        <v>5000</v>
      </c>
      <c r="J645" s="520"/>
      <c r="K645" s="520"/>
      <c r="L645" s="520">
        <v>5000</v>
      </c>
      <c r="M645" s="520"/>
      <c r="N645" s="512"/>
    </row>
    <row r="646" spans="1:16" s="10" customFormat="1" ht="18" customHeight="1" x14ac:dyDescent="0.3">
      <c r="A646" s="1588">
        <v>639</v>
      </c>
      <c r="B646" s="143"/>
      <c r="C646" s="144"/>
      <c r="D646" s="1340" t="s">
        <v>675</v>
      </c>
      <c r="E646" s="146"/>
      <c r="F646" s="146"/>
      <c r="G646" s="147"/>
      <c r="H646" s="733"/>
      <c r="I646" s="1196">
        <f>SUM(J646:N646)</f>
        <v>0</v>
      </c>
      <c r="J646" s="148"/>
      <c r="K646" s="148"/>
      <c r="L646" s="148"/>
      <c r="M646" s="148"/>
      <c r="N646" s="149"/>
    </row>
    <row r="647" spans="1:16" s="10" customFormat="1" ht="18" customHeight="1" x14ac:dyDescent="0.3">
      <c r="A647" s="1588">
        <v>640</v>
      </c>
      <c r="B647" s="143"/>
      <c r="C647" s="144"/>
      <c r="D647" s="1341" t="s">
        <v>1210</v>
      </c>
      <c r="E647" s="146"/>
      <c r="F647" s="146"/>
      <c r="G647" s="1089"/>
      <c r="H647" s="733"/>
      <c r="I647" s="675">
        <f>SUM(I645:I646)</f>
        <v>5000</v>
      </c>
      <c r="J647" s="675"/>
      <c r="K647" s="675"/>
      <c r="L647" s="675">
        <f t="shared" ref="L647" si="159">SUM(L645:L646)</f>
        <v>5000</v>
      </c>
      <c r="M647" s="675"/>
      <c r="N647" s="1490"/>
    </row>
    <row r="648" spans="1:16" s="3" customFormat="1" ht="22.5" customHeight="1" x14ac:dyDescent="0.3">
      <c r="A648" s="1588">
        <v>641</v>
      </c>
      <c r="B648" s="136"/>
      <c r="C648" s="137">
        <f>C643+1</f>
        <v>98</v>
      </c>
      <c r="D648" s="722" t="s">
        <v>644</v>
      </c>
      <c r="E648" s="139">
        <v>181353</v>
      </c>
      <c r="F648" s="139">
        <v>150000</v>
      </c>
      <c r="G648" s="140">
        <v>100173</v>
      </c>
      <c r="H648" s="733" t="s">
        <v>24</v>
      </c>
      <c r="I648" s="675"/>
      <c r="J648" s="148"/>
      <c r="K648" s="148"/>
      <c r="L648" s="148"/>
      <c r="M648" s="148"/>
      <c r="N648" s="149"/>
      <c r="P648" s="10"/>
    </row>
    <row r="649" spans="1:16" s="10" customFormat="1" ht="18" customHeight="1" x14ac:dyDescent="0.3">
      <c r="A649" s="1588">
        <v>642</v>
      </c>
      <c r="B649" s="143"/>
      <c r="C649" s="144"/>
      <c r="D649" s="1021" t="s">
        <v>360</v>
      </c>
      <c r="E649" s="1016"/>
      <c r="F649" s="1016"/>
      <c r="G649" s="1089"/>
      <c r="H649" s="1017"/>
      <c r="I649" s="1018">
        <f>SUM(J649:N649)</f>
        <v>150000</v>
      </c>
      <c r="J649" s="1019"/>
      <c r="K649" s="1019"/>
      <c r="L649" s="1024">
        <v>150000</v>
      </c>
      <c r="M649" s="148"/>
      <c r="N649" s="149"/>
    </row>
    <row r="650" spans="1:16" s="1736" customFormat="1" ht="18" customHeight="1" x14ac:dyDescent="0.3">
      <c r="A650" s="1588">
        <v>643</v>
      </c>
      <c r="B650" s="720"/>
      <c r="C650" s="1398"/>
      <c r="D650" s="1341" t="s">
        <v>1165</v>
      </c>
      <c r="E650" s="1399"/>
      <c r="F650" s="1399"/>
      <c r="G650" s="1101"/>
      <c r="H650" s="1059"/>
      <c r="I650" s="675">
        <f>SUM(J650:N650)</f>
        <v>226159</v>
      </c>
      <c r="J650" s="520"/>
      <c r="K650" s="520"/>
      <c r="L650" s="520">
        <v>226159</v>
      </c>
      <c r="M650" s="520"/>
      <c r="N650" s="512"/>
    </row>
    <row r="651" spans="1:16" s="10" customFormat="1" ht="18" customHeight="1" x14ac:dyDescent="0.3">
      <c r="A651" s="1588">
        <v>644</v>
      </c>
      <c r="B651" s="143"/>
      <c r="C651" s="144"/>
      <c r="D651" s="1340" t="s">
        <v>1343</v>
      </c>
      <c r="E651" s="146"/>
      <c r="F651" s="146"/>
      <c r="G651" s="1089"/>
      <c r="H651" s="733"/>
      <c r="I651" s="1196">
        <f>SUM(J651:N651)</f>
        <v>2294</v>
      </c>
      <c r="J651" s="148"/>
      <c r="K651" s="148"/>
      <c r="L651" s="181">
        <v>2294</v>
      </c>
      <c r="M651" s="148"/>
      <c r="N651" s="149"/>
    </row>
    <row r="652" spans="1:16" s="10" customFormat="1" ht="18" customHeight="1" x14ac:dyDescent="0.3">
      <c r="A652" s="1588">
        <v>645</v>
      </c>
      <c r="B652" s="143"/>
      <c r="C652" s="144"/>
      <c r="D652" s="1341" t="s">
        <v>1210</v>
      </c>
      <c r="E652" s="146"/>
      <c r="F652" s="146"/>
      <c r="G652" s="1089"/>
      <c r="H652" s="733"/>
      <c r="I652" s="675">
        <f>SUM(I650:I651)</f>
        <v>228453</v>
      </c>
      <c r="J652" s="675"/>
      <c r="K652" s="675"/>
      <c r="L652" s="675">
        <f t="shared" ref="L652" si="160">SUM(L650:L651)</f>
        <v>228453</v>
      </c>
      <c r="M652" s="675"/>
      <c r="N652" s="1490"/>
    </row>
    <row r="653" spans="1:16" s="3" customFormat="1" ht="22.5" customHeight="1" x14ac:dyDescent="0.3">
      <c r="A653" s="1588">
        <v>646</v>
      </c>
      <c r="B653" s="136"/>
      <c r="C653" s="137">
        <f>C648+1</f>
        <v>99</v>
      </c>
      <c r="D653" s="722" t="s">
        <v>104</v>
      </c>
      <c r="E653" s="166">
        <v>25295</v>
      </c>
      <c r="F653" s="166">
        <v>19749</v>
      </c>
      <c r="G653" s="167">
        <v>32577</v>
      </c>
      <c r="H653" s="733" t="s">
        <v>24</v>
      </c>
      <c r="I653" s="675"/>
      <c r="J653" s="520"/>
      <c r="K653" s="520"/>
      <c r="L653" s="520"/>
      <c r="M653" s="520"/>
      <c r="N653" s="512"/>
      <c r="P653" s="10"/>
    </row>
    <row r="654" spans="1:16" s="10" customFormat="1" ht="18" customHeight="1" x14ac:dyDescent="0.3">
      <c r="A654" s="1588">
        <v>647</v>
      </c>
      <c r="B654" s="143"/>
      <c r="C654" s="144"/>
      <c r="D654" s="1021" t="s">
        <v>360</v>
      </c>
      <c r="E654" s="1016"/>
      <c r="F654" s="1016"/>
      <c r="G654" s="1089"/>
      <c r="H654" s="1017"/>
      <c r="I654" s="1018">
        <f>SUM(J654:N654)</f>
        <v>47000</v>
      </c>
      <c r="J654" s="1019"/>
      <c r="K654" s="1019"/>
      <c r="L654" s="1024">
        <v>47000</v>
      </c>
      <c r="M654" s="148"/>
      <c r="N654" s="149"/>
    </row>
    <row r="655" spans="1:16" s="1736" customFormat="1" ht="18" customHeight="1" x14ac:dyDescent="0.3">
      <c r="A655" s="1588">
        <v>648</v>
      </c>
      <c r="B655" s="720"/>
      <c r="C655" s="1398"/>
      <c r="D655" s="1341" t="s">
        <v>1165</v>
      </c>
      <c r="E655" s="1399"/>
      <c r="F655" s="1399"/>
      <c r="G655" s="1101"/>
      <c r="H655" s="1059"/>
      <c r="I655" s="675">
        <f>SUM(J655:N655)</f>
        <v>50190</v>
      </c>
      <c r="J655" s="520"/>
      <c r="K655" s="520"/>
      <c r="L655" s="520">
        <v>50190</v>
      </c>
      <c r="M655" s="520"/>
      <c r="N655" s="512"/>
    </row>
    <row r="656" spans="1:16" s="10" customFormat="1" ht="18" customHeight="1" x14ac:dyDescent="0.3">
      <c r="A656" s="1588">
        <v>649</v>
      </c>
      <c r="B656" s="143"/>
      <c r="C656" s="144"/>
      <c r="D656" s="1340" t="s">
        <v>675</v>
      </c>
      <c r="E656" s="146"/>
      <c r="F656" s="146"/>
      <c r="G656" s="1089"/>
      <c r="H656" s="733"/>
      <c r="I656" s="1196">
        <f>SUM(J656:N656)</f>
        <v>0</v>
      </c>
      <c r="J656" s="148"/>
      <c r="K656" s="148"/>
      <c r="L656" s="181"/>
      <c r="M656" s="148"/>
      <c r="N656" s="149"/>
    </row>
    <row r="657" spans="1:16" s="10" customFormat="1" ht="18" customHeight="1" x14ac:dyDescent="0.3">
      <c r="A657" s="1588">
        <v>650</v>
      </c>
      <c r="B657" s="143"/>
      <c r="C657" s="144"/>
      <c r="D657" s="1341" t="s">
        <v>1210</v>
      </c>
      <c r="E657" s="146"/>
      <c r="F657" s="146"/>
      <c r="G657" s="1089"/>
      <c r="H657" s="733"/>
      <c r="I657" s="675">
        <f>SUM(I655:I656)</f>
        <v>50190</v>
      </c>
      <c r="J657" s="675"/>
      <c r="K657" s="675"/>
      <c r="L657" s="675">
        <f t="shared" ref="L657" si="161">SUM(L655:L656)</f>
        <v>50190</v>
      </c>
      <c r="M657" s="675"/>
      <c r="N657" s="1490"/>
    </row>
    <row r="658" spans="1:16" s="3" customFormat="1" ht="22.5" customHeight="1" x14ac:dyDescent="0.3">
      <c r="A658" s="1588">
        <v>651</v>
      </c>
      <c r="B658" s="136"/>
      <c r="C658" s="137">
        <f>C653+1</f>
        <v>100</v>
      </c>
      <c r="D658" s="722" t="s">
        <v>105</v>
      </c>
      <c r="E658" s="139">
        <v>7142</v>
      </c>
      <c r="F658" s="139">
        <v>15253</v>
      </c>
      <c r="G658" s="140">
        <v>10066</v>
      </c>
      <c r="H658" s="733" t="s">
        <v>24</v>
      </c>
      <c r="I658" s="675"/>
      <c r="J658" s="148"/>
      <c r="K658" s="148"/>
      <c r="L658" s="148"/>
      <c r="M658" s="148"/>
      <c r="N658" s="149"/>
      <c r="P658" s="10"/>
    </row>
    <row r="659" spans="1:16" s="10" customFormat="1" ht="18" customHeight="1" x14ac:dyDescent="0.3">
      <c r="A659" s="1588">
        <v>652</v>
      </c>
      <c r="B659" s="143"/>
      <c r="C659" s="144"/>
      <c r="D659" s="1021" t="s">
        <v>360</v>
      </c>
      <c r="E659" s="1016"/>
      <c r="F659" s="1016"/>
      <c r="G659" s="1089"/>
      <c r="H659" s="1017"/>
      <c r="I659" s="1018">
        <f>SUM(J659:N659)</f>
        <v>4833</v>
      </c>
      <c r="J659" s="1019"/>
      <c r="K659" s="1019"/>
      <c r="L659" s="1024">
        <v>4833</v>
      </c>
      <c r="M659" s="148"/>
      <c r="N659" s="149"/>
    </row>
    <row r="660" spans="1:16" s="1736" customFormat="1" ht="18" customHeight="1" x14ac:dyDescent="0.3">
      <c r="A660" s="1588">
        <v>653</v>
      </c>
      <c r="B660" s="720"/>
      <c r="C660" s="1398"/>
      <c r="D660" s="1341" t="s">
        <v>1165</v>
      </c>
      <c r="E660" s="1399"/>
      <c r="F660" s="1399"/>
      <c r="G660" s="1101"/>
      <c r="H660" s="1059"/>
      <c r="I660" s="675">
        <f>SUM(J660:N660)</f>
        <v>15004</v>
      </c>
      <c r="J660" s="520"/>
      <c r="K660" s="520"/>
      <c r="L660" s="520">
        <v>15004</v>
      </c>
      <c r="M660" s="520"/>
      <c r="N660" s="512"/>
    </row>
    <row r="661" spans="1:16" s="10" customFormat="1" ht="18" customHeight="1" x14ac:dyDescent="0.3">
      <c r="A661" s="1588">
        <v>654</v>
      </c>
      <c r="B661" s="143"/>
      <c r="C661" s="144"/>
      <c r="D661" s="1340" t="s">
        <v>675</v>
      </c>
      <c r="E661" s="146"/>
      <c r="F661" s="146"/>
      <c r="G661" s="1089"/>
      <c r="H661" s="733"/>
      <c r="I661" s="1196">
        <f>SUM(J661:N661)</f>
        <v>0</v>
      </c>
      <c r="J661" s="148"/>
      <c r="K661" s="148"/>
      <c r="L661" s="181"/>
      <c r="M661" s="148"/>
      <c r="N661" s="149"/>
    </row>
    <row r="662" spans="1:16" s="10" customFormat="1" ht="18" customHeight="1" x14ac:dyDescent="0.3">
      <c r="A662" s="1588">
        <v>655</v>
      </c>
      <c r="B662" s="143"/>
      <c r="C662" s="144"/>
      <c r="D662" s="1341" t="s">
        <v>1210</v>
      </c>
      <c r="E662" s="146"/>
      <c r="F662" s="146"/>
      <c r="G662" s="1089"/>
      <c r="H662" s="733"/>
      <c r="I662" s="675">
        <f>SUM(I660:I661)</f>
        <v>15004</v>
      </c>
      <c r="J662" s="675"/>
      <c r="K662" s="675"/>
      <c r="L662" s="675">
        <f t="shared" ref="L662" si="162">SUM(L660:L661)</f>
        <v>15004</v>
      </c>
      <c r="M662" s="675"/>
      <c r="N662" s="1490"/>
    </row>
    <row r="663" spans="1:16" s="10" customFormat="1" ht="18" customHeight="1" x14ac:dyDescent="0.3">
      <c r="A663" s="1588">
        <v>656</v>
      </c>
      <c r="B663" s="143"/>
      <c r="C663" s="144">
        <f>C658+1</f>
        <v>101</v>
      </c>
      <c r="D663" s="722" t="s">
        <v>1029</v>
      </c>
      <c r="E663" s="146"/>
      <c r="F663" s="146"/>
      <c r="G663" s="1089"/>
      <c r="H663" s="733"/>
      <c r="I663" s="675"/>
      <c r="J663" s="675"/>
      <c r="K663" s="675"/>
      <c r="L663" s="675"/>
      <c r="M663" s="675"/>
      <c r="N663" s="1490"/>
    </row>
    <row r="664" spans="1:16" s="10" customFormat="1" ht="18" customHeight="1" x14ac:dyDescent="0.3">
      <c r="A664" s="1588">
        <v>657</v>
      </c>
      <c r="B664" s="143"/>
      <c r="C664" s="144"/>
      <c r="D664" s="1341" t="s">
        <v>1165</v>
      </c>
      <c r="E664" s="146"/>
      <c r="F664" s="146"/>
      <c r="G664" s="1089"/>
      <c r="H664" s="733" t="s">
        <v>25</v>
      </c>
      <c r="I664" s="676">
        <v>200</v>
      </c>
      <c r="J664" s="154"/>
      <c r="K664" s="154"/>
      <c r="L664" s="515">
        <v>200</v>
      </c>
      <c r="M664" s="675"/>
      <c r="N664" s="1490"/>
    </row>
    <row r="665" spans="1:16" s="10" customFormat="1" ht="18" customHeight="1" x14ac:dyDescent="0.3">
      <c r="A665" s="1588">
        <v>658</v>
      </c>
      <c r="B665" s="143"/>
      <c r="C665" s="144"/>
      <c r="D665" s="1340" t="s">
        <v>675</v>
      </c>
      <c r="E665" s="146"/>
      <c r="F665" s="146"/>
      <c r="G665" s="1089"/>
      <c r="H665" s="733"/>
      <c r="I665" s="1196">
        <f>SUM(J665:N665)</f>
        <v>0</v>
      </c>
      <c r="J665" s="675"/>
      <c r="K665" s="675"/>
      <c r="L665" s="675"/>
      <c r="M665" s="675"/>
      <c r="N665" s="1490"/>
    </row>
    <row r="666" spans="1:16" s="10" customFormat="1" ht="18" customHeight="1" x14ac:dyDescent="0.3">
      <c r="A666" s="1588">
        <v>659</v>
      </c>
      <c r="B666" s="143"/>
      <c r="C666" s="144"/>
      <c r="D666" s="1341" t="s">
        <v>1210</v>
      </c>
      <c r="E666" s="146"/>
      <c r="F666" s="146"/>
      <c r="G666" s="1089"/>
      <c r="H666" s="733"/>
      <c r="I666" s="677">
        <f>I664+I665</f>
        <v>200</v>
      </c>
      <c r="J666" s="675"/>
      <c r="K666" s="675"/>
      <c r="L666" s="677">
        <f>L664+L665</f>
        <v>200</v>
      </c>
      <c r="M666" s="675"/>
      <c r="N666" s="1490"/>
    </row>
    <row r="667" spans="1:16" s="3" customFormat="1" ht="22.5" customHeight="1" x14ac:dyDescent="0.3">
      <c r="A667" s="1588">
        <v>660</v>
      </c>
      <c r="B667" s="136"/>
      <c r="C667" s="137"/>
      <c r="D667" s="375" t="s">
        <v>351</v>
      </c>
      <c r="E667" s="139"/>
      <c r="F667" s="139"/>
      <c r="G667" s="1088"/>
      <c r="H667" s="733"/>
      <c r="I667" s="676"/>
      <c r="J667" s="154"/>
      <c r="K667" s="154"/>
      <c r="L667" s="515"/>
      <c r="M667" s="154"/>
      <c r="N667" s="155"/>
      <c r="O667" s="10"/>
      <c r="P667" s="10"/>
    </row>
    <row r="668" spans="1:16" s="3" customFormat="1" ht="22.5" customHeight="1" x14ac:dyDescent="0.3">
      <c r="A668" s="1588">
        <v>661</v>
      </c>
      <c r="B668" s="136"/>
      <c r="C668" s="137">
        <f>C663+1</f>
        <v>102</v>
      </c>
      <c r="D668" s="191" t="s">
        <v>8</v>
      </c>
      <c r="E668" s="139">
        <v>277795</v>
      </c>
      <c r="F668" s="139">
        <v>296000</v>
      </c>
      <c r="G668" s="140">
        <v>301060</v>
      </c>
      <c r="H668" s="733" t="s">
        <v>24</v>
      </c>
      <c r="I668" s="675"/>
      <c r="J668" s="148"/>
      <c r="K668" s="148"/>
      <c r="L668" s="148"/>
      <c r="M668" s="148"/>
      <c r="N668" s="149"/>
      <c r="P668" s="10"/>
    </row>
    <row r="669" spans="1:16" s="10" customFormat="1" ht="18" customHeight="1" x14ac:dyDescent="0.3">
      <c r="A669" s="1588">
        <v>662</v>
      </c>
      <c r="B669" s="143"/>
      <c r="C669" s="144"/>
      <c r="D669" s="1065" t="s">
        <v>360</v>
      </c>
      <c r="E669" s="1016"/>
      <c r="F669" s="1016"/>
      <c r="G669" s="1089"/>
      <c r="H669" s="1017"/>
      <c r="I669" s="1018">
        <f>SUM(J669:N669)</f>
        <v>270000</v>
      </c>
      <c r="J669" s="1019"/>
      <c r="K669" s="1019"/>
      <c r="L669" s="1019"/>
      <c r="M669" s="1019"/>
      <c r="N669" s="1032">
        <v>270000</v>
      </c>
    </row>
    <row r="670" spans="1:16" s="1736" customFormat="1" ht="18" customHeight="1" x14ac:dyDescent="0.3">
      <c r="A670" s="1588">
        <v>663</v>
      </c>
      <c r="B670" s="720"/>
      <c r="C670" s="1398"/>
      <c r="D670" s="1578" t="s">
        <v>1165</v>
      </c>
      <c r="E670" s="1399"/>
      <c r="F670" s="1399"/>
      <c r="G670" s="1101"/>
      <c r="H670" s="1059"/>
      <c r="I670" s="675">
        <f>SUM(J670:N670)</f>
        <v>279913</v>
      </c>
      <c r="J670" s="675"/>
      <c r="K670" s="675">
        <v>11</v>
      </c>
      <c r="L670" s="675">
        <v>9902</v>
      </c>
      <c r="M670" s="675"/>
      <c r="N670" s="1490">
        <f>SUM(N668:N669)</f>
        <v>270000</v>
      </c>
    </row>
    <row r="671" spans="1:16" s="10" customFormat="1" ht="18" customHeight="1" x14ac:dyDescent="0.3">
      <c r="A671" s="1588">
        <v>664</v>
      </c>
      <c r="B671" s="143"/>
      <c r="C671" s="144"/>
      <c r="D671" s="1340" t="s">
        <v>1386</v>
      </c>
      <c r="E671" s="146"/>
      <c r="F671" s="146"/>
      <c r="G671" s="1089"/>
      <c r="H671" s="733"/>
      <c r="I671" s="1196">
        <f>SUM(J671:N671)</f>
        <v>90</v>
      </c>
      <c r="J671" s="148"/>
      <c r="K671" s="148"/>
      <c r="L671" s="181">
        <v>90</v>
      </c>
      <c r="M671" s="148"/>
      <c r="N671" s="149"/>
    </row>
    <row r="672" spans="1:16" s="10" customFormat="1" ht="18" customHeight="1" x14ac:dyDescent="0.3">
      <c r="A672" s="1588">
        <v>665</v>
      </c>
      <c r="B672" s="143"/>
      <c r="C672" s="144"/>
      <c r="D672" s="1577" t="s">
        <v>1210</v>
      </c>
      <c r="E672" s="146"/>
      <c r="F672" s="146"/>
      <c r="G672" s="1089"/>
      <c r="H672" s="733"/>
      <c r="I672" s="675">
        <f>SUM(I670:I671)</f>
        <v>280003</v>
      </c>
      <c r="J672" s="675"/>
      <c r="K672" s="675">
        <f>SUM(K670:K671)</f>
        <v>11</v>
      </c>
      <c r="L672" s="675">
        <f>SUM(L670:L671)</f>
        <v>9992</v>
      </c>
      <c r="M672" s="675"/>
      <c r="N672" s="1490">
        <f>SUM(N670:N671)</f>
        <v>270000</v>
      </c>
    </row>
    <row r="673" spans="1:16" s="3" customFormat="1" ht="22.5" customHeight="1" x14ac:dyDescent="0.3">
      <c r="A673" s="1588">
        <v>666</v>
      </c>
      <c r="B673" s="136"/>
      <c r="C673" s="137">
        <f>C668+1</f>
        <v>103</v>
      </c>
      <c r="D673" s="191" t="s">
        <v>350</v>
      </c>
      <c r="E673" s="139">
        <v>51900</v>
      </c>
      <c r="F673" s="139">
        <v>48000</v>
      </c>
      <c r="G673" s="140">
        <v>48000</v>
      </c>
      <c r="H673" s="733" t="s">
        <v>24</v>
      </c>
      <c r="I673" s="675"/>
      <c r="J673" s="148"/>
      <c r="K673" s="148"/>
      <c r="L673" s="148"/>
      <c r="M673" s="148"/>
      <c r="N673" s="149"/>
      <c r="P673" s="10"/>
    </row>
    <row r="674" spans="1:16" s="10" customFormat="1" ht="18" customHeight="1" x14ac:dyDescent="0.3">
      <c r="A674" s="1588">
        <v>667</v>
      </c>
      <c r="B674" s="143"/>
      <c r="C674" s="144"/>
      <c r="D674" s="1065" t="s">
        <v>360</v>
      </c>
      <c r="E674" s="1016"/>
      <c r="F674" s="1016"/>
      <c r="G674" s="1089"/>
      <c r="H674" s="1017"/>
      <c r="I674" s="1018">
        <f>SUM(J674:N674)</f>
        <v>50000</v>
      </c>
      <c r="J674" s="1019"/>
      <c r="K674" s="1019"/>
      <c r="L674" s="1019"/>
      <c r="M674" s="1019"/>
      <c r="N674" s="1032">
        <v>50000</v>
      </c>
    </row>
    <row r="675" spans="1:16" s="1736" customFormat="1" ht="18" customHeight="1" x14ac:dyDescent="0.3">
      <c r="A675" s="1588">
        <v>668</v>
      </c>
      <c r="B675" s="720"/>
      <c r="C675" s="1398"/>
      <c r="D675" s="1578" t="s">
        <v>1165</v>
      </c>
      <c r="E675" s="1399"/>
      <c r="F675" s="1399"/>
      <c r="G675" s="1101"/>
      <c r="H675" s="1059"/>
      <c r="I675" s="675">
        <f>SUM(J675:N675)</f>
        <v>52000</v>
      </c>
      <c r="J675" s="520"/>
      <c r="K675" s="520"/>
      <c r="L675" s="520"/>
      <c r="M675" s="520"/>
      <c r="N675" s="512">
        <v>52000</v>
      </c>
    </row>
    <row r="676" spans="1:16" s="10" customFormat="1" ht="18" customHeight="1" x14ac:dyDescent="0.3">
      <c r="A676" s="1588">
        <v>669</v>
      </c>
      <c r="B676" s="143"/>
      <c r="C676" s="144"/>
      <c r="D676" s="1340" t="s">
        <v>1158</v>
      </c>
      <c r="E676" s="146"/>
      <c r="F676" s="146"/>
      <c r="G676" s="1089"/>
      <c r="H676" s="733"/>
      <c r="I676" s="1196">
        <f>SUM(J676:N676)</f>
        <v>0</v>
      </c>
      <c r="J676" s="148"/>
      <c r="K676" s="148"/>
      <c r="L676" s="148"/>
      <c r="M676" s="148"/>
      <c r="N676" s="182"/>
    </row>
    <row r="677" spans="1:16" s="10" customFormat="1" ht="18" customHeight="1" x14ac:dyDescent="0.3">
      <c r="A677" s="1588">
        <v>670</v>
      </c>
      <c r="B677" s="143"/>
      <c r="C677" s="144"/>
      <c r="D677" s="1577" t="s">
        <v>1210</v>
      </c>
      <c r="E677" s="146"/>
      <c r="F677" s="146"/>
      <c r="G677" s="1089"/>
      <c r="H677" s="733"/>
      <c r="I677" s="675">
        <f>SUM(I675:I676)</f>
        <v>52000</v>
      </c>
      <c r="J677" s="675"/>
      <c r="K677" s="675"/>
      <c r="L677" s="675"/>
      <c r="M677" s="675"/>
      <c r="N677" s="1490">
        <f t="shared" ref="N677" si="163">SUM(N675:N676)</f>
        <v>52000</v>
      </c>
    </row>
    <row r="678" spans="1:16" s="3" customFormat="1" ht="22.5" customHeight="1" x14ac:dyDescent="0.3">
      <c r="A678" s="1588">
        <v>671</v>
      </c>
      <c r="B678" s="136"/>
      <c r="C678" s="137">
        <f>C673+1</f>
        <v>104</v>
      </c>
      <c r="D678" s="191" t="s">
        <v>9</v>
      </c>
      <c r="E678" s="139">
        <v>284045</v>
      </c>
      <c r="F678" s="139">
        <v>285000</v>
      </c>
      <c r="G678" s="140">
        <v>285720</v>
      </c>
      <c r="H678" s="733" t="s">
        <v>24</v>
      </c>
      <c r="I678" s="675"/>
      <c r="J678" s="148"/>
      <c r="K678" s="148"/>
      <c r="L678" s="148"/>
      <c r="M678" s="148"/>
      <c r="N678" s="149"/>
      <c r="P678" s="10"/>
    </row>
    <row r="679" spans="1:16" s="10" customFormat="1" ht="18" customHeight="1" x14ac:dyDescent="0.3">
      <c r="A679" s="1588">
        <v>672</v>
      </c>
      <c r="B679" s="143"/>
      <c r="C679" s="144"/>
      <c r="D679" s="1065" t="s">
        <v>360</v>
      </c>
      <c r="E679" s="1016"/>
      <c r="F679" s="1016"/>
      <c r="G679" s="1089"/>
      <c r="H679" s="1017"/>
      <c r="I679" s="1018">
        <f>SUM(J679:N679)</f>
        <v>288725</v>
      </c>
      <c r="J679" s="1019"/>
      <c r="K679" s="1019"/>
      <c r="L679" s="1019"/>
      <c r="M679" s="1019"/>
      <c r="N679" s="1032">
        <v>288725</v>
      </c>
    </row>
    <row r="680" spans="1:16" s="1736" customFormat="1" ht="18" customHeight="1" x14ac:dyDescent="0.3">
      <c r="A680" s="1588">
        <v>673</v>
      </c>
      <c r="B680" s="720"/>
      <c r="C680" s="1398"/>
      <c r="D680" s="1578" t="s">
        <v>1165</v>
      </c>
      <c r="E680" s="1399"/>
      <c r="F680" s="1399"/>
      <c r="G680" s="1101"/>
      <c r="H680" s="1059"/>
      <c r="I680" s="675">
        <f>SUM(J680:N680)</f>
        <v>289144</v>
      </c>
      <c r="J680" s="520"/>
      <c r="K680" s="520"/>
      <c r="L680" s="520">
        <v>419</v>
      </c>
      <c r="M680" s="520"/>
      <c r="N680" s="512">
        <v>288725</v>
      </c>
    </row>
    <row r="681" spans="1:16" s="10" customFormat="1" ht="18" customHeight="1" x14ac:dyDescent="0.3">
      <c r="A681" s="1588">
        <v>674</v>
      </c>
      <c r="B681" s="143"/>
      <c r="C681" s="144"/>
      <c r="D681" s="1340" t="s">
        <v>1158</v>
      </c>
      <c r="E681" s="146"/>
      <c r="F681" s="146"/>
      <c r="G681" s="1089"/>
      <c r="H681" s="733"/>
      <c r="I681" s="1196">
        <f>SUM(J681:N681)</f>
        <v>0</v>
      </c>
      <c r="J681" s="148"/>
      <c r="K681" s="148"/>
      <c r="L681" s="181"/>
      <c r="M681" s="148"/>
      <c r="N681" s="149"/>
    </row>
    <row r="682" spans="1:16" s="10" customFormat="1" ht="18" customHeight="1" x14ac:dyDescent="0.3">
      <c r="A682" s="1588">
        <v>675</v>
      </c>
      <c r="B682" s="143"/>
      <c r="C682" s="144"/>
      <c r="D682" s="1577" t="s">
        <v>1210</v>
      </c>
      <c r="E682" s="146"/>
      <c r="F682" s="146"/>
      <c r="G682" s="1089"/>
      <c r="H682" s="733"/>
      <c r="I682" s="675">
        <f>SUM(I680:I681)</f>
        <v>289144</v>
      </c>
      <c r="J682" s="675"/>
      <c r="K682" s="675"/>
      <c r="L682" s="675">
        <f>SUM(L680:L681)</f>
        <v>419</v>
      </c>
      <c r="M682" s="675"/>
      <c r="N682" s="1490">
        <f>SUM(N680:N681)</f>
        <v>288725</v>
      </c>
    </row>
    <row r="683" spans="1:16" s="3" customFormat="1" ht="22.5" customHeight="1" x14ac:dyDescent="0.3">
      <c r="A683" s="1588">
        <v>676</v>
      </c>
      <c r="B683" s="136"/>
      <c r="C683" s="137">
        <f>C678+1</f>
        <v>105</v>
      </c>
      <c r="D683" s="191" t="s">
        <v>7</v>
      </c>
      <c r="E683" s="139">
        <v>21000</v>
      </c>
      <c r="F683" s="139">
        <v>14000</v>
      </c>
      <c r="G683" s="140">
        <v>15053</v>
      </c>
      <c r="H683" s="733" t="s">
        <v>24</v>
      </c>
      <c r="I683" s="675"/>
      <c r="J683" s="148"/>
      <c r="K683" s="148"/>
      <c r="L683" s="148"/>
      <c r="M683" s="148"/>
      <c r="N683" s="149"/>
      <c r="P683" s="10"/>
    </row>
    <row r="684" spans="1:16" s="10" customFormat="1" ht="18" customHeight="1" x14ac:dyDescent="0.3">
      <c r="A684" s="1588">
        <v>677</v>
      </c>
      <c r="B684" s="143"/>
      <c r="C684" s="144"/>
      <c r="D684" s="1065" t="s">
        <v>360</v>
      </c>
      <c r="E684" s="1016"/>
      <c r="F684" s="1016"/>
      <c r="G684" s="1089"/>
      <c r="H684" s="1017"/>
      <c r="I684" s="1018">
        <f>SUM(J684:N684)</f>
        <v>21000</v>
      </c>
      <c r="J684" s="1019"/>
      <c r="K684" s="1019"/>
      <c r="L684" s="1019"/>
      <c r="M684" s="1019"/>
      <c r="N684" s="1032">
        <v>21000</v>
      </c>
    </row>
    <row r="685" spans="1:16" s="1736" customFormat="1" ht="18" customHeight="1" x14ac:dyDescent="0.3">
      <c r="A685" s="1588">
        <v>678</v>
      </c>
      <c r="B685" s="720"/>
      <c r="C685" s="1398"/>
      <c r="D685" s="1578" t="s">
        <v>1165</v>
      </c>
      <c r="E685" s="1399"/>
      <c r="F685" s="1399"/>
      <c r="G685" s="1101"/>
      <c r="H685" s="1059"/>
      <c r="I685" s="675">
        <f>SUM(J685:N685)</f>
        <v>21682</v>
      </c>
      <c r="J685" s="520"/>
      <c r="K685" s="520"/>
      <c r="L685" s="520"/>
      <c r="M685" s="520"/>
      <c r="N685" s="512">
        <v>21682</v>
      </c>
    </row>
    <row r="686" spans="1:16" s="10" customFormat="1" ht="18" customHeight="1" x14ac:dyDescent="0.3">
      <c r="A686" s="1588">
        <v>679</v>
      </c>
      <c r="B686" s="143"/>
      <c r="C686" s="144"/>
      <c r="D686" s="1340" t="s">
        <v>1158</v>
      </c>
      <c r="E686" s="146"/>
      <c r="F686" s="146"/>
      <c r="G686" s="1089"/>
      <c r="H686" s="733"/>
      <c r="I686" s="1196">
        <f>SUM(J686:N686)</f>
        <v>0</v>
      </c>
      <c r="J686" s="148"/>
      <c r="K686" s="148"/>
      <c r="L686" s="148"/>
      <c r="M686" s="148"/>
      <c r="N686" s="182"/>
    </row>
    <row r="687" spans="1:16" s="10" customFormat="1" ht="18" customHeight="1" x14ac:dyDescent="0.3">
      <c r="A687" s="1588">
        <v>680</v>
      </c>
      <c r="B687" s="143"/>
      <c r="C687" s="144"/>
      <c r="D687" s="1577" t="s">
        <v>1210</v>
      </c>
      <c r="E687" s="146"/>
      <c r="F687" s="146"/>
      <c r="G687" s="1089"/>
      <c r="H687" s="733"/>
      <c r="I687" s="675">
        <f>SUM(I685:I686)</f>
        <v>21682</v>
      </c>
      <c r="J687" s="675"/>
      <c r="K687" s="675"/>
      <c r="L687" s="675"/>
      <c r="M687" s="675"/>
      <c r="N687" s="1490">
        <f t="shared" ref="N687" si="164">SUM(N685:N686)</f>
        <v>21682</v>
      </c>
    </row>
    <row r="688" spans="1:16" s="3" customFormat="1" ht="22.5" customHeight="1" x14ac:dyDescent="0.3">
      <c r="A688" s="1588">
        <v>681</v>
      </c>
      <c r="B688" s="136"/>
      <c r="C688" s="137"/>
      <c r="D688" s="375" t="s">
        <v>353</v>
      </c>
      <c r="E688" s="139"/>
      <c r="F688" s="139"/>
      <c r="G688" s="1088"/>
      <c r="H688" s="733"/>
      <c r="I688" s="676"/>
      <c r="J688" s="154"/>
      <c r="K688" s="154"/>
      <c r="L688" s="154"/>
      <c r="M688" s="154"/>
      <c r="N688" s="155"/>
      <c r="O688" s="10"/>
      <c r="P688" s="10"/>
    </row>
    <row r="689" spans="1:16" s="3" customFormat="1" ht="22.5" customHeight="1" x14ac:dyDescent="0.3">
      <c r="A689" s="1588">
        <v>682</v>
      </c>
      <c r="B689" s="136"/>
      <c r="C689" s="137">
        <f>C683+1</f>
        <v>106</v>
      </c>
      <c r="D689" s="191" t="s">
        <v>354</v>
      </c>
      <c r="E689" s="139">
        <v>676881</v>
      </c>
      <c r="F689" s="139">
        <v>201326</v>
      </c>
      <c r="G689" s="140">
        <v>326893</v>
      </c>
      <c r="H689" s="733" t="s">
        <v>24</v>
      </c>
      <c r="I689" s="675"/>
      <c r="J689" s="148"/>
      <c r="K689" s="148"/>
      <c r="L689" s="148"/>
      <c r="M689" s="148"/>
      <c r="N689" s="149"/>
      <c r="P689" s="10"/>
    </row>
    <row r="690" spans="1:16" s="10" customFormat="1" ht="18" customHeight="1" x14ac:dyDescent="0.3">
      <c r="A690" s="1588">
        <v>683</v>
      </c>
      <c r="B690" s="143"/>
      <c r="C690" s="144"/>
      <c r="D690" s="1065" t="s">
        <v>360</v>
      </c>
      <c r="E690" s="1016"/>
      <c r="F690" s="1016"/>
      <c r="G690" s="1089"/>
      <c r="H690" s="1017"/>
      <c r="I690" s="1018">
        <f>SUM(J690:N690)</f>
        <v>186000</v>
      </c>
      <c r="J690" s="1019"/>
      <c r="K690" s="1019"/>
      <c r="L690" s="1024">
        <v>156000</v>
      </c>
      <c r="M690" s="1019"/>
      <c r="N690" s="1032">
        <v>30000</v>
      </c>
    </row>
    <row r="691" spans="1:16" s="1736" customFormat="1" ht="18" customHeight="1" x14ac:dyDescent="0.3">
      <c r="A691" s="1588">
        <v>684</v>
      </c>
      <c r="B691" s="720"/>
      <c r="C691" s="1398"/>
      <c r="D691" s="1578" t="s">
        <v>1165</v>
      </c>
      <c r="E691" s="1399"/>
      <c r="F691" s="1399"/>
      <c r="G691" s="1101"/>
      <c r="H691" s="1059"/>
      <c r="I691" s="675">
        <f>SUM(J691:N691)</f>
        <v>184823</v>
      </c>
      <c r="J691" s="520"/>
      <c r="K691" s="520"/>
      <c r="L691" s="520">
        <v>154823</v>
      </c>
      <c r="M691" s="520"/>
      <c r="N691" s="512">
        <v>30000</v>
      </c>
    </row>
    <row r="692" spans="1:16" s="10" customFormat="1" ht="18" customHeight="1" x14ac:dyDescent="0.3">
      <c r="A692" s="1588">
        <v>685</v>
      </c>
      <c r="B692" s="143"/>
      <c r="C692" s="144"/>
      <c r="D692" s="1340" t="s">
        <v>1158</v>
      </c>
      <c r="E692" s="146"/>
      <c r="F692" s="146"/>
      <c r="G692" s="1089"/>
      <c r="H692" s="733"/>
      <c r="I692" s="1196">
        <f>SUM(J692:N692)</f>
        <v>0</v>
      </c>
      <c r="J692" s="148"/>
      <c r="K692" s="148"/>
      <c r="L692" s="181"/>
      <c r="M692" s="148"/>
      <c r="N692" s="149"/>
    </row>
    <row r="693" spans="1:16" s="10" customFormat="1" ht="18" customHeight="1" x14ac:dyDescent="0.3">
      <c r="A693" s="1588">
        <v>686</v>
      </c>
      <c r="B693" s="143"/>
      <c r="C693" s="144"/>
      <c r="D693" s="1577" t="s">
        <v>1210</v>
      </c>
      <c r="E693" s="146"/>
      <c r="F693" s="146"/>
      <c r="G693" s="1089"/>
      <c r="H693" s="733"/>
      <c r="I693" s="675">
        <f>SUM(I691:I692)</f>
        <v>184823</v>
      </c>
      <c r="J693" s="675"/>
      <c r="K693" s="675"/>
      <c r="L693" s="675">
        <f>SUM(L691:L692)</f>
        <v>154823</v>
      </c>
      <c r="M693" s="675"/>
      <c r="N693" s="1490">
        <f>SUM(N691:N692)</f>
        <v>30000</v>
      </c>
    </row>
    <row r="694" spans="1:16" s="3" customFormat="1" ht="22.5" customHeight="1" x14ac:dyDescent="0.3">
      <c r="A694" s="1588">
        <v>687</v>
      </c>
      <c r="B694" s="136"/>
      <c r="C694" s="137">
        <f>C689+1</f>
        <v>107</v>
      </c>
      <c r="D694" s="191" t="s">
        <v>355</v>
      </c>
      <c r="E694" s="139">
        <v>320478</v>
      </c>
      <c r="F694" s="139">
        <v>175000</v>
      </c>
      <c r="G694" s="140">
        <v>175000</v>
      </c>
      <c r="H694" s="733" t="s">
        <v>24</v>
      </c>
      <c r="I694" s="675"/>
      <c r="J694" s="148"/>
      <c r="K694" s="148"/>
      <c r="L694" s="148"/>
      <c r="M694" s="148"/>
      <c r="N694" s="149"/>
      <c r="P694" s="10"/>
    </row>
    <row r="695" spans="1:16" s="10" customFormat="1" ht="18" customHeight="1" x14ac:dyDescent="0.3">
      <c r="A695" s="1588">
        <v>688</v>
      </c>
      <c r="B695" s="143"/>
      <c r="C695" s="144"/>
      <c r="D695" s="1065" t="s">
        <v>360</v>
      </c>
      <c r="E695" s="1016"/>
      <c r="F695" s="1016"/>
      <c r="G695" s="147"/>
      <c r="H695" s="1017"/>
      <c r="I695" s="1018">
        <f>SUM(J695:N695)</f>
        <v>180000</v>
      </c>
      <c r="J695" s="1019"/>
      <c r="K695" s="1019"/>
      <c r="L695" s="1019"/>
      <c r="M695" s="1019"/>
      <c r="N695" s="1032">
        <v>180000</v>
      </c>
    </row>
    <row r="696" spans="1:16" s="1736" customFormat="1" ht="18" customHeight="1" x14ac:dyDescent="0.3">
      <c r="A696" s="1588">
        <v>689</v>
      </c>
      <c r="B696" s="720"/>
      <c r="C696" s="1398"/>
      <c r="D696" s="1578" t="s">
        <v>1165</v>
      </c>
      <c r="E696" s="1399"/>
      <c r="F696" s="1399"/>
      <c r="G696" s="1101"/>
      <c r="H696" s="1059"/>
      <c r="I696" s="675">
        <f>SUM(J696:N696)</f>
        <v>180000</v>
      </c>
      <c r="J696" s="520"/>
      <c r="K696" s="520"/>
      <c r="L696" s="520"/>
      <c r="M696" s="520"/>
      <c r="N696" s="512">
        <v>180000</v>
      </c>
    </row>
    <row r="697" spans="1:16" s="10" customFormat="1" ht="18" customHeight="1" x14ac:dyDescent="0.3">
      <c r="A697" s="1588">
        <v>690</v>
      </c>
      <c r="B697" s="143"/>
      <c r="C697" s="144"/>
      <c r="D697" s="1340" t="s">
        <v>1158</v>
      </c>
      <c r="E697" s="146"/>
      <c r="F697" s="146"/>
      <c r="G697" s="147"/>
      <c r="H697" s="733"/>
      <c r="I697" s="1196">
        <f>SUM(J697:N697)</f>
        <v>0</v>
      </c>
      <c r="J697" s="148"/>
      <c r="K697" s="148"/>
      <c r="L697" s="148"/>
      <c r="M697" s="148"/>
      <c r="N697" s="149"/>
    </row>
    <row r="698" spans="1:16" s="10" customFormat="1" ht="18" customHeight="1" x14ac:dyDescent="0.3">
      <c r="A698" s="1588">
        <v>691</v>
      </c>
      <c r="B698" s="143"/>
      <c r="C698" s="144"/>
      <c r="D698" s="1577" t="s">
        <v>1210</v>
      </c>
      <c r="E698" s="146"/>
      <c r="F698" s="146"/>
      <c r="G698" s="147"/>
      <c r="H698" s="733"/>
      <c r="I698" s="675">
        <f>SUM(I696:I697)</f>
        <v>180000</v>
      </c>
      <c r="J698" s="675"/>
      <c r="K698" s="675"/>
      <c r="L698" s="675"/>
      <c r="M698" s="675"/>
      <c r="N698" s="1490">
        <f t="shared" ref="N698" si="165">SUM(N696:N697)</f>
        <v>180000</v>
      </c>
    </row>
    <row r="699" spans="1:16" s="10" customFormat="1" ht="22.5" customHeight="1" x14ac:dyDescent="0.3">
      <c r="A699" s="1588">
        <v>692</v>
      </c>
      <c r="B699" s="143"/>
      <c r="C699" s="144">
        <f>C694+1</f>
        <v>108</v>
      </c>
      <c r="D699" s="721" t="s">
        <v>528</v>
      </c>
      <c r="E699" s="146"/>
      <c r="F699" s="146"/>
      <c r="G699" s="147"/>
      <c r="H699" s="733" t="s">
        <v>25</v>
      </c>
      <c r="I699" s="675"/>
      <c r="J699" s="148"/>
      <c r="K699" s="148"/>
      <c r="L699" s="148"/>
      <c r="M699" s="148"/>
      <c r="N699" s="149"/>
    </row>
    <row r="700" spans="1:16" s="10" customFormat="1" ht="18" customHeight="1" x14ac:dyDescent="0.3">
      <c r="A700" s="1588">
        <v>693</v>
      </c>
      <c r="B700" s="143"/>
      <c r="C700" s="144"/>
      <c r="D700" s="1021" t="s">
        <v>360</v>
      </c>
      <c r="E700" s="1016"/>
      <c r="F700" s="1016"/>
      <c r="G700" s="147"/>
      <c r="H700" s="1017"/>
      <c r="I700" s="1018">
        <f>SUM(J700:N700)</f>
        <v>42559</v>
      </c>
      <c r="J700" s="1019"/>
      <c r="K700" s="1019"/>
      <c r="L700" s="1019"/>
      <c r="M700" s="1019"/>
      <c r="N700" s="1032">
        <v>42559</v>
      </c>
    </row>
    <row r="701" spans="1:16" s="1736" customFormat="1" ht="18" customHeight="1" x14ac:dyDescent="0.3">
      <c r="A701" s="1588">
        <v>694</v>
      </c>
      <c r="B701" s="720"/>
      <c r="C701" s="1398"/>
      <c r="D701" s="1341" t="s">
        <v>1165</v>
      </c>
      <c r="E701" s="1399"/>
      <c r="F701" s="1399"/>
      <c r="G701" s="1101"/>
      <c r="H701" s="1059"/>
      <c r="I701" s="675">
        <v>39359</v>
      </c>
      <c r="J701" s="675"/>
      <c r="K701" s="675"/>
      <c r="L701" s="675">
        <v>39359</v>
      </c>
      <c r="M701" s="675"/>
      <c r="N701" s="1490">
        <v>0</v>
      </c>
    </row>
    <row r="702" spans="1:16" s="10" customFormat="1" ht="18" customHeight="1" x14ac:dyDescent="0.3">
      <c r="A702" s="1588">
        <v>695</v>
      </c>
      <c r="B702" s="143"/>
      <c r="C702" s="144"/>
      <c r="D702" s="1340" t="s">
        <v>937</v>
      </c>
      <c r="E702" s="146"/>
      <c r="F702" s="146"/>
      <c r="G702" s="147"/>
      <c r="H702" s="733"/>
      <c r="I702" s="1196">
        <f>SUM(J702:N702)</f>
        <v>0</v>
      </c>
      <c r="J702" s="148"/>
      <c r="K702" s="148"/>
      <c r="L702" s="148"/>
      <c r="M702" s="148"/>
      <c r="N702" s="149"/>
    </row>
    <row r="703" spans="1:16" s="10" customFormat="1" ht="18" customHeight="1" x14ac:dyDescent="0.3">
      <c r="A703" s="1588">
        <v>696</v>
      </c>
      <c r="B703" s="143"/>
      <c r="C703" s="144"/>
      <c r="D703" s="1341" t="s">
        <v>1210</v>
      </c>
      <c r="E703" s="146"/>
      <c r="F703" s="146"/>
      <c r="G703" s="147"/>
      <c r="H703" s="733"/>
      <c r="I703" s="675">
        <f>SUM(I701:I702)</f>
        <v>39359</v>
      </c>
      <c r="J703" s="675"/>
      <c r="K703" s="675"/>
      <c r="L703" s="675">
        <f>SUM(L701:L702)</f>
        <v>39359</v>
      </c>
      <c r="M703" s="675"/>
      <c r="N703" s="1490">
        <f t="shared" ref="N703" si="166">SUM(N701:N702)</f>
        <v>0</v>
      </c>
    </row>
    <row r="704" spans="1:16" s="3" customFormat="1" ht="22.5" customHeight="1" x14ac:dyDescent="0.3">
      <c r="A704" s="1588">
        <v>697</v>
      </c>
      <c r="B704" s="136"/>
      <c r="C704" s="137">
        <f>C699+1</f>
        <v>109</v>
      </c>
      <c r="D704" s="722" t="s">
        <v>118</v>
      </c>
      <c r="E704" s="139">
        <v>15000</v>
      </c>
      <c r="F704" s="139">
        <v>20000</v>
      </c>
      <c r="G704" s="140">
        <v>13000</v>
      </c>
      <c r="H704" s="733" t="s">
        <v>24</v>
      </c>
      <c r="I704" s="675"/>
      <c r="J704" s="148"/>
      <c r="K704" s="148"/>
      <c r="L704" s="148"/>
      <c r="M704" s="148"/>
      <c r="N704" s="149"/>
      <c r="P704" s="10"/>
    </row>
    <row r="705" spans="1:16" s="10" customFormat="1" ht="18" customHeight="1" x14ac:dyDescent="0.3">
      <c r="A705" s="1588">
        <v>698</v>
      </c>
      <c r="B705" s="143"/>
      <c r="C705" s="144"/>
      <c r="D705" s="1021" t="s">
        <v>360</v>
      </c>
      <c r="E705" s="1016"/>
      <c r="F705" s="1016"/>
      <c r="G705" s="1089"/>
      <c r="H705" s="1017"/>
      <c r="I705" s="1018">
        <f>SUM(J705:N705)</f>
        <v>20000</v>
      </c>
      <c r="J705" s="1019"/>
      <c r="K705" s="1019"/>
      <c r="L705" s="1024">
        <v>20000</v>
      </c>
      <c r="M705" s="148"/>
      <c r="N705" s="149"/>
    </row>
    <row r="706" spans="1:16" s="1736" customFormat="1" ht="18" customHeight="1" x14ac:dyDescent="0.3">
      <c r="A706" s="1588">
        <v>699</v>
      </c>
      <c r="B706" s="720"/>
      <c r="C706" s="1398"/>
      <c r="D706" s="1341" t="s">
        <v>1165</v>
      </c>
      <c r="E706" s="1399"/>
      <c r="F706" s="1399"/>
      <c r="G706" s="1101"/>
      <c r="H706" s="1059"/>
      <c r="I706" s="675">
        <f>SUM(J706:N706)</f>
        <v>27000</v>
      </c>
      <c r="J706" s="520"/>
      <c r="K706" s="520"/>
      <c r="L706" s="520">
        <v>27000</v>
      </c>
      <c r="M706" s="520"/>
      <c r="N706" s="512"/>
    </row>
    <row r="707" spans="1:16" s="10" customFormat="1" ht="18" customHeight="1" x14ac:dyDescent="0.3">
      <c r="A707" s="1588">
        <v>700</v>
      </c>
      <c r="B707" s="143"/>
      <c r="C707" s="144"/>
      <c r="D707" s="1340" t="s">
        <v>937</v>
      </c>
      <c r="E707" s="146"/>
      <c r="F707" s="146"/>
      <c r="G707" s="1089"/>
      <c r="H707" s="733"/>
      <c r="I707" s="1196">
        <f>SUM(J707:N707)</f>
        <v>0</v>
      </c>
      <c r="J707" s="148"/>
      <c r="K707" s="148"/>
      <c r="L707" s="181"/>
      <c r="M707" s="148"/>
      <c r="N707" s="149"/>
    </row>
    <row r="708" spans="1:16" s="10" customFormat="1" ht="18" customHeight="1" x14ac:dyDescent="0.3">
      <c r="A708" s="1588">
        <v>701</v>
      </c>
      <c r="B708" s="143"/>
      <c r="C708" s="144"/>
      <c r="D708" s="1341" t="s">
        <v>1210</v>
      </c>
      <c r="E708" s="146"/>
      <c r="F708" s="146"/>
      <c r="G708" s="1089"/>
      <c r="H708" s="733"/>
      <c r="I708" s="675">
        <f>SUM(I706:I707)</f>
        <v>27000</v>
      </c>
      <c r="J708" s="675"/>
      <c r="K708" s="675"/>
      <c r="L708" s="675">
        <f t="shared" ref="L708" si="167">SUM(L706:L707)</f>
        <v>27000</v>
      </c>
      <c r="M708" s="675"/>
      <c r="N708" s="1490"/>
    </row>
    <row r="709" spans="1:16" s="3" customFormat="1" ht="22.5" customHeight="1" x14ac:dyDescent="0.3">
      <c r="A709" s="1588">
        <v>702</v>
      </c>
      <c r="B709" s="136"/>
      <c r="C709" s="137">
        <f>C704+1</f>
        <v>110</v>
      </c>
      <c r="D709" s="722" t="s">
        <v>119</v>
      </c>
      <c r="E709" s="139">
        <v>2000</v>
      </c>
      <c r="F709" s="139">
        <v>1000</v>
      </c>
      <c r="G709" s="140">
        <v>1000</v>
      </c>
      <c r="H709" s="733" t="s">
        <v>24</v>
      </c>
      <c r="I709" s="675"/>
      <c r="J709" s="148"/>
      <c r="K709" s="148"/>
      <c r="L709" s="148"/>
      <c r="M709" s="148"/>
      <c r="N709" s="149"/>
      <c r="P709" s="10"/>
    </row>
    <row r="710" spans="1:16" s="10" customFormat="1" ht="18" customHeight="1" x14ac:dyDescent="0.3">
      <c r="A710" s="1588">
        <v>703</v>
      </c>
      <c r="B710" s="143"/>
      <c r="C710" s="144"/>
      <c r="D710" s="1021" t="s">
        <v>360</v>
      </c>
      <c r="E710" s="1016"/>
      <c r="F710" s="1016"/>
      <c r="G710" s="147"/>
      <c r="H710" s="1017"/>
      <c r="I710" s="1018">
        <f>SUM(J710:N710)</f>
        <v>1000</v>
      </c>
      <c r="J710" s="1019"/>
      <c r="K710" s="1019"/>
      <c r="L710" s="1024">
        <v>1000</v>
      </c>
      <c r="M710" s="148"/>
      <c r="N710" s="149"/>
    </row>
    <row r="711" spans="1:16" s="1736" customFormat="1" ht="18" customHeight="1" x14ac:dyDescent="0.3">
      <c r="A711" s="1588">
        <v>704</v>
      </c>
      <c r="B711" s="720"/>
      <c r="C711" s="1398"/>
      <c r="D711" s="1341" t="s">
        <v>1165</v>
      </c>
      <c r="E711" s="1399"/>
      <c r="F711" s="1399"/>
      <c r="G711" s="1101"/>
      <c r="H711" s="1059"/>
      <c r="I711" s="675">
        <f>SUM(J711:N711)</f>
        <v>1000</v>
      </c>
      <c r="J711" s="520"/>
      <c r="K711" s="520"/>
      <c r="L711" s="520">
        <v>1000</v>
      </c>
      <c r="M711" s="520"/>
      <c r="N711" s="512"/>
    </row>
    <row r="712" spans="1:16" s="10" customFormat="1" ht="18" customHeight="1" x14ac:dyDescent="0.3">
      <c r="A712" s="1588">
        <v>705</v>
      </c>
      <c r="B712" s="143"/>
      <c r="C712" s="144"/>
      <c r="D712" s="1340" t="s">
        <v>937</v>
      </c>
      <c r="E712" s="146"/>
      <c r="F712" s="146"/>
      <c r="G712" s="147"/>
      <c r="H712" s="733"/>
      <c r="I712" s="1196">
        <f>SUM(J712:N712)</f>
        <v>0</v>
      </c>
      <c r="J712" s="148"/>
      <c r="K712" s="148"/>
      <c r="L712" s="148"/>
      <c r="M712" s="148"/>
      <c r="N712" s="149"/>
    </row>
    <row r="713" spans="1:16" s="10" customFormat="1" ht="18" customHeight="1" x14ac:dyDescent="0.3">
      <c r="A713" s="1588">
        <v>706</v>
      </c>
      <c r="B713" s="143"/>
      <c r="C713" s="144"/>
      <c r="D713" s="1341" t="s">
        <v>1210</v>
      </c>
      <c r="E713" s="146"/>
      <c r="F713" s="146"/>
      <c r="G713" s="147"/>
      <c r="H713" s="733"/>
      <c r="I713" s="675">
        <f>SUM(I711:I712)</f>
        <v>1000</v>
      </c>
      <c r="J713" s="675"/>
      <c r="K713" s="675"/>
      <c r="L713" s="675">
        <f t="shared" ref="L713" si="168">SUM(L711:L712)</f>
        <v>1000</v>
      </c>
      <c r="M713" s="675"/>
      <c r="N713" s="1490"/>
    </row>
    <row r="714" spans="1:16" s="3" customFormat="1" ht="22.5" customHeight="1" x14ac:dyDescent="0.3">
      <c r="A714" s="1588">
        <v>707</v>
      </c>
      <c r="B714" s="136"/>
      <c r="C714" s="137">
        <f>C709+1</f>
        <v>111</v>
      </c>
      <c r="D714" s="722" t="s">
        <v>120</v>
      </c>
      <c r="E714" s="139">
        <v>2707</v>
      </c>
      <c r="F714" s="139">
        <v>5000</v>
      </c>
      <c r="G714" s="140">
        <v>1845</v>
      </c>
      <c r="H714" s="733" t="s">
        <v>24</v>
      </c>
      <c r="I714" s="675"/>
      <c r="J714" s="148"/>
      <c r="K714" s="148"/>
      <c r="L714" s="148"/>
      <c r="M714" s="148"/>
      <c r="N714" s="149"/>
      <c r="P714" s="10"/>
    </row>
    <row r="715" spans="1:16" s="10" customFormat="1" ht="18" customHeight="1" x14ac:dyDescent="0.3">
      <c r="A715" s="1588">
        <v>708</v>
      </c>
      <c r="B715" s="143"/>
      <c r="C715" s="144"/>
      <c r="D715" s="1021" t="s">
        <v>360</v>
      </c>
      <c r="E715" s="1016"/>
      <c r="F715" s="1016"/>
      <c r="G715" s="1089"/>
      <c r="H715" s="1017"/>
      <c r="I715" s="1018">
        <f>SUM(J715:N715)</f>
        <v>5000</v>
      </c>
      <c r="J715" s="1019"/>
      <c r="K715" s="1019"/>
      <c r="L715" s="1024">
        <v>5000</v>
      </c>
      <c r="M715" s="148"/>
      <c r="N715" s="149"/>
    </row>
    <row r="716" spans="1:16" s="1736" customFormat="1" ht="18" customHeight="1" x14ac:dyDescent="0.3">
      <c r="A716" s="1588">
        <v>709</v>
      </c>
      <c r="B716" s="720"/>
      <c r="C716" s="1398"/>
      <c r="D716" s="1341" t="s">
        <v>1165</v>
      </c>
      <c r="E716" s="1399"/>
      <c r="F716" s="1399"/>
      <c r="G716" s="1101"/>
      <c r="H716" s="1059"/>
      <c r="I716" s="675">
        <f>SUM(J716:N716)</f>
        <v>13765</v>
      </c>
      <c r="J716" s="520"/>
      <c r="K716" s="520"/>
      <c r="L716" s="520">
        <f>14465-700</f>
        <v>13765</v>
      </c>
      <c r="M716" s="520"/>
      <c r="N716" s="512"/>
    </row>
    <row r="717" spans="1:16" s="10" customFormat="1" ht="18" customHeight="1" x14ac:dyDescent="0.3">
      <c r="A717" s="1588">
        <v>710</v>
      </c>
      <c r="B717" s="143"/>
      <c r="C717" s="144"/>
      <c r="D717" s="1340" t="s">
        <v>937</v>
      </c>
      <c r="E717" s="146"/>
      <c r="F717" s="146"/>
      <c r="G717" s="1089"/>
      <c r="H717" s="733"/>
      <c r="I717" s="1196">
        <f>SUM(J717:N717)</f>
        <v>0</v>
      </c>
      <c r="J717" s="148"/>
      <c r="K717" s="148"/>
      <c r="L717" s="181"/>
      <c r="M717" s="148"/>
      <c r="N717" s="149"/>
    </row>
    <row r="718" spans="1:16" s="10" customFormat="1" ht="18" customHeight="1" x14ac:dyDescent="0.3">
      <c r="A718" s="1588">
        <v>711</v>
      </c>
      <c r="B718" s="143"/>
      <c r="C718" s="144"/>
      <c r="D718" s="1341" t="s">
        <v>1210</v>
      </c>
      <c r="E718" s="146"/>
      <c r="F718" s="146"/>
      <c r="G718" s="1089"/>
      <c r="H718" s="733"/>
      <c r="I718" s="675">
        <f>SUM(I716:I717)</f>
        <v>13765</v>
      </c>
      <c r="J718" s="675"/>
      <c r="K718" s="675"/>
      <c r="L718" s="675">
        <f t="shared" ref="L718" si="169">SUM(L716:L717)</f>
        <v>13765</v>
      </c>
      <c r="M718" s="675"/>
      <c r="N718" s="1490"/>
    </row>
    <row r="719" spans="1:16" s="3" customFormat="1" ht="22.5" customHeight="1" x14ac:dyDescent="0.3">
      <c r="A719" s="1588">
        <v>712</v>
      </c>
      <c r="B719" s="136"/>
      <c r="C719" s="137">
        <f>C714+1</f>
        <v>112</v>
      </c>
      <c r="D719" s="722" t="s">
        <v>121</v>
      </c>
      <c r="E719" s="139">
        <v>15045</v>
      </c>
      <c r="F719" s="139">
        <v>16000</v>
      </c>
      <c r="G719" s="140">
        <v>12578</v>
      </c>
      <c r="H719" s="733" t="s">
        <v>24</v>
      </c>
      <c r="I719" s="675"/>
      <c r="J719" s="148"/>
      <c r="K719" s="148"/>
      <c r="L719" s="148"/>
      <c r="M719" s="148"/>
      <c r="N719" s="149"/>
      <c r="P719" s="10"/>
    </row>
    <row r="720" spans="1:16" s="10" customFormat="1" ht="18" customHeight="1" x14ac:dyDescent="0.3">
      <c r="A720" s="1588">
        <v>713</v>
      </c>
      <c r="B720" s="143"/>
      <c r="C720" s="144"/>
      <c r="D720" s="1021" t="s">
        <v>360</v>
      </c>
      <c r="E720" s="1016"/>
      <c r="F720" s="1016"/>
      <c r="G720" s="1089"/>
      <c r="H720" s="1017"/>
      <c r="I720" s="1018">
        <f>SUM(J720:N720)</f>
        <v>16000</v>
      </c>
      <c r="J720" s="1019"/>
      <c r="K720" s="1019"/>
      <c r="L720" s="1024">
        <v>16000</v>
      </c>
      <c r="M720" s="148"/>
      <c r="N720" s="149"/>
    </row>
    <row r="721" spans="1:17" s="1736" customFormat="1" ht="18" customHeight="1" x14ac:dyDescent="0.3">
      <c r="A721" s="1588">
        <v>714</v>
      </c>
      <c r="B721" s="720"/>
      <c r="C721" s="1398"/>
      <c r="D721" s="1341" t="s">
        <v>1165</v>
      </c>
      <c r="E721" s="1399"/>
      <c r="F721" s="1399"/>
      <c r="G721" s="1101"/>
      <c r="H721" s="1059"/>
      <c r="I721" s="675">
        <f>SUM(J721:N721)</f>
        <v>37745</v>
      </c>
      <c r="J721" s="520">
        <v>23</v>
      </c>
      <c r="K721" s="520">
        <v>11</v>
      </c>
      <c r="L721" s="520">
        <v>37711</v>
      </c>
      <c r="M721" s="520"/>
      <c r="N721" s="512"/>
    </row>
    <row r="722" spans="1:17" s="10" customFormat="1" ht="18" customHeight="1" x14ac:dyDescent="0.3">
      <c r="A722" s="1588">
        <v>715</v>
      </c>
      <c r="B722" s="143"/>
      <c r="C722" s="144"/>
      <c r="D722" s="1340" t="s">
        <v>1385</v>
      </c>
      <c r="E722" s="146"/>
      <c r="F722" s="146"/>
      <c r="G722" s="1089"/>
      <c r="H722" s="733"/>
      <c r="I722" s="1196">
        <f>SUM(J722:N722)</f>
        <v>-20</v>
      </c>
      <c r="J722" s="148"/>
      <c r="K722" s="148"/>
      <c r="L722" s="181">
        <v>-20</v>
      </c>
      <c r="M722" s="148"/>
      <c r="N722" s="149"/>
    </row>
    <row r="723" spans="1:17" s="10" customFormat="1" ht="18" customHeight="1" x14ac:dyDescent="0.3">
      <c r="A723" s="1588">
        <v>716</v>
      </c>
      <c r="B723" s="143"/>
      <c r="C723" s="144"/>
      <c r="D723" s="1341" t="s">
        <v>1210</v>
      </c>
      <c r="E723" s="146"/>
      <c r="F723" s="146"/>
      <c r="G723" s="1089"/>
      <c r="H723" s="733"/>
      <c r="I723" s="675">
        <f>SUM(I721:I722)</f>
        <v>37725</v>
      </c>
      <c r="J723" s="675">
        <f>SUM(J721:J722)</f>
        <v>23</v>
      </c>
      <c r="K723" s="675">
        <f>SUM(K721:K722)</f>
        <v>11</v>
      </c>
      <c r="L723" s="675">
        <f>SUM(L721:L722)</f>
        <v>37691</v>
      </c>
      <c r="M723" s="675"/>
      <c r="N723" s="1490"/>
    </row>
    <row r="724" spans="1:17" s="3" customFormat="1" ht="22.5" customHeight="1" x14ac:dyDescent="0.3">
      <c r="A724" s="1588">
        <v>717</v>
      </c>
      <c r="B724" s="136"/>
      <c r="C724" s="137">
        <f>C719+1</f>
        <v>113</v>
      </c>
      <c r="D724" s="722" t="s">
        <v>122</v>
      </c>
      <c r="E724" s="139">
        <v>221612</v>
      </c>
      <c r="F724" s="139">
        <v>180000</v>
      </c>
      <c r="G724" s="140">
        <v>172231</v>
      </c>
      <c r="H724" s="733" t="s">
        <v>24</v>
      </c>
      <c r="I724" s="675"/>
      <c r="J724" s="148"/>
      <c r="K724" s="148"/>
      <c r="L724" s="148"/>
      <c r="M724" s="148"/>
      <c r="N724" s="149"/>
      <c r="P724" s="10"/>
    </row>
    <row r="725" spans="1:17" s="10" customFormat="1" ht="18" customHeight="1" x14ac:dyDescent="0.3">
      <c r="A725" s="1588">
        <v>718</v>
      </c>
      <c r="B725" s="143"/>
      <c r="C725" s="144"/>
      <c r="D725" s="1021" t="s">
        <v>360</v>
      </c>
      <c r="E725" s="1016"/>
      <c r="F725" s="1016"/>
      <c r="G725" s="1089"/>
      <c r="H725" s="1017"/>
      <c r="I725" s="1018">
        <f>SUM(J725:N725)</f>
        <v>170000</v>
      </c>
      <c r="J725" s="1019"/>
      <c r="K725" s="1019"/>
      <c r="L725" s="1024">
        <v>170000</v>
      </c>
      <c r="M725" s="148"/>
      <c r="N725" s="149"/>
    </row>
    <row r="726" spans="1:17" s="1736" customFormat="1" ht="18" customHeight="1" x14ac:dyDescent="0.3">
      <c r="A726" s="1588">
        <v>719</v>
      </c>
      <c r="B726" s="720"/>
      <c r="C726" s="1398"/>
      <c r="D726" s="1341" t="s">
        <v>1165</v>
      </c>
      <c r="E726" s="1399"/>
      <c r="F726" s="1399"/>
      <c r="G726" s="1101"/>
      <c r="H726" s="1059"/>
      <c r="I726" s="675">
        <f>SUM(J726:N726)</f>
        <v>179270</v>
      </c>
      <c r="J726" s="520"/>
      <c r="K726" s="520"/>
      <c r="L726" s="520">
        <v>179270</v>
      </c>
      <c r="M726" s="520"/>
      <c r="N726" s="512"/>
    </row>
    <row r="727" spans="1:17" s="10" customFormat="1" ht="18" customHeight="1" x14ac:dyDescent="0.3">
      <c r="A727" s="1588">
        <v>720</v>
      </c>
      <c r="B727" s="143"/>
      <c r="C727" s="144"/>
      <c r="D727" s="1340" t="s">
        <v>937</v>
      </c>
      <c r="E727" s="146"/>
      <c r="F727" s="146"/>
      <c r="G727" s="1089"/>
      <c r="H727" s="733"/>
      <c r="I727" s="1196">
        <f>SUM(J727:N727)</f>
        <v>0</v>
      </c>
      <c r="J727" s="148"/>
      <c r="K727" s="148"/>
      <c r="L727" s="181"/>
      <c r="M727" s="148"/>
      <c r="N727" s="149"/>
    </row>
    <row r="728" spans="1:17" s="10" customFormat="1" ht="18" customHeight="1" x14ac:dyDescent="0.3">
      <c r="A728" s="1588">
        <v>721</v>
      </c>
      <c r="B728" s="143"/>
      <c r="C728" s="144"/>
      <c r="D728" s="1341" t="s">
        <v>1210</v>
      </c>
      <c r="E728" s="146"/>
      <c r="F728" s="146"/>
      <c r="G728" s="1089"/>
      <c r="H728" s="733"/>
      <c r="I728" s="675">
        <f>SUM(I726:I727)</f>
        <v>179270</v>
      </c>
      <c r="J728" s="675"/>
      <c r="K728" s="675"/>
      <c r="L728" s="675">
        <f t="shared" ref="L728" si="170">SUM(L726:L727)</f>
        <v>179270</v>
      </c>
      <c r="M728" s="675"/>
      <c r="N728" s="1490"/>
    </row>
    <row r="729" spans="1:17" s="3" customFormat="1" ht="22.5" customHeight="1" x14ac:dyDescent="0.3">
      <c r="A729" s="1588">
        <v>722</v>
      </c>
      <c r="B729" s="136"/>
      <c r="C729" s="137">
        <f>C724+1</f>
        <v>114</v>
      </c>
      <c r="D729" s="722" t="s">
        <v>123</v>
      </c>
      <c r="E729" s="139">
        <v>5119</v>
      </c>
      <c r="F729" s="139"/>
      <c r="G729" s="1088"/>
      <c r="H729" s="733" t="s">
        <v>25</v>
      </c>
      <c r="I729" s="675"/>
      <c r="J729" s="520"/>
      <c r="K729" s="520"/>
      <c r="L729" s="520"/>
      <c r="M729" s="520"/>
      <c r="N729" s="512"/>
      <c r="P729" s="10"/>
    </row>
    <row r="730" spans="1:17" s="3" customFormat="1" ht="18" customHeight="1" x14ac:dyDescent="0.3">
      <c r="A730" s="1588">
        <v>723</v>
      </c>
      <c r="B730" s="136"/>
      <c r="C730" s="137"/>
      <c r="D730" s="1341" t="s">
        <v>1165</v>
      </c>
      <c r="E730" s="139"/>
      <c r="F730" s="139"/>
      <c r="G730" s="1088"/>
      <c r="H730" s="733"/>
      <c r="I730" s="675">
        <f>SUM(J730:N730)</f>
        <v>0</v>
      </c>
      <c r="J730" s="520"/>
      <c r="K730" s="520"/>
      <c r="L730" s="520"/>
      <c r="M730" s="520"/>
      <c r="N730" s="512"/>
      <c r="P730" s="10"/>
    </row>
    <row r="731" spans="1:17" s="10" customFormat="1" ht="18" customHeight="1" x14ac:dyDescent="0.3">
      <c r="A731" s="1588">
        <v>724</v>
      </c>
      <c r="B731" s="143"/>
      <c r="C731" s="144"/>
      <c r="D731" s="1340" t="s">
        <v>937</v>
      </c>
      <c r="E731" s="146"/>
      <c r="F731" s="146"/>
      <c r="G731" s="1089"/>
      <c r="H731" s="733"/>
      <c r="I731" s="1196">
        <f>SUM(J731:N731)</f>
        <v>0</v>
      </c>
      <c r="J731" s="148"/>
      <c r="K731" s="148"/>
      <c r="L731" s="148"/>
      <c r="M731" s="148"/>
      <c r="N731" s="149"/>
    </row>
    <row r="732" spans="1:17" s="10" customFormat="1" ht="18" customHeight="1" x14ac:dyDescent="0.3">
      <c r="A732" s="1588">
        <v>725</v>
      </c>
      <c r="B732" s="143"/>
      <c r="C732" s="144"/>
      <c r="D732" s="1341" t="s">
        <v>1210</v>
      </c>
      <c r="E732" s="146"/>
      <c r="F732" s="146"/>
      <c r="G732" s="1089"/>
      <c r="H732" s="733"/>
      <c r="I732" s="675">
        <f>SUM(I730:I731)</f>
        <v>0</v>
      </c>
      <c r="J732" s="675"/>
      <c r="K732" s="675"/>
      <c r="L732" s="675"/>
      <c r="M732" s="675"/>
      <c r="N732" s="1490"/>
      <c r="Q732" s="1736"/>
    </row>
    <row r="733" spans="1:17" s="3" customFormat="1" ht="22.5" customHeight="1" x14ac:dyDescent="0.3">
      <c r="A733" s="1588">
        <v>726</v>
      </c>
      <c r="B733" s="136"/>
      <c r="C733" s="137">
        <f>C729+1</f>
        <v>115</v>
      </c>
      <c r="D733" s="722" t="s">
        <v>124</v>
      </c>
      <c r="E733" s="166">
        <v>3243</v>
      </c>
      <c r="F733" s="166">
        <v>5000</v>
      </c>
      <c r="G733" s="167">
        <v>3068</v>
      </c>
      <c r="H733" s="733" t="s">
        <v>24</v>
      </c>
      <c r="I733" s="675"/>
      <c r="J733" s="148"/>
      <c r="K733" s="148"/>
      <c r="L733" s="148"/>
      <c r="M733" s="148"/>
      <c r="N733" s="149"/>
      <c r="P733" s="10"/>
    </row>
    <row r="734" spans="1:17" s="10" customFormat="1" ht="18" customHeight="1" x14ac:dyDescent="0.3">
      <c r="A734" s="1588">
        <v>727</v>
      </c>
      <c r="B734" s="143"/>
      <c r="C734" s="144"/>
      <c r="D734" s="1021" t="s">
        <v>360</v>
      </c>
      <c r="E734" s="1016"/>
      <c r="F734" s="1016"/>
      <c r="G734" s="1089"/>
      <c r="H734" s="1017"/>
      <c r="I734" s="1018">
        <f>SUM(J734:N734)</f>
        <v>5000</v>
      </c>
      <c r="J734" s="1019"/>
      <c r="K734" s="1019"/>
      <c r="L734" s="1024">
        <v>5000</v>
      </c>
      <c r="M734" s="148"/>
      <c r="N734" s="149"/>
    </row>
    <row r="735" spans="1:17" s="1736" customFormat="1" ht="18" customHeight="1" x14ac:dyDescent="0.3">
      <c r="A735" s="1588">
        <v>728</v>
      </c>
      <c r="B735" s="720"/>
      <c r="C735" s="1398"/>
      <c r="D735" s="1341" t="s">
        <v>1165</v>
      </c>
      <c r="E735" s="1399"/>
      <c r="F735" s="1399"/>
      <c r="G735" s="1101"/>
      <c r="H735" s="1059"/>
      <c r="I735" s="675">
        <f>SUM(J735:N735)</f>
        <v>10183</v>
      </c>
      <c r="J735" s="520"/>
      <c r="K735" s="520"/>
      <c r="L735" s="520">
        <v>10183</v>
      </c>
      <c r="M735" s="520"/>
      <c r="N735" s="512"/>
    </row>
    <row r="736" spans="1:17" s="10" customFormat="1" ht="18" customHeight="1" x14ac:dyDescent="0.3">
      <c r="A736" s="1588">
        <v>729</v>
      </c>
      <c r="B736" s="143"/>
      <c r="C736" s="144"/>
      <c r="D736" s="1340" t="s">
        <v>937</v>
      </c>
      <c r="E736" s="146"/>
      <c r="F736" s="146"/>
      <c r="G736" s="1089"/>
      <c r="H736" s="733"/>
      <c r="I736" s="1196">
        <f>SUM(J736:N736)</f>
        <v>0</v>
      </c>
      <c r="J736" s="148"/>
      <c r="K736" s="148"/>
      <c r="L736" s="181"/>
      <c r="M736" s="148"/>
      <c r="N736" s="149"/>
    </row>
    <row r="737" spans="1:16" s="10" customFormat="1" ht="18" customHeight="1" x14ac:dyDescent="0.3">
      <c r="A737" s="1588">
        <v>730</v>
      </c>
      <c r="B737" s="143"/>
      <c r="C737" s="144"/>
      <c r="D737" s="1341" t="s">
        <v>1210</v>
      </c>
      <c r="E737" s="146"/>
      <c r="F737" s="146"/>
      <c r="G737" s="1089"/>
      <c r="H737" s="733"/>
      <c r="I737" s="675">
        <f>SUM(I735:I736)</f>
        <v>10183</v>
      </c>
      <c r="J737" s="675"/>
      <c r="K737" s="675"/>
      <c r="L737" s="675">
        <f t="shared" ref="L737" si="171">SUM(L735:L736)</f>
        <v>10183</v>
      </c>
      <c r="M737" s="675"/>
      <c r="N737" s="1490"/>
    </row>
    <row r="738" spans="1:16" s="3" customFormat="1" ht="22.5" customHeight="1" x14ac:dyDescent="0.3">
      <c r="A738" s="1588">
        <v>731</v>
      </c>
      <c r="B738" s="136"/>
      <c r="C738" s="137">
        <f>C733+1</f>
        <v>116</v>
      </c>
      <c r="D738" s="722" t="s">
        <v>125</v>
      </c>
      <c r="E738" s="139">
        <v>2465</v>
      </c>
      <c r="F738" s="139">
        <v>6000</v>
      </c>
      <c r="G738" s="140">
        <v>736</v>
      </c>
      <c r="H738" s="733" t="s">
        <v>24</v>
      </c>
      <c r="I738" s="675"/>
      <c r="J738" s="148"/>
      <c r="K738" s="148"/>
      <c r="L738" s="148"/>
      <c r="M738" s="148"/>
      <c r="N738" s="149"/>
      <c r="P738" s="10"/>
    </row>
    <row r="739" spans="1:16" s="10" customFormat="1" ht="18" customHeight="1" x14ac:dyDescent="0.3">
      <c r="A739" s="1588">
        <v>732</v>
      </c>
      <c r="B739" s="143"/>
      <c r="C739" s="144"/>
      <c r="D739" s="1021" t="s">
        <v>360</v>
      </c>
      <c r="E739" s="1016"/>
      <c r="F739" s="1016"/>
      <c r="G739" s="1089"/>
      <c r="H739" s="1017"/>
      <c r="I739" s="1018">
        <f>SUM(J739:N739)</f>
        <v>5000</v>
      </c>
      <c r="J739" s="1019"/>
      <c r="K739" s="1019"/>
      <c r="L739" s="1024">
        <v>5000</v>
      </c>
      <c r="M739" s="1019"/>
      <c r="N739" s="149"/>
    </row>
    <row r="740" spans="1:16" s="1736" customFormat="1" ht="18" customHeight="1" x14ac:dyDescent="0.3">
      <c r="A740" s="1588">
        <v>733</v>
      </c>
      <c r="B740" s="720"/>
      <c r="C740" s="1398"/>
      <c r="D740" s="1341" t="s">
        <v>1165</v>
      </c>
      <c r="E740" s="1399"/>
      <c r="F740" s="1399"/>
      <c r="G740" s="1101"/>
      <c r="H740" s="1059"/>
      <c r="I740" s="675">
        <f>SUM(J740:N740)</f>
        <v>18996</v>
      </c>
      <c r="J740" s="520"/>
      <c r="K740" s="520"/>
      <c r="L740" s="520">
        <v>18996</v>
      </c>
      <c r="M740" s="520"/>
      <c r="N740" s="512"/>
    </row>
    <row r="741" spans="1:16" s="10" customFormat="1" ht="18" customHeight="1" x14ac:dyDescent="0.3">
      <c r="A741" s="1588">
        <v>734</v>
      </c>
      <c r="B741" s="143"/>
      <c r="C741" s="144"/>
      <c r="D741" s="1340" t="s">
        <v>937</v>
      </c>
      <c r="E741" s="146"/>
      <c r="F741" s="146"/>
      <c r="G741" s="1089"/>
      <c r="H741" s="733"/>
      <c r="I741" s="1196">
        <f>SUM(J741:N741)</f>
        <v>0</v>
      </c>
      <c r="J741" s="148"/>
      <c r="K741" s="148"/>
      <c r="L741" s="181"/>
      <c r="M741" s="148"/>
      <c r="N741" s="149"/>
    </row>
    <row r="742" spans="1:16" s="10" customFormat="1" ht="18" customHeight="1" x14ac:dyDescent="0.3">
      <c r="A742" s="1588">
        <v>735</v>
      </c>
      <c r="B742" s="143"/>
      <c r="C742" s="144"/>
      <c r="D742" s="1341" t="s">
        <v>1210</v>
      </c>
      <c r="E742" s="146"/>
      <c r="F742" s="146"/>
      <c r="G742" s="1089"/>
      <c r="H742" s="733"/>
      <c r="I742" s="675">
        <f>SUM(I740:I741)</f>
        <v>18996</v>
      </c>
      <c r="J742" s="675"/>
      <c r="K742" s="675"/>
      <c r="L742" s="675">
        <f t="shared" ref="L742" si="172">SUM(L740:L741)</f>
        <v>18996</v>
      </c>
      <c r="M742" s="675"/>
      <c r="N742" s="1490"/>
    </row>
    <row r="743" spans="1:16" s="3" customFormat="1" ht="22.5" customHeight="1" x14ac:dyDescent="0.3">
      <c r="A743" s="1588">
        <v>736</v>
      </c>
      <c r="B743" s="136"/>
      <c r="C743" s="137">
        <f>C738+1</f>
        <v>117</v>
      </c>
      <c r="D743" s="722" t="s">
        <v>126</v>
      </c>
      <c r="E743" s="139">
        <v>81</v>
      </c>
      <c r="F743" s="139">
        <v>1000</v>
      </c>
      <c r="G743" s="140">
        <v>369</v>
      </c>
      <c r="H743" s="733" t="s">
        <v>24</v>
      </c>
      <c r="I743" s="675"/>
      <c r="J743" s="148"/>
      <c r="K743" s="148"/>
      <c r="L743" s="148"/>
      <c r="M743" s="148"/>
      <c r="N743" s="149"/>
      <c r="P743" s="10"/>
    </row>
    <row r="744" spans="1:16" s="10" customFormat="1" ht="18" customHeight="1" x14ac:dyDescent="0.3">
      <c r="A744" s="1588">
        <v>737</v>
      </c>
      <c r="B744" s="143"/>
      <c r="C744" s="144"/>
      <c r="D744" s="1021" t="s">
        <v>360</v>
      </c>
      <c r="E744" s="1016"/>
      <c r="F744" s="1016"/>
      <c r="G744" s="1089"/>
      <c r="H744" s="1017"/>
      <c r="I744" s="1018">
        <f>SUM(J744:N744)</f>
        <v>1500</v>
      </c>
      <c r="J744" s="1019"/>
      <c r="K744" s="1019"/>
      <c r="L744" s="1024">
        <v>1500</v>
      </c>
      <c r="M744" s="148"/>
      <c r="N744" s="149"/>
    </row>
    <row r="745" spans="1:16" s="1736" customFormat="1" ht="18" customHeight="1" x14ac:dyDescent="0.3">
      <c r="A745" s="1588">
        <v>738</v>
      </c>
      <c r="B745" s="720"/>
      <c r="C745" s="1398"/>
      <c r="D745" s="1341" t="s">
        <v>1165</v>
      </c>
      <c r="E745" s="1399"/>
      <c r="F745" s="1399"/>
      <c r="G745" s="1101"/>
      <c r="H745" s="1059"/>
      <c r="I745" s="675">
        <f>SUM(J745:N745)</f>
        <v>7143</v>
      </c>
      <c r="J745" s="520"/>
      <c r="K745" s="520"/>
      <c r="L745" s="520">
        <v>7143</v>
      </c>
      <c r="M745" s="520"/>
      <c r="N745" s="512"/>
    </row>
    <row r="746" spans="1:16" s="10" customFormat="1" ht="18" customHeight="1" x14ac:dyDescent="0.3">
      <c r="A746" s="1588">
        <v>739</v>
      </c>
      <c r="B746" s="143"/>
      <c r="C746" s="144"/>
      <c r="D746" s="1340" t="s">
        <v>937</v>
      </c>
      <c r="E746" s="146"/>
      <c r="F746" s="146"/>
      <c r="G746" s="1089"/>
      <c r="H746" s="733"/>
      <c r="I746" s="1196">
        <f>SUM(J746:N746)</f>
        <v>0</v>
      </c>
      <c r="J746" s="148"/>
      <c r="K746" s="148"/>
      <c r="L746" s="181"/>
      <c r="M746" s="148"/>
      <c r="N746" s="149"/>
    </row>
    <row r="747" spans="1:16" s="10" customFormat="1" ht="18" customHeight="1" x14ac:dyDescent="0.3">
      <c r="A747" s="1588">
        <v>740</v>
      </c>
      <c r="B747" s="143"/>
      <c r="C747" s="144"/>
      <c r="D747" s="1341" t="s">
        <v>1210</v>
      </c>
      <c r="E747" s="146"/>
      <c r="F747" s="146"/>
      <c r="G747" s="1089"/>
      <c r="H747" s="733"/>
      <c r="I747" s="675">
        <f>SUM(I745:I746)</f>
        <v>7143</v>
      </c>
      <c r="J747" s="675"/>
      <c r="K747" s="675"/>
      <c r="L747" s="675">
        <f t="shared" ref="L747" si="173">SUM(L745:L746)</f>
        <v>7143</v>
      </c>
      <c r="M747" s="675"/>
      <c r="N747" s="1490"/>
    </row>
    <row r="748" spans="1:16" s="3" customFormat="1" ht="22.5" customHeight="1" x14ac:dyDescent="0.3">
      <c r="A748" s="1588">
        <v>741</v>
      </c>
      <c r="B748" s="136"/>
      <c r="C748" s="137">
        <f>C743+1</f>
        <v>118</v>
      </c>
      <c r="D748" s="730" t="s">
        <v>369</v>
      </c>
      <c r="E748" s="139">
        <v>43228</v>
      </c>
      <c r="F748" s="139">
        <v>33000</v>
      </c>
      <c r="G748" s="140">
        <v>62799</v>
      </c>
      <c r="H748" s="733" t="s">
        <v>24</v>
      </c>
      <c r="I748" s="675"/>
      <c r="J748" s="148"/>
      <c r="K748" s="148"/>
      <c r="L748" s="148"/>
      <c r="M748" s="148"/>
      <c r="N748" s="149"/>
      <c r="P748" s="10"/>
    </row>
    <row r="749" spans="1:16" s="10" customFormat="1" ht="18" customHeight="1" x14ac:dyDescent="0.3">
      <c r="A749" s="1588">
        <v>742</v>
      </c>
      <c r="B749" s="143"/>
      <c r="C749" s="144"/>
      <c r="D749" s="1021" t="s">
        <v>360</v>
      </c>
      <c r="E749" s="1016"/>
      <c r="F749" s="1016"/>
      <c r="G749" s="1089"/>
      <c r="H749" s="1017"/>
      <c r="I749" s="1018">
        <f>SUM(J749:N749)</f>
        <v>38148</v>
      </c>
      <c r="J749" s="1019"/>
      <c r="K749" s="1019"/>
      <c r="L749" s="1024">
        <v>38148</v>
      </c>
      <c r="M749" s="148"/>
      <c r="N749" s="149"/>
    </row>
    <row r="750" spans="1:16" s="1736" customFormat="1" ht="18" customHeight="1" x14ac:dyDescent="0.3">
      <c r="A750" s="1588">
        <v>743</v>
      </c>
      <c r="B750" s="720"/>
      <c r="C750" s="1398"/>
      <c r="D750" s="1341" t="s">
        <v>1165</v>
      </c>
      <c r="E750" s="1399"/>
      <c r="F750" s="1399"/>
      <c r="G750" s="1101"/>
      <c r="H750" s="1059"/>
      <c r="I750" s="675">
        <f>SUM(J750:N750)</f>
        <v>40322</v>
      </c>
      <c r="J750" s="520"/>
      <c r="K750" s="520"/>
      <c r="L750" s="520">
        <v>40322</v>
      </c>
      <c r="M750" s="520"/>
      <c r="N750" s="512"/>
    </row>
    <row r="751" spans="1:16" s="10" customFormat="1" ht="18" customHeight="1" x14ac:dyDescent="0.3">
      <c r="A751" s="1588">
        <v>744</v>
      </c>
      <c r="B751" s="143"/>
      <c r="C751" s="144"/>
      <c r="D751" s="1340" t="s">
        <v>937</v>
      </c>
      <c r="E751" s="146"/>
      <c r="F751" s="146"/>
      <c r="G751" s="1089"/>
      <c r="H751" s="733"/>
      <c r="I751" s="1196">
        <f>SUM(J751:N751)</f>
        <v>0</v>
      </c>
      <c r="J751" s="148"/>
      <c r="K751" s="148"/>
      <c r="L751" s="181"/>
      <c r="M751" s="148"/>
      <c r="N751" s="149"/>
    </row>
    <row r="752" spans="1:16" s="10" customFormat="1" ht="18" customHeight="1" x14ac:dyDescent="0.3">
      <c r="A752" s="1588">
        <v>745</v>
      </c>
      <c r="B752" s="143"/>
      <c r="C752" s="144"/>
      <c r="D752" s="1341" t="s">
        <v>1210</v>
      </c>
      <c r="E752" s="146"/>
      <c r="F752" s="146"/>
      <c r="G752" s="1089"/>
      <c r="H752" s="733"/>
      <c r="I752" s="675">
        <f>SUM(I750:I751)</f>
        <v>40322</v>
      </c>
      <c r="J752" s="675"/>
      <c r="K752" s="675"/>
      <c r="L752" s="675">
        <f t="shared" ref="L752" si="174">SUM(L750:L751)</f>
        <v>40322</v>
      </c>
      <c r="M752" s="675"/>
      <c r="N752" s="1490"/>
    </row>
    <row r="753" spans="1:16" s="3" customFormat="1" ht="22.5" customHeight="1" x14ac:dyDescent="0.3">
      <c r="A753" s="1588">
        <v>746</v>
      </c>
      <c r="B753" s="136"/>
      <c r="C753" s="137">
        <f>C748+1</f>
        <v>119</v>
      </c>
      <c r="D753" s="730" t="s">
        <v>10</v>
      </c>
      <c r="E753" s="139">
        <v>53002</v>
      </c>
      <c r="F753" s="139">
        <v>57102</v>
      </c>
      <c r="G753" s="140">
        <v>56802</v>
      </c>
      <c r="H753" s="733" t="s">
        <v>24</v>
      </c>
      <c r="I753" s="675"/>
      <c r="J753" s="148"/>
      <c r="K753" s="148"/>
      <c r="L753" s="148"/>
      <c r="M753" s="148"/>
      <c r="N753" s="149"/>
      <c r="P753" s="10"/>
    </row>
    <row r="754" spans="1:16" s="10" customFormat="1" ht="18" customHeight="1" x14ac:dyDescent="0.3">
      <c r="A754" s="1588">
        <v>747</v>
      </c>
      <c r="B754" s="143"/>
      <c r="C754" s="144"/>
      <c r="D754" s="1021" t="s">
        <v>360</v>
      </c>
      <c r="E754" s="1016"/>
      <c r="F754" s="1016"/>
      <c r="G754" s="1089"/>
      <c r="H754" s="1017"/>
      <c r="I754" s="1018">
        <f>SUM(J754:N754)</f>
        <v>56400</v>
      </c>
      <c r="J754" s="1019"/>
      <c r="K754" s="1019"/>
      <c r="L754" s="1024">
        <f>53800+2600</f>
        <v>56400</v>
      </c>
      <c r="M754" s="148"/>
      <c r="N754" s="149"/>
    </row>
    <row r="755" spans="1:16" s="1736" customFormat="1" ht="18" customHeight="1" x14ac:dyDescent="0.3">
      <c r="A755" s="1588">
        <v>748</v>
      </c>
      <c r="B755" s="720"/>
      <c r="C755" s="1398"/>
      <c r="D755" s="1341" t="s">
        <v>1165</v>
      </c>
      <c r="E755" s="1399"/>
      <c r="F755" s="1399"/>
      <c r="G755" s="1101"/>
      <c r="H755" s="1059"/>
      <c r="I755" s="675">
        <f>SUM(J755:N755)</f>
        <v>59300</v>
      </c>
      <c r="J755" s="520"/>
      <c r="K755" s="520"/>
      <c r="L755" s="520">
        <v>59300</v>
      </c>
      <c r="M755" s="520"/>
      <c r="N755" s="512"/>
    </row>
    <row r="756" spans="1:16" s="10" customFormat="1" ht="18" customHeight="1" x14ac:dyDescent="0.3">
      <c r="A756" s="1588">
        <v>749</v>
      </c>
      <c r="B756" s="143"/>
      <c r="C756" s="144"/>
      <c r="D756" s="1340" t="s">
        <v>937</v>
      </c>
      <c r="E756" s="146"/>
      <c r="F756" s="146"/>
      <c r="G756" s="1089"/>
      <c r="H756" s="733"/>
      <c r="I756" s="1196">
        <f>SUM(J756:N756)</f>
        <v>0</v>
      </c>
      <c r="J756" s="148"/>
      <c r="K756" s="148"/>
      <c r="L756" s="181"/>
      <c r="M756" s="148"/>
      <c r="N756" s="149"/>
    </row>
    <row r="757" spans="1:16" s="10" customFormat="1" ht="18" customHeight="1" x14ac:dyDescent="0.3">
      <c r="A757" s="1588">
        <v>750</v>
      </c>
      <c r="B757" s="143"/>
      <c r="C757" s="144"/>
      <c r="D757" s="1341" t="s">
        <v>1210</v>
      </c>
      <c r="E757" s="146"/>
      <c r="F757" s="146"/>
      <c r="G757" s="1089"/>
      <c r="H757" s="733"/>
      <c r="I757" s="675">
        <f>SUM(I755:I756)</f>
        <v>59300</v>
      </c>
      <c r="J757" s="675"/>
      <c r="K757" s="675"/>
      <c r="L757" s="675">
        <f t="shared" ref="L757" si="175">SUM(L755:L756)</f>
        <v>59300</v>
      </c>
      <c r="M757" s="675"/>
      <c r="N757" s="1490"/>
    </row>
    <row r="758" spans="1:16" s="3" customFormat="1" ht="22.5" customHeight="1" x14ac:dyDescent="0.3">
      <c r="A758" s="1588">
        <v>751</v>
      </c>
      <c r="B758" s="136"/>
      <c r="C758" s="137">
        <f>C753+1</f>
        <v>120</v>
      </c>
      <c r="D758" s="730" t="s">
        <v>293</v>
      </c>
      <c r="E758" s="139">
        <v>18495</v>
      </c>
      <c r="F758" s="139">
        <v>18500</v>
      </c>
      <c r="G758" s="140">
        <v>18393</v>
      </c>
      <c r="H758" s="733" t="s">
        <v>24</v>
      </c>
      <c r="I758" s="675"/>
      <c r="J758" s="148"/>
      <c r="K758" s="148"/>
      <c r="L758" s="148"/>
      <c r="M758" s="148"/>
      <c r="N758" s="149"/>
      <c r="P758" s="10"/>
    </row>
    <row r="759" spans="1:16" s="10" customFormat="1" ht="18" customHeight="1" x14ac:dyDescent="0.3">
      <c r="A759" s="1588">
        <v>752</v>
      </c>
      <c r="B759" s="143"/>
      <c r="C759" s="144"/>
      <c r="D759" s="1021" t="s">
        <v>360</v>
      </c>
      <c r="E759" s="1016"/>
      <c r="F759" s="1016"/>
      <c r="G759" s="1089"/>
      <c r="H759" s="1017"/>
      <c r="I759" s="1018">
        <f>SUM(J759:N759)</f>
        <v>19000</v>
      </c>
      <c r="J759" s="1019"/>
      <c r="K759" s="1019"/>
      <c r="L759" s="1024">
        <v>19000</v>
      </c>
      <c r="M759" s="148"/>
      <c r="N759" s="149"/>
    </row>
    <row r="760" spans="1:16" s="1736" customFormat="1" ht="18" customHeight="1" x14ac:dyDescent="0.3">
      <c r="A760" s="1588">
        <v>753</v>
      </c>
      <c r="B760" s="720"/>
      <c r="C760" s="1398"/>
      <c r="D760" s="1341" t="s">
        <v>1165</v>
      </c>
      <c r="E760" s="1399"/>
      <c r="F760" s="1399"/>
      <c r="G760" s="1101"/>
      <c r="H760" s="1408"/>
      <c r="I760" s="675">
        <f>SUM(J760:N760)</f>
        <v>21658</v>
      </c>
      <c r="J760" s="520"/>
      <c r="K760" s="520"/>
      <c r="L760" s="520">
        <v>21658</v>
      </c>
      <c r="M760" s="520"/>
      <c r="N760" s="512"/>
    </row>
    <row r="761" spans="1:16" s="10" customFormat="1" ht="18" customHeight="1" x14ac:dyDescent="0.3">
      <c r="A761" s="1588">
        <v>754</v>
      </c>
      <c r="B761" s="143"/>
      <c r="C761" s="144"/>
      <c r="D761" s="1340" t="s">
        <v>937</v>
      </c>
      <c r="E761" s="146"/>
      <c r="F761" s="146"/>
      <c r="G761" s="1089"/>
      <c r="H761" s="736"/>
      <c r="I761" s="1196">
        <f>SUM(J761:N761)</f>
        <v>0</v>
      </c>
      <c r="J761" s="148"/>
      <c r="K761" s="148"/>
      <c r="L761" s="181"/>
      <c r="M761" s="148"/>
      <c r="N761" s="149"/>
    </row>
    <row r="762" spans="1:16" s="10" customFormat="1" ht="18" customHeight="1" x14ac:dyDescent="0.3">
      <c r="A762" s="1588">
        <v>755</v>
      </c>
      <c r="B762" s="143"/>
      <c r="C762" s="144"/>
      <c r="D762" s="1341" t="s">
        <v>1210</v>
      </c>
      <c r="E762" s="146"/>
      <c r="F762" s="146"/>
      <c r="G762" s="1089"/>
      <c r="H762" s="736"/>
      <c r="I762" s="675">
        <f>SUM(I760:I761)</f>
        <v>21658</v>
      </c>
      <c r="J762" s="675"/>
      <c r="K762" s="675"/>
      <c r="L762" s="675">
        <f t="shared" ref="L762" si="176">SUM(L760:L761)</f>
        <v>21658</v>
      </c>
      <c r="M762" s="675"/>
      <c r="N762" s="1490"/>
    </row>
    <row r="763" spans="1:16" s="3" customFormat="1" ht="22.5" customHeight="1" x14ac:dyDescent="0.3">
      <c r="A763" s="1588">
        <v>756</v>
      </c>
      <c r="B763" s="136"/>
      <c r="C763" s="137">
        <f>C758+1</f>
        <v>121</v>
      </c>
      <c r="D763" s="722" t="s">
        <v>292</v>
      </c>
      <c r="E763" s="139">
        <v>1332</v>
      </c>
      <c r="F763" s="139">
        <v>500</v>
      </c>
      <c r="G763" s="140">
        <v>665</v>
      </c>
      <c r="H763" s="736" t="s">
        <v>24</v>
      </c>
      <c r="I763" s="675"/>
      <c r="J763" s="148"/>
      <c r="K763" s="148"/>
      <c r="L763" s="148"/>
      <c r="M763" s="148"/>
      <c r="N763" s="149"/>
      <c r="P763" s="10"/>
    </row>
    <row r="764" spans="1:16" s="10" customFormat="1" ht="18" customHeight="1" x14ac:dyDescent="0.3">
      <c r="A764" s="1588">
        <v>757</v>
      </c>
      <c r="B764" s="174"/>
      <c r="C764" s="144"/>
      <c r="D764" s="1021" t="s">
        <v>360</v>
      </c>
      <c r="E764" s="1064"/>
      <c r="F764" s="1064"/>
      <c r="G764" s="1098"/>
      <c r="H764" s="1063"/>
      <c r="I764" s="1018">
        <f>SUM(J764:N764)</f>
        <v>1000</v>
      </c>
      <c r="J764" s="1061"/>
      <c r="K764" s="1061"/>
      <c r="L764" s="1045">
        <v>1000</v>
      </c>
      <c r="M764" s="210"/>
      <c r="N764" s="219"/>
    </row>
    <row r="765" spans="1:16" s="1736" customFormat="1" ht="18" customHeight="1" x14ac:dyDescent="0.3">
      <c r="A765" s="1588">
        <v>758</v>
      </c>
      <c r="B765" s="383"/>
      <c r="C765" s="1398"/>
      <c r="D765" s="1341" t="s">
        <v>1165</v>
      </c>
      <c r="E765" s="731"/>
      <c r="F765" s="731"/>
      <c r="G765" s="1410"/>
      <c r="H765" s="1408"/>
      <c r="I765" s="675">
        <f>SUM(J765:N765)</f>
        <v>1449</v>
      </c>
      <c r="J765" s="141"/>
      <c r="K765" s="141"/>
      <c r="L765" s="141">
        <v>1449</v>
      </c>
      <c r="M765" s="141"/>
      <c r="N765" s="142"/>
    </row>
    <row r="766" spans="1:16" s="10" customFormat="1" ht="18" customHeight="1" x14ac:dyDescent="0.3">
      <c r="A766" s="1588">
        <v>759</v>
      </c>
      <c r="B766" s="174"/>
      <c r="C766" s="144"/>
      <c r="D766" s="1340" t="s">
        <v>937</v>
      </c>
      <c r="E766" s="275"/>
      <c r="F766" s="275"/>
      <c r="G766" s="1098"/>
      <c r="H766" s="736"/>
      <c r="I766" s="1196">
        <f>SUM(J766:N766)</f>
        <v>0</v>
      </c>
      <c r="J766" s="210"/>
      <c r="K766" s="210"/>
      <c r="L766" s="1029"/>
      <c r="M766" s="210"/>
      <c r="N766" s="219"/>
    </row>
    <row r="767" spans="1:16" s="10" customFormat="1" ht="18" customHeight="1" x14ac:dyDescent="0.3">
      <c r="A767" s="1588">
        <v>760</v>
      </c>
      <c r="B767" s="174"/>
      <c r="C767" s="144"/>
      <c r="D767" s="1341" t="s">
        <v>1210</v>
      </c>
      <c r="E767" s="275"/>
      <c r="F767" s="275"/>
      <c r="G767" s="1098"/>
      <c r="H767" s="736"/>
      <c r="I767" s="675">
        <f>SUM(I765:I766)</f>
        <v>1449</v>
      </c>
      <c r="J767" s="675"/>
      <c r="K767" s="675"/>
      <c r="L767" s="675">
        <f t="shared" ref="L767" si="177">SUM(L765:L766)</f>
        <v>1449</v>
      </c>
      <c r="M767" s="675"/>
      <c r="N767" s="1490"/>
    </row>
    <row r="768" spans="1:16" s="3" customFormat="1" ht="22.5" customHeight="1" x14ac:dyDescent="0.3">
      <c r="A768" s="1588">
        <v>761</v>
      </c>
      <c r="B768" s="136"/>
      <c r="C768" s="137">
        <f>C763+1</f>
        <v>122</v>
      </c>
      <c r="D768" s="722" t="s">
        <v>479</v>
      </c>
      <c r="E768" s="139">
        <v>2873</v>
      </c>
      <c r="F768" s="139">
        <v>3450</v>
      </c>
      <c r="G768" s="140">
        <v>1047</v>
      </c>
      <c r="H768" s="733" t="s">
        <v>25</v>
      </c>
      <c r="I768" s="675"/>
      <c r="J768" s="148"/>
      <c r="K768" s="148"/>
      <c r="L768" s="148"/>
      <c r="M768" s="148"/>
      <c r="N768" s="149"/>
      <c r="P768" s="10"/>
    </row>
    <row r="769" spans="1:16" s="10" customFormat="1" ht="18" customHeight="1" x14ac:dyDescent="0.3">
      <c r="A769" s="1588">
        <v>762</v>
      </c>
      <c r="B769" s="143"/>
      <c r="C769" s="144"/>
      <c r="D769" s="1021" t="s">
        <v>360</v>
      </c>
      <c r="E769" s="1016"/>
      <c r="F769" s="1016"/>
      <c r="G769" s="1089"/>
      <c r="H769" s="1017"/>
      <c r="I769" s="1018">
        <f>SUM(J769:N769)</f>
        <v>2570</v>
      </c>
      <c r="J769" s="1019"/>
      <c r="K769" s="1019"/>
      <c r="L769" s="1024">
        <v>2570</v>
      </c>
      <c r="M769" s="148"/>
      <c r="N769" s="149"/>
    </row>
    <row r="770" spans="1:16" s="1736" customFormat="1" ht="18" customHeight="1" x14ac:dyDescent="0.3">
      <c r="A770" s="1588">
        <v>763</v>
      </c>
      <c r="B770" s="720"/>
      <c r="C770" s="1398"/>
      <c r="D770" s="1341" t="s">
        <v>1165</v>
      </c>
      <c r="E770" s="1399"/>
      <c r="F770" s="1399"/>
      <c r="G770" s="1101"/>
      <c r="H770" s="1059"/>
      <c r="I770" s="675">
        <v>5333</v>
      </c>
      <c r="J770" s="520"/>
      <c r="K770" s="520"/>
      <c r="L770" s="520">
        <v>5333</v>
      </c>
      <c r="M770" s="520"/>
      <c r="N770" s="512"/>
    </row>
    <row r="771" spans="1:16" s="10" customFormat="1" ht="18" customHeight="1" x14ac:dyDescent="0.3">
      <c r="A771" s="1588">
        <v>764</v>
      </c>
      <c r="B771" s="143"/>
      <c r="C771" s="144"/>
      <c r="D771" s="1340" t="s">
        <v>937</v>
      </c>
      <c r="E771" s="146"/>
      <c r="F771" s="146"/>
      <c r="G771" s="1089"/>
      <c r="H771" s="733"/>
      <c r="I771" s="1196">
        <f>SUM(J771:N771)</f>
        <v>0</v>
      </c>
      <c r="J771" s="148"/>
      <c r="K771" s="148"/>
      <c r="L771" s="181"/>
      <c r="M771" s="148"/>
      <c r="N771" s="149"/>
    </row>
    <row r="772" spans="1:16" s="10" customFormat="1" ht="18" customHeight="1" x14ac:dyDescent="0.3">
      <c r="A772" s="1588">
        <v>765</v>
      </c>
      <c r="B772" s="143"/>
      <c r="C772" s="144"/>
      <c r="D772" s="1341" t="s">
        <v>1210</v>
      </c>
      <c r="E772" s="146"/>
      <c r="F772" s="146"/>
      <c r="G772" s="1089"/>
      <c r="H772" s="733"/>
      <c r="I772" s="675">
        <f>SUM(I770:I771)</f>
        <v>5333</v>
      </c>
      <c r="J772" s="675"/>
      <c r="K772" s="675"/>
      <c r="L772" s="675">
        <f t="shared" ref="L772" si="178">SUM(L770:L771)</f>
        <v>5333</v>
      </c>
      <c r="M772" s="675"/>
      <c r="N772" s="1490"/>
    </row>
    <row r="773" spans="1:16" s="3" customFormat="1" ht="22.5" customHeight="1" x14ac:dyDescent="0.3">
      <c r="A773" s="1588">
        <v>766</v>
      </c>
      <c r="B773" s="136"/>
      <c r="C773" s="137">
        <f>C768+1</f>
        <v>123</v>
      </c>
      <c r="D773" s="722" t="s">
        <v>127</v>
      </c>
      <c r="E773" s="139">
        <v>8162</v>
      </c>
      <c r="F773" s="139">
        <v>15000</v>
      </c>
      <c r="G773" s="140">
        <v>6416</v>
      </c>
      <c r="H773" s="733" t="s">
        <v>24</v>
      </c>
      <c r="I773" s="675"/>
      <c r="J773" s="148"/>
      <c r="K773" s="148"/>
      <c r="L773" s="148"/>
      <c r="M773" s="148"/>
      <c r="N773" s="149"/>
      <c r="P773" s="10"/>
    </row>
    <row r="774" spans="1:16" s="10" customFormat="1" ht="18" customHeight="1" x14ac:dyDescent="0.3">
      <c r="A774" s="1588">
        <v>767</v>
      </c>
      <c r="B774" s="143"/>
      <c r="C774" s="144"/>
      <c r="D774" s="1021" t="s">
        <v>360</v>
      </c>
      <c r="E774" s="1016"/>
      <c r="F774" s="1016"/>
      <c r="G774" s="1089"/>
      <c r="H774" s="1017"/>
      <c r="I774" s="1018">
        <f>SUM(J774:N774)</f>
        <v>15000</v>
      </c>
      <c r="J774" s="1019"/>
      <c r="K774" s="1019"/>
      <c r="L774" s="1024">
        <v>15000</v>
      </c>
      <c r="M774" s="148"/>
      <c r="N774" s="149"/>
    </row>
    <row r="775" spans="1:16" s="1736" customFormat="1" ht="18" customHeight="1" x14ac:dyDescent="0.3">
      <c r="A775" s="1588">
        <v>768</v>
      </c>
      <c r="B775" s="720"/>
      <c r="C775" s="1398"/>
      <c r="D775" s="1341" t="s">
        <v>1165</v>
      </c>
      <c r="E775" s="1399"/>
      <c r="F775" s="1399"/>
      <c r="G775" s="1101"/>
      <c r="H775" s="1059"/>
      <c r="I775" s="675">
        <v>26331</v>
      </c>
      <c r="J775" s="520"/>
      <c r="K775" s="520"/>
      <c r="L775" s="520">
        <v>26331</v>
      </c>
      <c r="M775" s="520"/>
      <c r="N775" s="512"/>
    </row>
    <row r="776" spans="1:16" s="10" customFormat="1" ht="18" customHeight="1" x14ac:dyDescent="0.3">
      <c r="A776" s="1588">
        <v>769</v>
      </c>
      <c r="B776" s="143"/>
      <c r="C776" s="144"/>
      <c r="D776" s="1340" t="s">
        <v>937</v>
      </c>
      <c r="E776" s="146"/>
      <c r="F776" s="146"/>
      <c r="G776" s="1089"/>
      <c r="H776" s="733"/>
      <c r="I776" s="1196">
        <f>SUM(J776:N776)</f>
        <v>0</v>
      </c>
      <c r="J776" s="148"/>
      <c r="K776" s="148"/>
      <c r="L776" s="181"/>
      <c r="M776" s="148"/>
      <c r="N776" s="149"/>
    </row>
    <row r="777" spans="1:16" s="10" customFormat="1" ht="18" customHeight="1" x14ac:dyDescent="0.3">
      <c r="A777" s="1588">
        <v>770</v>
      </c>
      <c r="B777" s="143"/>
      <c r="C777" s="144"/>
      <c r="D777" s="1341" t="s">
        <v>1210</v>
      </c>
      <c r="E777" s="146"/>
      <c r="F777" s="146"/>
      <c r="G777" s="1089"/>
      <c r="H777" s="733"/>
      <c r="I777" s="675">
        <f>SUM(I775:I776)</f>
        <v>26331</v>
      </c>
      <c r="J777" s="675"/>
      <c r="K777" s="675"/>
      <c r="L777" s="675">
        <f t="shared" ref="L777" si="179">SUM(L775:L776)</f>
        <v>26331</v>
      </c>
      <c r="M777" s="675"/>
      <c r="N777" s="1490"/>
    </row>
    <row r="778" spans="1:16" s="10" customFormat="1" ht="22.5" customHeight="1" x14ac:dyDescent="0.3">
      <c r="A778" s="1588">
        <v>771</v>
      </c>
      <c r="B778" s="168"/>
      <c r="C778" s="137">
        <f>C773+1</f>
        <v>124</v>
      </c>
      <c r="D778" s="722" t="s">
        <v>328</v>
      </c>
      <c r="E778" s="139">
        <v>139851</v>
      </c>
      <c r="F778" s="139">
        <v>167300</v>
      </c>
      <c r="G778" s="140">
        <v>152751</v>
      </c>
      <c r="H778" s="733" t="s">
        <v>24</v>
      </c>
      <c r="I778" s="676"/>
      <c r="J778" s="154"/>
      <c r="K778" s="154"/>
      <c r="L778" s="154"/>
      <c r="M778" s="154"/>
      <c r="N778" s="155"/>
    </row>
    <row r="779" spans="1:16" s="10" customFormat="1" ht="18" customHeight="1" x14ac:dyDescent="0.3">
      <c r="A779" s="1588">
        <v>772</v>
      </c>
      <c r="B779" s="143"/>
      <c r="C779" s="144"/>
      <c r="D779" s="1021" t="s">
        <v>360</v>
      </c>
      <c r="E779" s="1016"/>
      <c r="F779" s="1016"/>
      <c r="G779" s="147"/>
      <c r="H779" s="1017"/>
      <c r="I779" s="1018">
        <f>SUM(J779:N779)</f>
        <v>155346</v>
      </c>
      <c r="J779" s="1019"/>
      <c r="K779" s="1019"/>
      <c r="L779" s="1024">
        <v>155346</v>
      </c>
      <c r="M779" s="148"/>
      <c r="N779" s="149"/>
    </row>
    <row r="780" spans="1:16" s="1736" customFormat="1" ht="18" customHeight="1" x14ac:dyDescent="0.3">
      <c r="A780" s="1588">
        <v>773</v>
      </c>
      <c r="B780" s="720"/>
      <c r="C780" s="1398"/>
      <c r="D780" s="1341" t="s">
        <v>1165</v>
      </c>
      <c r="E780" s="1399"/>
      <c r="F780" s="1399"/>
      <c r="G780" s="1101"/>
      <c r="H780" s="1059"/>
      <c r="I780" s="675">
        <v>122346</v>
      </c>
      <c r="J780" s="675"/>
      <c r="K780" s="675"/>
      <c r="L780" s="675">
        <v>155346</v>
      </c>
      <c r="M780" s="520"/>
      <c r="N780" s="512"/>
    </row>
    <row r="781" spans="1:16" s="10" customFormat="1" ht="18" customHeight="1" x14ac:dyDescent="0.3">
      <c r="A781" s="1588">
        <v>774</v>
      </c>
      <c r="B781" s="143"/>
      <c r="C781" s="144"/>
      <c r="D781" s="1340" t="s">
        <v>937</v>
      </c>
      <c r="E781" s="146"/>
      <c r="F781" s="146"/>
      <c r="G781" s="147"/>
      <c r="H781" s="733"/>
      <c r="I781" s="1196">
        <f>SUM(J781:N781)</f>
        <v>0</v>
      </c>
      <c r="J781" s="148"/>
      <c r="K781" s="148"/>
      <c r="L781" s="148"/>
      <c r="M781" s="148"/>
      <c r="N781" s="149"/>
    </row>
    <row r="782" spans="1:16" s="10" customFormat="1" ht="18" customHeight="1" x14ac:dyDescent="0.3">
      <c r="A782" s="1588">
        <v>775</v>
      </c>
      <c r="B782" s="143"/>
      <c r="C782" s="144"/>
      <c r="D782" s="1341" t="s">
        <v>1210</v>
      </c>
      <c r="E782" s="146"/>
      <c r="F782" s="146"/>
      <c r="G782" s="147"/>
      <c r="H782" s="733"/>
      <c r="I782" s="675">
        <f>SUM(I780:I781)</f>
        <v>122346</v>
      </c>
      <c r="J782" s="675"/>
      <c r="K782" s="675"/>
      <c r="L782" s="675">
        <f>SUM(L780:L781)</f>
        <v>155346</v>
      </c>
      <c r="M782" s="675"/>
      <c r="N782" s="1490"/>
    </row>
    <row r="783" spans="1:16" s="10" customFormat="1" ht="22.5" customHeight="1" x14ac:dyDescent="0.3">
      <c r="A783" s="1588">
        <v>776</v>
      </c>
      <c r="B783" s="168"/>
      <c r="C783" s="137">
        <f>C778+1</f>
        <v>125</v>
      </c>
      <c r="D783" s="722" t="s">
        <v>128</v>
      </c>
      <c r="E783" s="139">
        <v>554</v>
      </c>
      <c r="F783" s="139">
        <v>3000</v>
      </c>
      <c r="G783" s="140">
        <v>3292</v>
      </c>
      <c r="H783" s="733" t="s">
        <v>25</v>
      </c>
      <c r="I783" s="676"/>
      <c r="J783" s="154"/>
      <c r="K783" s="154"/>
      <c r="L783" s="154"/>
      <c r="M783" s="154"/>
      <c r="N783" s="155"/>
    </row>
    <row r="784" spans="1:16" s="10" customFormat="1" ht="18" customHeight="1" x14ac:dyDescent="0.3">
      <c r="A784" s="1588">
        <v>777</v>
      </c>
      <c r="B784" s="143"/>
      <c r="C784" s="144"/>
      <c r="D784" s="1021" t="s">
        <v>360</v>
      </c>
      <c r="E784" s="1022"/>
      <c r="F784" s="1022"/>
      <c r="G784" s="1101"/>
      <c r="H784" s="1023"/>
      <c r="I784" s="1018">
        <f>SUM(J784:N784)</f>
        <v>3000</v>
      </c>
      <c r="J784" s="1024"/>
      <c r="K784" s="1024"/>
      <c r="L784" s="1024">
        <v>3000</v>
      </c>
      <c r="M784" s="148"/>
      <c r="N784" s="149"/>
    </row>
    <row r="785" spans="1:14" s="1736" customFormat="1" ht="18" customHeight="1" x14ac:dyDescent="0.3">
      <c r="A785" s="1588">
        <v>778</v>
      </c>
      <c r="B785" s="720"/>
      <c r="C785" s="1398"/>
      <c r="D785" s="1341" t="s">
        <v>1165</v>
      </c>
      <c r="E785" s="1399"/>
      <c r="F785" s="1399"/>
      <c r="G785" s="1101"/>
      <c r="H785" s="1059"/>
      <c r="I785" s="675">
        <f>SUM(J785:N785)</f>
        <v>5154</v>
      </c>
      <c r="J785" s="520"/>
      <c r="K785" s="520"/>
      <c r="L785" s="520"/>
      <c r="M785" s="520"/>
      <c r="N785" s="512">
        <v>5154</v>
      </c>
    </row>
    <row r="786" spans="1:14" s="10" customFormat="1" ht="18" customHeight="1" x14ac:dyDescent="0.3">
      <c r="A786" s="1588">
        <v>779</v>
      </c>
      <c r="B786" s="143"/>
      <c r="C786" s="144"/>
      <c r="D786" s="1340" t="s">
        <v>937</v>
      </c>
      <c r="E786" s="146"/>
      <c r="F786" s="146"/>
      <c r="G786" s="1089"/>
      <c r="H786" s="733"/>
      <c r="I786" s="1196">
        <f>SUM(J786:N786)</f>
        <v>0</v>
      </c>
      <c r="J786" s="148"/>
      <c r="K786" s="148"/>
      <c r="L786" s="181"/>
      <c r="M786" s="181"/>
      <c r="N786" s="182"/>
    </row>
    <row r="787" spans="1:14" s="10" customFormat="1" ht="18" customHeight="1" x14ac:dyDescent="0.3">
      <c r="A787" s="1588">
        <v>780</v>
      </c>
      <c r="B787" s="143"/>
      <c r="C787" s="144"/>
      <c r="D787" s="1341" t="s">
        <v>1210</v>
      </c>
      <c r="E787" s="146"/>
      <c r="F787" s="146"/>
      <c r="G787" s="1089"/>
      <c r="H787" s="733"/>
      <c r="I787" s="675">
        <f>SUM(I785:I786)</f>
        <v>5154</v>
      </c>
      <c r="J787" s="675"/>
      <c r="K787" s="675"/>
      <c r="L787" s="675"/>
      <c r="M787" s="675"/>
      <c r="N787" s="1490">
        <f>SUM(N785:N786)</f>
        <v>5154</v>
      </c>
    </row>
    <row r="788" spans="1:14" s="10" customFormat="1" ht="22.5" customHeight="1" x14ac:dyDescent="0.3">
      <c r="A788" s="1588">
        <v>781</v>
      </c>
      <c r="B788" s="168"/>
      <c r="C788" s="137">
        <f>C783+1</f>
        <v>126</v>
      </c>
      <c r="D788" s="722" t="s">
        <v>461</v>
      </c>
      <c r="E788" s="139">
        <v>759</v>
      </c>
      <c r="F788" s="139">
        <v>1000</v>
      </c>
      <c r="G788" s="140">
        <v>0</v>
      </c>
      <c r="H788" s="733" t="s">
        <v>25</v>
      </c>
      <c r="I788" s="676"/>
      <c r="J788" s="154"/>
      <c r="K788" s="154"/>
      <c r="L788" s="154"/>
      <c r="M788" s="154"/>
      <c r="N788" s="155"/>
    </row>
    <row r="789" spans="1:14" s="10" customFormat="1" ht="18" customHeight="1" x14ac:dyDescent="0.3">
      <c r="A789" s="1588">
        <v>782</v>
      </c>
      <c r="B789" s="168"/>
      <c r="C789" s="137"/>
      <c r="D789" s="1341" t="s">
        <v>1165</v>
      </c>
      <c r="E789" s="139"/>
      <c r="F789" s="139"/>
      <c r="G789" s="140"/>
      <c r="H789" s="733"/>
      <c r="I789" s="676">
        <v>229</v>
      </c>
      <c r="J789" s="154"/>
      <c r="K789" s="154"/>
      <c r="L789" s="154">
        <v>229</v>
      </c>
      <c r="M789" s="154"/>
      <c r="N789" s="155">
        <v>0</v>
      </c>
    </row>
    <row r="790" spans="1:14" s="10" customFormat="1" ht="18" customHeight="1" x14ac:dyDescent="0.3">
      <c r="A790" s="1588">
        <v>783</v>
      </c>
      <c r="B790" s="143"/>
      <c r="C790" s="144"/>
      <c r="D790" s="1340" t="s">
        <v>937</v>
      </c>
      <c r="E790" s="146"/>
      <c r="F790" s="146"/>
      <c r="G790" s="147"/>
      <c r="H790" s="733"/>
      <c r="I790" s="1196">
        <f>SUM(J790:N790)</f>
        <v>0</v>
      </c>
      <c r="J790" s="148"/>
      <c r="K790" s="148"/>
      <c r="L790" s="148"/>
      <c r="M790" s="148"/>
      <c r="N790" s="182"/>
    </row>
    <row r="791" spans="1:14" s="10" customFormat="1" ht="18" customHeight="1" x14ac:dyDescent="0.3">
      <c r="A791" s="1588">
        <v>784</v>
      </c>
      <c r="B791" s="143"/>
      <c r="C791" s="144"/>
      <c r="D791" s="1341" t="s">
        <v>1210</v>
      </c>
      <c r="E791" s="146"/>
      <c r="F791" s="146"/>
      <c r="G791" s="147"/>
      <c r="H791" s="733"/>
      <c r="I791" s="675">
        <f>SUM(I789:I790)</f>
        <v>229</v>
      </c>
      <c r="J791" s="675"/>
      <c r="K791" s="675"/>
      <c r="L791" s="675">
        <f t="shared" ref="L791:N791" si="180">SUM(L789:L790)</f>
        <v>229</v>
      </c>
      <c r="M791" s="675"/>
      <c r="N791" s="1490">
        <f t="shared" si="180"/>
        <v>0</v>
      </c>
    </row>
    <row r="792" spans="1:14" s="10" customFormat="1" ht="22.5" customHeight="1" x14ac:dyDescent="0.3">
      <c r="A792" s="1588">
        <v>785</v>
      </c>
      <c r="B792" s="168"/>
      <c r="C792" s="137">
        <f>C788+1</f>
        <v>127</v>
      </c>
      <c r="D792" s="722" t="s">
        <v>462</v>
      </c>
      <c r="E792" s="139"/>
      <c r="F792" s="139"/>
      <c r="G792" s="140">
        <v>0</v>
      </c>
      <c r="H792" s="733" t="s">
        <v>25</v>
      </c>
      <c r="I792" s="676"/>
      <c r="J792" s="154"/>
      <c r="K792" s="154"/>
      <c r="L792" s="154"/>
      <c r="M792" s="154"/>
      <c r="N792" s="155"/>
    </row>
    <row r="793" spans="1:14" s="10" customFormat="1" ht="18" customHeight="1" x14ac:dyDescent="0.3">
      <c r="A793" s="1588">
        <v>786</v>
      </c>
      <c r="B793" s="168"/>
      <c r="C793" s="137"/>
      <c r="D793" s="1341" t="s">
        <v>1165</v>
      </c>
      <c r="E793" s="139"/>
      <c r="F793" s="139"/>
      <c r="G793" s="140"/>
      <c r="H793" s="733"/>
      <c r="I793" s="676">
        <v>813</v>
      </c>
      <c r="J793" s="154"/>
      <c r="K793" s="154"/>
      <c r="L793" s="515">
        <v>813</v>
      </c>
      <c r="M793" s="154"/>
      <c r="N793" s="155"/>
    </row>
    <row r="794" spans="1:14" s="10" customFormat="1" ht="18" customHeight="1" x14ac:dyDescent="0.3">
      <c r="A794" s="1588">
        <v>787</v>
      </c>
      <c r="B794" s="143"/>
      <c r="C794" s="144"/>
      <c r="D794" s="1340" t="s">
        <v>937</v>
      </c>
      <c r="E794" s="146"/>
      <c r="F794" s="146"/>
      <c r="G794" s="147"/>
      <c r="H794" s="733"/>
      <c r="I794" s="1196">
        <f>SUM(J794:N794)</f>
        <v>0</v>
      </c>
      <c r="J794" s="148"/>
      <c r="K794" s="148"/>
      <c r="L794" s="181"/>
      <c r="M794" s="148"/>
      <c r="N794" s="149"/>
    </row>
    <row r="795" spans="1:14" s="10" customFormat="1" ht="18" customHeight="1" x14ac:dyDescent="0.3">
      <c r="A795" s="1588">
        <v>788</v>
      </c>
      <c r="B795" s="143"/>
      <c r="C795" s="144"/>
      <c r="D795" s="1341" t="s">
        <v>1210</v>
      </c>
      <c r="E795" s="146"/>
      <c r="F795" s="146"/>
      <c r="G795" s="147"/>
      <c r="H795" s="733"/>
      <c r="I795" s="675">
        <f>SUM(I793:I794)</f>
        <v>813</v>
      </c>
      <c r="J795" s="675"/>
      <c r="K795" s="675"/>
      <c r="L795" s="675">
        <f t="shared" ref="L795" si="181">SUM(L793:L794)</f>
        <v>813</v>
      </c>
      <c r="M795" s="675"/>
      <c r="N795" s="1490"/>
    </row>
    <row r="796" spans="1:14" s="10" customFormat="1" ht="22.5" customHeight="1" x14ac:dyDescent="0.3">
      <c r="A796" s="1588">
        <v>789</v>
      </c>
      <c r="B796" s="143"/>
      <c r="C796" s="137">
        <f>C792+1</f>
        <v>128</v>
      </c>
      <c r="D796" s="721" t="s">
        <v>480</v>
      </c>
      <c r="E796" s="146"/>
      <c r="F796" s="146">
        <v>1270</v>
      </c>
      <c r="G796" s="147">
        <v>0</v>
      </c>
      <c r="H796" s="733" t="s">
        <v>25</v>
      </c>
      <c r="I796" s="675"/>
      <c r="J796" s="148"/>
      <c r="K796" s="148"/>
      <c r="L796" s="148"/>
      <c r="M796" s="148"/>
      <c r="N796" s="149"/>
    </row>
    <row r="797" spans="1:14" s="10" customFormat="1" ht="18" customHeight="1" x14ac:dyDescent="0.3">
      <c r="A797" s="1588">
        <v>790</v>
      </c>
      <c r="B797" s="143"/>
      <c r="C797" s="144"/>
      <c r="D797" s="1021" t="s">
        <v>360</v>
      </c>
      <c r="E797" s="1016"/>
      <c r="F797" s="1016"/>
      <c r="G797" s="147"/>
      <c r="H797" s="1017"/>
      <c r="I797" s="1018">
        <f>SUM(J797:N797)</f>
        <v>1270</v>
      </c>
      <c r="J797" s="1019"/>
      <c r="K797" s="1019"/>
      <c r="L797" s="1024">
        <v>1270</v>
      </c>
      <c r="M797" s="148"/>
      <c r="N797" s="149"/>
    </row>
    <row r="798" spans="1:14" s="1736" customFormat="1" ht="18" customHeight="1" x14ac:dyDescent="0.3">
      <c r="A798" s="1588">
        <v>791</v>
      </c>
      <c r="B798" s="720"/>
      <c r="C798" s="1398"/>
      <c r="D798" s="1341" t="s">
        <v>1165</v>
      </c>
      <c r="E798" s="1399"/>
      <c r="F798" s="1399"/>
      <c r="G798" s="1101"/>
      <c r="H798" s="1059"/>
      <c r="I798" s="675">
        <v>610</v>
      </c>
      <c r="J798" s="520"/>
      <c r="K798" s="520"/>
      <c r="L798" s="520">
        <v>610</v>
      </c>
      <c r="M798" s="520"/>
      <c r="N798" s="512"/>
    </row>
    <row r="799" spans="1:14" s="10" customFormat="1" ht="18" customHeight="1" x14ac:dyDescent="0.3">
      <c r="A799" s="1588">
        <v>792</v>
      </c>
      <c r="B799" s="143"/>
      <c r="C799" s="144"/>
      <c r="D799" s="1340" t="s">
        <v>937</v>
      </c>
      <c r="E799" s="146"/>
      <c r="F799" s="146"/>
      <c r="G799" s="147"/>
      <c r="H799" s="733"/>
      <c r="I799" s="1196">
        <f>SUM(J799:N799)</f>
        <v>0</v>
      </c>
      <c r="J799" s="148"/>
      <c r="K799" s="148"/>
      <c r="L799" s="181"/>
      <c r="M799" s="148"/>
      <c r="N799" s="149"/>
    </row>
    <row r="800" spans="1:14" s="10" customFormat="1" ht="18" customHeight="1" x14ac:dyDescent="0.3">
      <c r="A800" s="1588">
        <v>793</v>
      </c>
      <c r="B800" s="143"/>
      <c r="C800" s="144"/>
      <c r="D800" s="1341" t="s">
        <v>1210</v>
      </c>
      <c r="E800" s="146"/>
      <c r="F800" s="146"/>
      <c r="G800" s="147"/>
      <c r="H800" s="733"/>
      <c r="I800" s="675">
        <f>SUM(I798:I799)</f>
        <v>610</v>
      </c>
      <c r="J800" s="675"/>
      <c r="K800" s="675"/>
      <c r="L800" s="675">
        <f t="shared" ref="L800" si="182">SUM(L798:L799)</f>
        <v>610</v>
      </c>
      <c r="M800" s="675"/>
      <c r="N800" s="1490"/>
    </row>
    <row r="801" spans="1:16" s="10" customFormat="1" ht="22.5" customHeight="1" x14ac:dyDescent="0.3">
      <c r="A801" s="1588">
        <v>794</v>
      </c>
      <c r="B801" s="168"/>
      <c r="C801" s="137">
        <f>C796+1</f>
        <v>129</v>
      </c>
      <c r="D801" s="722" t="s">
        <v>463</v>
      </c>
      <c r="E801" s="139"/>
      <c r="F801" s="139">
        <v>3000</v>
      </c>
      <c r="G801" s="140">
        <v>3000</v>
      </c>
      <c r="H801" s="733" t="s">
        <v>25</v>
      </c>
      <c r="I801" s="676"/>
      <c r="J801" s="154"/>
      <c r="K801" s="154"/>
      <c r="L801" s="154"/>
      <c r="M801" s="154"/>
      <c r="N801" s="155"/>
    </row>
    <row r="802" spans="1:16" s="10" customFormat="1" ht="18" customHeight="1" x14ac:dyDescent="0.3">
      <c r="A802" s="1588">
        <v>795</v>
      </c>
      <c r="B802" s="143"/>
      <c r="C802" s="144"/>
      <c r="D802" s="1021" t="s">
        <v>360</v>
      </c>
      <c r="E802" s="1016"/>
      <c r="F802" s="1016"/>
      <c r="G802" s="1089"/>
      <c r="H802" s="1017"/>
      <c r="I802" s="1018">
        <f>SUM(J802:N802)</f>
        <v>3000</v>
      </c>
      <c r="J802" s="1019"/>
      <c r="K802" s="1019"/>
      <c r="L802" s="1024">
        <v>3000</v>
      </c>
      <c r="M802" s="148"/>
      <c r="N802" s="149"/>
    </row>
    <row r="803" spans="1:16" s="1736" customFormat="1" ht="18" customHeight="1" x14ac:dyDescent="0.3">
      <c r="A803" s="1588">
        <v>796</v>
      </c>
      <c r="B803" s="720"/>
      <c r="C803" s="1398"/>
      <c r="D803" s="1341" t="s">
        <v>1165</v>
      </c>
      <c r="E803" s="1399"/>
      <c r="F803" s="1399"/>
      <c r="G803" s="1101"/>
      <c r="H803" s="1059"/>
      <c r="I803" s="675">
        <v>12930</v>
      </c>
      <c r="J803" s="520"/>
      <c r="K803" s="520"/>
      <c r="L803" s="520">
        <v>12930</v>
      </c>
      <c r="M803" s="520"/>
      <c r="N803" s="512"/>
    </row>
    <row r="804" spans="1:16" s="10" customFormat="1" ht="18" customHeight="1" x14ac:dyDescent="0.3">
      <c r="A804" s="1588">
        <v>797</v>
      </c>
      <c r="B804" s="143"/>
      <c r="C804" s="144"/>
      <c r="D804" s="1340" t="s">
        <v>937</v>
      </c>
      <c r="E804" s="146"/>
      <c r="F804" s="146"/>
      <c r="G804" s="1089"/>
      <c r="H804" s="733"/>
      <c r="I804" s="1196">
        <f>SUM(J804:N804)</f>
        <v>0</v>
      </c>
      <c r="J804" s="148"/>
      <c r="K804" s="148"/>
      <c r="L804" s="181"/>
      <c r="M804" s="148"/>
      <c r="N804" s="149"/>
    </row>
    <row r="805" spans="1:16" s="10" customFormat="1" ht="18" customHeight="1" x14ac:dyDescent="0.3">
      <c r="A805" s="1588">
        <v>798</v>
      </c>
      <c r="B805" s="143"/>
      <c r="C805" s="144"/>
      <c r="D805" s="1341" t="s">
        <v>1210</v>
      </c>
      <c r="E805" s="146"/>
      <c r="F805" s="146"/>
      <c r="G805" s="1089"/>
      <c r="H805" s="733"/>
      <c r="I805" s="675">
        <f>SUM(I803:I804)</f>
        <v>12930</v>
      </c>
      <c r="J805" s="675"/>
      <c r="K805" s="675"/>
      <c r="L805" s="675">
        <f t="shared" ref="L805" si="183">SUM(L803:L804)</f>
        <v>12930</v>
      </c>
      <c r="M805" s="675"/>
      <c r="N805" s="1490"/>
    </row>
    <row r="806" spans="1:16" s="10" customFormat="1" ht="31.5" customHeight="1" x14ac:dyDescent="0.3">
      <c r="A806" s="1588">
        <v>799</v>
      </c>
      <c r="B806" s="143"/>
      <c r="C806" s="144">
        <f>C801+1</f>
        <v>130</v>
      </c>
      <c r="D806" s="721" t="s">
        <v>529</v>
      </c>
      <c r="E806" s="146"/>
      <c r="F806" s="146"/>
      <c r="G806" s="1089"/>
      <c r="H806" s="733" t="s">
        <v>25</v>
      </c>
      <c r="I806" s="675"/>
      <c r="J806" s="148"/>
      <c r="K806" s="148"/>
      <c r="L806" s="148"/>
      <c r="M806" s="148"/>
      <c r="N806" s="149"/>
    </row>
    <row r="807" spans="1:16" s="10" customFormat="1" ht="18" customHeight="1" x14ac:dyDescent="0.3">
      <c r="A807" s="1588">
        <v>800</v>
      </c>
      <c r="B807" s="143"/>
      <c r="C807" s="144"/>
      <c r="D807" s="1021" t="s">
        <v>360</v>
      </c>
      <c r="E807" s="1016"/>
      <c r="F807" s="1016"/>
      <c r="G807" s="1089"/>
      <c r="H807" s="1017"/>
      <c r="I807" s="1018">
        <f>SUM(J807:N807)</f>
        <v>7600</v>
      </c>
      <c r="J807" s="1019"/>
      <c r="K807" s="1019"/>
      <c r="L807" s="1024">
        <v>7600</v>
      </c>
      <c r="M807" s="1019"/>
      <c r="N807" s="149"/>
    </row>
    <row r="808" spans="1:16" s="1736" customFormat="1" ht="18" customHeight="1" x14ac:dyDescent="0.3">
      <c r="A808" s="1588">
        <v>801</v>
      </c>
      <c r="B808" s="720"/>
      <c r="C808" s="1398"/>
      <c r="D808" s="1341" t="s">
        <v>1165</v>
      </c>
      <c r="E808" s="1399"/>
      <c r="F808" s="1399"/>
      <c r="G808" s="1101"/>
      <c r="H808" s="1059"/>
      <c r="I808" s="675">
        <f>SUM(J808:N808)</f>
        <v>7600</v>
      </c>
      <c r="J808" s="520"/>
      <c r="K808" s="520"/>
      <c r="L808" s="520">
        <v>7600</v>
      </c>
      <c r="M808" s="520"/>
      <c r="N808" s="512"/>
    </row>
    <row r="809" spans="1:16" s="10" customFormat="1" ht="18" customHeight="1" x14ac:dyDescent="0.3">
      <c r="A809" s="1588">
        <v>802</v>
      </c>
      <c r="B809" s="143"/>
      <c r="C809" s="144"/>
      <c r="D809" s="1340" t="s">
        <v>937</v>
      </c>
      <c r="E809" s="146"/>
      <c r="F809" s="146"/>
      <c r="G809" s="1089"/>
      <c r="H809" s="733"/>
      <c r="I809" s="1196">
        <f>SUM(J809:N809)</f>
        <v>0</v>
      </c>
      <c r="J809" s="148"/>
      <c r="K809" s="148"/>
      <c r="L809" s="148"/>
      <c r="M809" s="148"/>
      <c r="N809" s="149"/>
    </row>
    <row r="810" spans="1:16" s="10" customFormat="1" ht="18" customHeight="1" x14ac:dyDescent="0.3">
      <c r="A810" s="1588">
        <v>803</v>
      </c>
      <c r="B810" s="143"/>
      <c r="C810" s="144"/>
      <c r="D810" s="1341" t="s">
        <v>1210</v>
      </c>
      <c r="E810" s="146"/>
      <c r="F810" s="146"/>
      <c r="G810" s="1089"/>
      <c r="H810" s="733"/>
      <c r="I810" s="675">
        <f>SUM(I808:I809)</f>
        <v>7600</v>
      </c>
      <c r="J810" s="675"/>
      <c r="K810" s="675"/>
      <c r="L810" s="675">
        <f t="shared" ref="L810" si="184">SUM(L808:L809)</f>
        <v>7600</v>
      </c>
      <c r="M810" s="675"/>
      <c r="N810" s="1490"/>
    </row>
    <row r="811" spans="1:16" s="3" customFormat="1" ht="22.5" customHeight="1" x14ac:dyDescent="0.3">
      <c r="A811" s="1588">
        <v>804</v>
      </c>
      <c r="B811" s="136"/>
      <c r="C811" s="137">
        <f>C806+1</f>
        <v>131</v>
      </c>
      <c r="D811" s="722" t="s">
        <v>129</v>
      </c>
      <c r="E811" s="139">
        <f>SUM(E816:E837)</f>
        <v>3250</v>
      </c>
      <c r="F811" s="139">
        <f>SUM(F816:F837)</f>
        <v>3250</v>
      </c>
      <c r="G811" s="140">
        <f>SUM(G816:G837)</f>
        <v>3250</v>
      </c>
      <c r="H811" s="733" t="s">
        <v>24</v>
      </c>
      <c r="I811" s="676"/>
      <c r="J811" s="154"/>
      <c r="K811" s="154"/>
      <c r="L811" s="154"/>
      <c r="M811" s="154"/>
      <c r="N811" s="155"/>
      <c r="O811" s="10"/>
      <c r="P811" s="10"/>
    </row>
    <row r="812" spans="1:16" s="10" customFormat="1" ht="18" customHeight="1" x14ac:dyDescent="0.3">
      <c r="A812" s="1588">
        <v>805</v>
      </c>
      <c r="B812" s="143"/>
      <c r="C812" s="144"/>
      <c r="D812" s="1021" t="s">
        <v>360</v>
      </c>
      <c r="E812" s="1016"/>
      <c r="F812" s="1016"/>
      <c r="G812" s="147"/>
      <c r="H812" s="1017"/>
      <c r="I812" s="1018">
        <f>SUM(J812:N812)</f>
        <v>3250</v>
      </c>
      <c r="J812" s="1031">
        <f>J817+J822+J827+J832+J837</f>
        <v>0</v>
      </c>
      <c r="K812" s="1031">
        <f>K817+K822+K827+K832+K837</f>
        <v>0</v>
      </c>
      <c r="L812" s="1031">
        <f>L817+L822+L827+L832+L837</f>
        <v>0</v>
      </c>
      <c r="M812" s="1031">
        <f>M817+M822+M827+M832+M837</f>
        <v>0</v>
      </c>
      <c r="N812" s="1032">
        <f>N817+N822+N827+N832+N837</f>
        <v>3250</v>
      </c>
    </row>
    <row r="813" spans="1:16" s="1736" customFormat="1" ht="18" customHeight="1" x14ac:dyDescent="0.3">
      <c r="A813" s="1588">
        <v>806</v>
      </c>
      <c r="B813" s="720"/>
      <c r="C813" s="1398"/>
      <c r="D813" s="1030" t="s">
        <v>1165</v>
      </c>
      <c r="E813" s="1399"/>
      <c r="F813" s="1399"/>
      <c r="G813" s="1101"/>
      <c r="H813" s="1059"/>
      <c r="I813" s="675">
        <f>SUM(J813:N813)</f>
        <v>3250</v>
      </c>
      <c r="J813" s="511"/>
      <c r="K813" s="511"/>
      <c r="L813" s="511"/>
      <c r="M813" s="511"/>
      <c r="N813" s="512">
        <v>3250</v>
      </c>
    </row>
    <row r="814" spans="1:16" s="10" customFormat="1" ht="18" customHeight="1" x14ac:dyDescent="0.3">
      <c r="A814" s="1588">
        <v>807</v>
      </c>
      <c r="B814" s="143"/>
      <c r="C814" s="144"/>
      <c r="D814" s="514" t="s">
        <v>675</v>
      </c>
      <c r="E814" s="146"/>
      <c r="F814" s="146"/>
      <c r="G814" s="147"/>
      <c r="H814" s="733"/>
      <c r="I814" s="1196">
        <f>SUM(J814:N814)</f>
        <v>0</v>
      </c>
      <c r="J814" s="181">
        <f>J819+J824+J829+J834++J839</f>
        <v>0</v>
      </c>
      <c r="K814" s="181">
        <f>K819+K824+K829+K834++K839</f>
        <v>0</v>
      </c>
      <c r="L814" s="181">
        <f>L819+L824+L829+L834++L839</f>
        <v>0</v>
      </c>
      <c r="M814" s="181">
        <f>M819+M824+M829+M834++M839</f>
        <v>0</v>
      </c>
      <c r="N814" s="182">
        <f t="shared" ref="N814" si="185">N819+N824+N829+N834++N839</f>
        <v>0</v>
      </c>
    </row>
    <row r="815" spans="1:16" s="10" customFormat="1" ht="18" customHeight="1" x14ac:dyDescent="0.3">
      <c r="A815" s="1588">
        <v>808</v>
      </c>
      <c r="B815" s="143"/>
      <c r="C815" s="144"/>
      <c r="D815" s="1030" t="s">
        <v>1210</v>
      </c>
      <c r="E815" s="146"/>
      <c r="F815" s="146"/>
      <c r="G815" s="147"/>
      <c r="H815" s="733"/>
      <c r="I815" s="675">
        <f>SUM(I813:I814)</f>
        <v>3250</v>
      </c>
      <c r="J815" s="675">
        <f t="shared" ref="J815:N815" si="186">SUM(J813:J814)</f>
        <v>0</v>
      </c>
      <c r="K815" s="675">
        <f t="shared" si="186"/>
        <v>0</v>
      </c>
      <c r="L815" s="675">
        <f t="shared" si="186"/>
        <v>0</v>
      </c>
      <c r="M815" s="675">
        <f t="shared" si="186"/>
        <v>0</v>
      </c>
      <c r="N815" s="1490">
        <f t="shared" si="186"/>
        <v>3250</v>
      </c>
    </row>
    <row r="816" spans="1:16" s="11" customFormat="1" ht="18" customHeight="1" x14ac:dyDescent="0.3">
      <c r="A816" s="1588">
        <v>809</v>
      </c>
      <c r="B816" s="156"/>
      <c r="C816" s="162"/>
      <c r="D816" s="163" t="s">
        <v>130</v>
      </c>
      <c r="E816" s="146">
        <v>650</v>
      </c>
      <c r="F816" s="164">
        <v>650</v>
      </c>
      <c r="G816" s="165">
        <v>650</v>
      </c>
      <c r="H816" s="734"/>
      <c r="I816" s="677"/>
      <c r="J816" s="181"/>
      <c r="K816" s="181"/>
      <c r="L816" s="181"/>
      <c r="M816" s="181"/>
      <c r="N816" s="182"/>
      <c r="P816" s="10"/>
    </row>
    <row r="817" spans="1:16" s="11" customFormat="1" ht="18" customHeight="1" x14ac:dyDescent="0.3">
      <c r="A817" s="1588">
        <v>810</v>
      </c>
      <c r="B817" s="156"/>
      <c r="C817" s="162"/>
      <c r="D817" s="1053" t="s">
        <v>360</v>
      </c>
      <c r="E817" s="1016"/>
      <c r="F817" s="1033"/>
      <c r="G817" s="165"/>
      <c r="H817" s="1034"/>
      <c r="I817" s="1035">
        <f>SUM(J817:N817)</f>
        <v>650</v>
      </c>
      <c r="J817" s="1036"/>
      <c r="K817" s="1036"/>
      <c r="L817" s="1036"/>
      <c r="M817" s="1036"/>
      <c r="N817" s="1054">
        <v>650</v>
      </c>
      <c r="P817" s="10"/>
    </row>
    <row r="818" spans="1:16" s="129" customFormat="1" ht="18" customHeight="1" x14ac:dyDescent="0.3">
      <c r="A818" s="1588">
        <v>811</v>
      </c>
      <c r="B818" s="725"/>
      <c r="C818" s="1405"/>
      <c r="D818" s="1030" t="s">
        <v>1165</v>
      </c>
      <c r="E818" s="1399"/>
      <c r="F818" s="1406"/>
      <c r="G818" s="1100"/>
      <c r="H818" s="1407"/>
      <c r="I818" s="677">
        <f>SUM(J818:N818)</f>
        <v>650</v>
      </c>
      <c r="J818" s="511"/>
      <c r="K818" s="511"/>
      <c r="L818" s="511"/>
      <c r="M818" s="511"/>
      <c r="N818" s="726">
        <v>650</v>
      </c>
      <c r="P818" s="1736"/>
    </row>
    <row r="819" spans="1:16" s="11" customFormat="1" ht="18" customHeight="1" x14ac:dyDescent="0.3">
      <c r="A819" s="1588">
        <v>812</v>
      </c>
      <c r="B819" s="156"/>
      <c r="C819" s="162"/>
      <c r="D819" s="514" t="s">
        <v>675</v>
      </c>
      <c r="E819" s="146"/>
      <c r="F819" s="164"/>
      <c r="G819" s="165"/>
      <c r="H819" s="734"/>
      <c r="I819" s="1196">
        <f>SUM(J819:N819)</f>
        <v>0</v>
      </c>
      <c r="J819" s="181"/>
      <c r="K819" s="181"/>
      <c r="L819" s="181"/>
      <c r="M819" s="181"/>
      <c r="N819" s="182"/>
      <c r="P819" s="10"/>
    </row>
    <row r="820" spans="1:16" s="11" customFormat="1" ht="18" customHeight="1" x14ac:dyDescent="0.3">
      <c r="A820" s="1588">
        <v>813</v>
      </c>
      <c r="B820" s="156"/>
      <c r="C820" s="162"/>
      <c r="D820" s="1030" t="s">
        <v>1210</v>
      </c>
      <c r="E820" s="146"/>
      <c r="F820" s="164"/>
      <c r="G820" s="165"/>
      <c r="H820" s="734"/>
      <c r="I820" s="677">
        <f>SUM(I818:I819)</f>
        <v>650</v>
      </c>
      <c r="J820" s="677"/>
      <c r="K820" s="677"/>
      <c r="L820" s="677"/>
      <c r="M820" s="677"/>
      <c r="N820" s="1491">
        <f t="shared" ref="N820" si="187">SUM(N818:N819)</f>
        <v>650</v>
      </c>
      <c r="P820" s="10"/>
    </row>
    <row r="821" spans="1:16" s="11" customFormat="1" ht="18" customHeight="1" x14ac:dyDescent="0.3">
      <c r="A821" s="1588">
        <v>814</v>
      </c>
      <c r="B821" s="156"/>
      <c r="C821" s="162"/>
      <c r="D821" s="169" t="s">
        <v>131</v>
      </c>
      <c r="E821" s="146">
        <v>650</v>
      </c>
      <c r="F821" s="164">
        <v>650</v>
      </c>
      <c r="G821" s="165">
        <v>650</v>
      </c>
      <c r="H821" s="734"/>
      <c r="I821" s="678"/>
      <c r="J821" s="160"/>
      <c r="K821" s="160"/>
      <c r="L821" s="160"/>
      <c r="M821" s="160"/>
      <c r="N821" s="161"/>
      <c r="P821" s="10"/>
    </row>
    <row r="822" spans="1:16" s="11" customFormat="1" ht="18" customHeight="1" x14ac:dyDescent="0.3">
      <c r="A822" s="1588">
        <v>815</v>
      </c>
      <c r="B822" s="156"/>
      <c r="C822" s="162"/>
      <c r="D822" s="1053" t="s">
        <v>360</v>
      </c>
      <c r="E822" s="1016"/>
      <c r="F822" s="1033"/>
      <c r="G822" s="165"/>
      <c r="H822" s="1034"/>
      <c r="I822" s="1035">
        <f>SUM(J822:N822)</f>
        <v>650</v>
      </c>
      <c r="J822" s="181"/>
      <c r="K822" s="181"/>
      <c r="L822" s="181"/>
      <c r="M822" s="181"/>
      <c r="N822" s="1054">
        <v>650</v>
      </c>
      <c r="P822" s="10"/>
    </row>
    <row r="823" spans="1:16" s="129" customFormat="1" ht="18" customHeight="1" x14ac:dyDescent="0.3">
      <c r="A823" s="1588">
        <v>816</v>
      </c>
      <c r="B823" s="725"/>
      <c r="C823" s="1405"/>
      <c r="D823" s="1030" t="s">
        <v>1165</v>
      </c>
      <c r="E823" s="1399"/>
      <c r="F823" s="1406"/>
      <c r="G823" s="1100"/>
      <c r="H823" s="1407"/>
      <c r="I823" s="677">
        <f>SUM(J823:N823)</f>
        <v>650</v>
      </c>
      <c r="J823" s="511"/>
      <c r="K823" s="511"/>
      <c r="L823" s="511"/>
      <c r="M823" s="511"/>
      <c r="N823" s="726">
        <v>650</v>
      </c>
      <c r="P823" s="1736"/>
    </row>
    <row r="824" spans="1:16" s="11" customFormat="1" ht="18" customHeight="1" x14ac:dyDescent="0.3">
      <c r="A824" s="1588">
        <v>817</v>
      </c>
      <c r="B824" s="156"/>
      <c r="C824" s="162"/>
      <c r="D824" s="514" t="s">
        <v>675</v>
      </c>
      <c r="E824" s="146"/>
      <c r="F824" s="164"/>
      <c r="G824" s="165"/>
      <c r="H824" s="734"/>
      <c r="I824" s="1196">
        <f>SUM(J824:N824)</f>
        <v>0</v>
      </c>
      <c r="J824" s="181"/>
      <c r="K824" s="181"/>
      <c r="L824" s="181"/>
      <c r="M824" s="181"/>
      <c r="N824" s="182"/>
      <c r="P824" s="10"/>
    </row>
    <row r="825" spans="1:16" s="11" customFormat="1" ht="18" customHeight="1" x14ac:dyDescent="0.3">
      <c r="A825" s="1588">
        <v>818</v>
      </c>
      <c r="B825" s="156"/>
      <c r="C825" s="162"/>
      <c r="D825" s="1030" t="s">
        <v>1210</v>
      </c>
      <c r="E825" s="146"/>
      <c r="F825" s="164"/>
      <c r="G825" s="165"/>
      <c r="H825" s="734"/>
      <c r="I825" s="677">
        <f>SUM(I823:I824)</f>
        <v>650</v>
      </c>
      <c r="J825" s="677"/>
      <c r="K825" s="677"/>
      <c r="L825" s="677"/>
      <c r="M825" s="677"/>
      <c r="N825" s="1491">
        <f t="shared" ref="N825" si="188">SUM(N823:N824)</f>
        <v>650</v>
      </c>
      <c r="P825" s="10"/>
    </row>
    <row r="826" spans="1:16" s="11" customFormat="1" ht="18" customHeight="1" x14ac:dyDescent="0.3">
      <c r="A826" s="1588">
        <v>819</v>
      </c>
      <c r="B826" s="156"/>
      <c r="C826" s="162"/>
      <c r="D826" s="169" t="s">
        <v>132</v>
      </c>
      <c r="E826" s="146">
        <v>650</v>
      </c>
      <c r="F826" s="164">
        <v>650</v>
      </c>
      <c r="G826" s="165">
        <v>650</v>
      </c>
      <c r="H826" s="734"/>
      <c r="I826" s="678"/>
      <c r="J826" s="160"/>
      <c r="K826" s="160"/>
      <c r="L826" s="160"/>
      <c r="M826" s="160"/>
      <c r="N826" s="161"/>
      <c r="P826" s="10"/>
    </row>
    <row r="827" spans="1:16" s="11" customFormat="1" ht="18" customHeight="1" x14ac:dyDescent="0.3">
      <c r="A827" s="1588">
        <v>820</v>
      </c>
      <c r="B827" s="156"/>
      <c r="C827" s="162"/>
      <c r="D827" s="1053" t="s">
        <v>360</v>
      </c>
      <c r="E827" s="1016"/>
      <c r="F827" s="1033"/>
      <c r="G827" s="165"/>
      <c r="H827" s="1034"/>
      <c r="I827" s="1035">
        <f>SUM(J827:N827)</f>
        <v>650</v>
      </c>
      <c r="J827" s="1036"/>
      <c r="K827" s="1036"/>
      <c r="L827" s="1036"/>
      <c r="M827" s="1036"/>
      <c r="N827" s="1054">
        <v>650</v>
      </c>
      <c r="P827" s="10"/>
    </row>
    <row r="828" spans="1:16" s="129" customFormat="1" ht="18" customHeight="1" x14ac:dyDescent="0.3">
      <c r="A828" s="1588">
        <v>821</v>
      </c>
      <c r="B828" s="725"/>
      <c r="C828" s="1405"/>
      <c r="D828" s="1030" t="s">
        <v>1165</v>
      </c>
      <c r="E828" s="1399"/>
      <c r="F828" s="1406"/>
      <c r="G828" s="1100"/>
      <c r="H828" s="1407"/>
      <c r="I828" s="677">
        <f>SUM(J828:N828)</f>
        <v>650</v>
      </c>
      <c r="J828" s="511"/>
      <c r="K828" s="511"/>
      <c r="L828" s="511"/>
      <c r="M828" s="511"/>
      <c r="N828" s="726">
        <v>650</v>
      </c>
      <c r="P828" s="1736"/>
    </row>
    <row r="829" spans="1:16" s="11" customFormat="1" ht="18" customHeight="1" x14ac:dyDescent="0.3">
      <c r="A829" s="1588">
        <v>822</v>
      </c>
      <c r="B829" s="156"/>
      <c r="C829" s="162"/>
      <c r="D829" s="514" t="s">
        <v>675</v>
      </c>
      <c r="E829" s="146"/>
      <c r="F829" s="164"/>
      <c r="G829" s="165"/>
      <c r="H829" s="734"/>
      <c r="I829" s="1196">
        <f>SUM(J829:N829)</f>
        <v>0</v>
      </c>
      <c r="J829" s="181"/>
      <c r="K829" s="181"/>
      <c r="L829" s="181"/>
      <c r="M829" s="181"/>
      <c r="N829" s="182"/>
      <c r="P829" s="10"/>
    </row>
    <row r="830" spans="1:16" s="11" customFormat="1" ht="18" customHeight="1" x14ac:dyDescent="0.3">
      <c r="A830" s="1588">
        <v>823</v>
      </c>
      <c r="B830" s="156"/>
      <c r="C830" s="162"/>
      <c r="D830" s="1030" t="s">
        <v>1210</v>
      </c>
      <c r="E830" s="146"/>
      <c r="F830" s="164"/>
      <c r="G830" s="165"/>
      <c r="H830" s="734"/>
      <c r="I830" s="677">
        <f>SUM(I828:I829)</f>
        <v>650</v>
      </c>
      <c r="J830" s="677"/>
      <c r="K830" s="677"/>
      <c r="L830" s="677"/>
      <c r="M830" s="677"/>
      <c r="N830" s="1491">
        <f t="shared" ref="N830" si="189">SUM(N828:N829)</f>
        <v>650</v>
      </c>
      <c r="P830" s="10"/>
    </row>
    <row r="831" spans="1:16" s="11" customFormat="1" ht="18" customHeight="1" x14ac:dyDescent="0.3">
      <c r="A831" s="1588">
        <v>824</v>
      </c>
      <c r="B831" s="156"/>
      <c r="C831" s="162"/>
      <c r="D831" s="169" t="s">
        <v>133</v>
      </c>
      <c r="E831" s="146">
        <v>650</v>
      </c>
      <c r="F831" s="164">
        <v>650</v>
      </c>
      <c r="G831" s="165">
        <v>650</v>
      </c>
      <c r="H831" s="734"/>
      <c r="I831" s="678"/>
      <c r="J831" s="160"/>
      <c r="K831" s="160"/>
      <c r="L831" s="160"/>
      <c r="M831" s="160"/>
      <c r="N831" s="161"/>
      <c r="P831" s="10"/>
    </row>
    <row r="832" spans="1:16" s="11" customFormat="1" ht="18" customHeight="1" x14ac:dyDescent="0.3">
      <c r="A832" s="1588">
        <v>825</v>
      </c>
      <c r="B832" s="156"/>
      <c r="C832" s="162"/>
      <c r="D832" s="1053" t="s">
        <v>360</v>
      </c>
      <c r="E832" s="1016"/>
      <c r="F832" s="1033"/>
      <c r="G832" s="165"/>
      <c r="H832" s="1034"/>
      <c r="I832" s="1035">
        <f>SUM(J832:N832)</f>
        <v>650</v>
      </c>
      <c r="J832" s="1036"/>
      <c r="K832" s="1036"/>
      <c r="L832" s="1036"/>
      <c r="M832" s="1036"/>
      <c r="N832" s="1054">
        <v>650</v>
      </c>
      <c r="P832" s="10"/>
    </row>
    <row r="833" spans="1:16" s="129" customFormat="1" ht="18" customHeight="1" x14ac:dyDescent="0.3">
      <c r="A833" s="1588">
        <v>826</v>
      </c>
      <c r="B833" s="725"/>
      <c r="C833" s="1405"/>
      <c r="D833" s="1030" t="s">
        <v>1165</v>
      </c>
      <c r="E833" s="1399"/>
      <c r="F833" s="1406"/>
      <c r="G833" s="1100"/>
      <c r="H833" s="1407"/>
      <c r="I833" s="677">
        <f>SUM(J833:N833)</f>
        <v>650</v>
      </c>
      <c r="J833" s="511"/>
      <c r="K833" s="511"/>
      <c r="L833" s="511"/>
      <c r="M833" s="511"/>
      <c r="N833" s="726">
        <v>650</v>
      </c>
      <c r="P833" s="1736"/>
    </row>
    <row r="834" spans="1:16" s="11" customFormat="1" ht="18" customHeight="1" x14ac:dyDescent="0.3">
      <c r="A834" s="1588">
        <v>827</v>
      </c>
      <c r="B834" s="156"/>
      <c r="C834" s="162"/>
      <c r="D834" s="514" t="s">
        <v>675</v>
      </c>
      <c r="E834" s="146"/>
      <c r="F834" s="164"/>
      <c r="G834" s="165"/>
      <c r="H834" s="734"/>
      <c r="I834" s="1196">
        <f>SUM(J834:N834)</f>
        <v>0</v>
      </c>
      <c r="J834" s="181"/>
      <c r="K834" s="181"/>
      <c r="L834" s="181"/>
      <c r="M834" s="181"/>
      <c r="N834" s="182"/>
      <c r="P834" s="10"/>
    </row>
    <row r="835" spans="1:16" s="11" customFormat="1" ht="18" customHeight="1" x14ac:dyDescent="0.3">
      <c r="A835" s="1588">
        <v>828</v>
      </c>
      <c r="B835" s="156"/>
      <c r="C835" s="162"/>
      <c r="D835" s="1030" t="s">
        <v>1210</v>
      </c>
      <c r="E835" s="146"/>
      <c r="F835" s="164"/>
      <c r="G835" s="165"/>
      <c r="H835" s="734"/>
      <c r="I835" s="677">
        <f>SUM(I833:I834)</f>
        <v>650</v>
      </c>
      <c r="J835" s="677"/>
      <c r="K835" s="677"/>
      <c r="L835" s="677"/>
      <c r="M835" s="677"/>
      <c r="N835" s="1491">
        <f t="shared" ref="N835" si="190">SUM(N833:N834)</f>
        <v>650</v>
      </c>
      <c r="P835" s="10"/>
    </row>
    <row r="836" spans="1:16" s="11" customFormat="1" ht="18" customHeight="1" x14ac:dyDescent="0.3">
      <c r="A836" s="1588">
        <v>829</v>
      </c>
      <c r="B836" s="156"/>
      <c r="C836" s="162"/>
      <c r="D836" s="169" t="s">
        <v>134</v>
      </c>
      <c r="E836" s="146">
        <v>650</v>
      </c>
      <c r="F836" s="164">
        <v>650</v>
      </c>
      <c r="G836" s="165">
        <v>650</v>
      </c>
      <c r="H836" s="734"/>
      <c r="I836" s="678"/>
      <c r="J836" s="160"/>
      <c r="K836" s="160"/>
      <c r="L836" s="160"/>
      <c r="M836" s="160"/>
      <c r="N836" s="161"/>
      <c r="P836" s="10"/>
    </row>
    <row r="837" spans="1:16" s="11" customFormat="1" ht="18" customHeight="1" x14ac:dyDescent="0.3">
      <c r="A837" s="1588">
        <v>830</v>
      </c>
      <c r="B837" s="156"/>
      <c r="C837" s="162"/>
      <c r="D837" s="1053" t="s">
        <v>360</v>
      </c>
      <c r="E837" s="1016"/>
      <c r="F837" s="1033"/>
      <c r="G837" s="165"/>
      <c r="H837" s="1034"/>
      <c r="I837" s="1035">
        <f>SUM(J837:N837)</f>
        <v>650</v>
      </c>
      <c r="J837" s="1036"/>
      <c r="K837" s="1036"/>
      <c r="L837" s="1036"/>
      <c r="M837" s="1036"/>
      <c r="N837" s="1054">
        <v>650</v>
      </c>
      <c r="P837" s="10"/>
    </row>
    <row r="838" spans="1:16" s="129" customFormat="1" ht="18" customHeight="1" x14ac:dyDescent="0.3">
      <c r="A838" s="1588">
        <v>831</v>
      </c>
      <c r="B838" s="725"/>
      <c r="C838" s="1405"/>
      <c r="D838" s="1030" t="s">
        <v>1165</v>
      </c>
      <c r="E838" s="1399"/>
      <c r="F838" s="1406"/>
      <c r="G838" s="1100"/>
      <c r="H838" s="1407"/>
      <c r="I838" s="677">
        <f>SUM(J838:N838)</f>
        <v>650</v>
      </c>
      <c r="J838" s="511"/>
      <c r="K838" s="511"/>
      <c r="L838" s="511"/>
      <c r="M838" s="511"/>
      <c r="N838" s="726">
        <v>650</v>
      </c>
      <c r="P838" s="1736"/>
    </row>
    <row r="839" spans="1:16" s="11" customFormat="1" ht="18" customHeight="1" x14ac:dyDescent="0.3">
      <c r="A839" s="1588">
        <v>832</v>
      </c>
      <c r="B839" s="156"/>
      <c r="C839" s="162"/>
      <c r="D839" s="514" t="s">
        <v>675</v>
      </c>
      <c r="E839" s="146"/>
      <c r="F839" s="164"/>
      <c r="G839" s="1091"/>
      <c r="H839" s="734"/>
      <c r="I839" s="1196">
        <f>SUM(J839:N839)</f>
        <v>0</v>
      </c>
      <c r="J839" s="181"/>
      <c r="K839" s="181"/>
      <c r="L839" s="181"/>
      <c r="M839" s="181"/>
      <c r="N839" s="182"/>
      <c r="P839" s="10"/>
    </row>
    <row r="840" spans="1:16" s="11" customFormat="1" ht="18" customHeight="1" x14ac:dyDescent="0.3">
      <c r="A840" s="1588">
        <v>833</v>
      </c>
      <c r="B840" s="156"/>
      <c r="C840" s="162"/>
      <c r="D840" s="1030" t="s">
        <v>1210</v>
      </c>
      <c r="E840" s="146"/>
      <c r="F840" s="164"/>
      <c r="G840" s="1091"/>
      <c r="H840" s="734"/>
      <c r="I840" s="677">
        <f>SUM(I838:I839)</f>
        <v>650</v>
      </c>
      <c r="J840" s="677"/>
      <c r="K840" s="677"/>
      <c r="L840" s="677"/>
      <c r="M840" s="677"/>
      <c r="N840" s="1491">
        <f t="shared" ref="N840" si="191">SUM(N838:N839)</f>
        <v>650</v>
      </c>
      <c r="P840" s="10"/>
    </row>
    <row r="841" spans="1:16" s="11" customFormat="1" ht="22.5" customHeight="1" x14ac:dyDescent="0.3">
      <c r="A841" s="1588">
        <v>834</v>
      </c>
      <c r="B841" s="156"/>
      <c r="C841" s="137">
        <f>C811+1</f>
        <v>132</v>
      </c>
      <c r="D841" s="722" t="s">
        <v>640</v>
      </c>
      <c r="E841" s="146"/>
      <c r="F841" s="164"/>
      <c r="G841" s="1091"/>
      <c r="H841" s="733" t="s">
        <v>25</v>
      </c>
      <c r="I841" s="677"/>
      <c r="J841" s="511"/>
      <c r="K841" s="511"/>
      <c r="L841" s="511"/>
      <c r="M841" s="511"/>
      <c r="N841" s="726"/>
      <c r="P841" s="10"/>
    </row>
    <row r="842" spans="1:16" s="11" customFormat="1" ht="18" customHeight="1" x14ac:dyDescent="0.3">
      <c r="A842" s="1588">
        <v>835</v>
      </c>
      <c r="B842" s="156"/>
      <c r="C842" s="162"/>
      <c r="D842" s="1021" t="s">
        <v>360</v>
      </c>
      <c r="E842" s="1016"/>
      <c r="F842" s="1033"/>
      <c r="G842" s="1091"/>
      <c r="H842" s="1034"/>
      <c r="I842" s="1018">
        <f>SUM(J842:N842)</f>
        <v>5745</v>
      </c>
      <c r="J842" s="1036"/>
      <c r="K842" s="1036"/>
      <c r="L842" s="1024">
        <v>5745</v>
      </c>
      <c r="M842" s="1036"/>
      <c r="N842" s="182"/>
      <c r="P842" s="10"/>
    </row>
    <row r="843" spans="1:16" s="129" customFormat="1" ht="18" customHeight="1" x14ac:dyDescent="0.3">
      <c r="A843" s="1588">
        <v>836</v>
      </c>
      <c r="B843" s="725"/>
      <c r="C843" s="1405"/>
      <c r="D843" s="1341" t="s">
        <v>1165</v>
      </c>
      <c r="E843" s="1399"/>
      <c r="F843" s="1406"/>
      <c r="G843" s="1100"/>
      <c r="H843" s="1407"/>
      <c r="I843" s="675">
        <v>5442</v>
      </c>
      <c r="J843" s="511"/>
      <c r="K843" s="511"/>
      <c r="L843" s="520">
        <v>5442</v>
      </c>
      <c r="M843" s="511"/>
      <c r="N843" s="726"/>
      <c r="P843" s="1736"/>
    </row>
    <row r="844" spans="1:16" s="11" customFormat="1" ht="18" customHeight="1" x14ac:dyDescent="0.3">
      <c r="A844" s="1588">
        <v>837</v>
      </c>
      <c r="B844" s="156"/>
      <c r="C844" s="162"/>
      <c r="D844" s="1340" t="s">
        <v>937</v>
      </c>
      <c r="E844" s="146"/>
      <c r="F844" s="164"/>
      <c r="G844" s="1091"/>
      <c r="H844" s="734"/>
      <c r="I844" s="1196">
        <f>SUM(J844:N844)</f>
        <v>0</v>
      </c>
      <c r="J844" s="181"/>
      <c r="K844" s="181"/>
      <c r="L844" s="181"/>
      <c r="M844" s="181"/>
      <c r="N844" s="182"/>
      <c r="P844" s="10"/>
    </row>
    <row r="845" spans="1:16" s="11" customFormat="1" ht="18" customHeight="1" x14ac:dyDescent="0.3">
      <c r="A845" s="1588">
        <v>838</v>
      </c>
      <c r="B845" s="156"/>
      <c r="C845" s="162"/>
      <c r="D845" s="1341" t="s">
        <v>1210</v>
      </c>
      <c r="E845" s="146"/>
      <c r="F845" s="164"/>
      <c r="G845" s="1091"/>
      <c r="H845" s="734"/>
      <c r="I845" s="675">
        <f>SUM(I843:I844)</f>
        <v>5442</v>
      </c>
      <c r="J845" s="675"/>
      <c r="K845" s="675"/>
      <c r="L845" s="675">
        <f t="shared" ref="L845" si="192">SUM(L843:L844)</f>
        <v>5442</v>
      </c>
      <c r="M845" s="675"/>
      <c r="N845" s="1490"/>
      <c r="P845" s="10"/>
    </row>
    <row r="846" spans="1:16" s="11" customFormat="1" ht="22.5" customHeight="1" x14ac:dyDescent="0.3">
      <c r="A846" s="1588">
        <v>839</v>
      </c>
      <c r="B846" s="156"/>
      <c r="C846" s="137">
        <f>C841+1</f>
        <v>133</v>
      </c>
      <c r="D846" s="722" t="s">
        <v>641</v>
      </c>
      <c r="E846" s="146"/>
      <c r="F846" s="164"/>
      <c r="G846" s="1091"/>
      <c r="H846" s="733" t="s">
        <v>25</v>
      </c>
      <c r="I846" s="677"/>
      <c r="J846" s="181"/>
      <c r="K846" s="181"/>
      <c r="L846" s="181"/>
      <c r="M846" s="181"/>
      <c r="N846" s="182"/>
      <c r="P846" s="10"/>
    </row>
    <row r="847" spans="1:16" s="11" customFormat="1" ht="18" customHeight="1" x14ac:dyDescent="0.3">
      <c r="A847" s="1588">
        <v>840</v>
      </c>
      <c r="B847" s="156"/>
      <c r="C847" s="162"/>
      <c r="D847" s="1021" t="s">
        <v>360</v>
      </c>
      <c r="E847" s="1016"/>
      <c r="F847" s="1033"/>
      <c r="G847" s="1091"/>
      <c r="H847" s="1017"/>
      <c r="I847" s="1018">
        <f>SUM(J847:N847)</f>
        <v>1500</v>
      </c>
      <c r="J847" s="1036"/>
      <c r="K847" s="1036"/>
      <c r="L847" s="1036"/>
      <c r="M847" s="1036"/>
      <c r="N847" s="1054">
        <v>1500</v>
      </c>
      <c r="P847" s="10"/>
    </row>
    <row r="848" spans="1:16" s="129" customFormat="1" ht="18" customHeight="1" x14ac:dyDescent="0.3">
      <c r="A848" s="1588">
        <v>841</v>
      </c>
      <c r="B848" s="725"/>
      <c r="C848" s="1405"/>
      <c r="D848" s="1341" t="s">
        <v>1165</v>
      </c>
      <c r="E848" s="1399"/>
      <c r="F848" s="1406"/>
      <c r="G848" s="1100"/>
      <c r="H848" s="1059"/>
      <c r="I848" s="675">
        <v>0</v>
      </c>
      <c r="J848" s="511"/>
      <c r="K848" s="511"/>
      <c r="L848" s="511"/>
      <c r="M848" s="511"/>
      <c r="N848" s="726">
        <v>0</v>
      </c>
      <c r="P848" s="1736"/>
    </row>
    <row r="849" spans="1:16" s="11" customFormat="1" ht="18" customHeight="1" x14ac:dyDescent="0.3">
      <c r="A849" s="1588">
        <v>842</v>
      </c>
      <c r="B849" s="156"/>
      <c r="C849" s="162"/>
      <c r="D849" s="1340" t="s">
        <v>937</v>
      </c>
      <c r="E849" s="146"/>
      <c r="F849" s="164"/>
      <c r="G849" s="1091"/>
      <c r="H849" s="733"/>
      <c r="I849" s="1196">
        <f>SUM(J849:N849)</f>
        <v>0</v>
      </c>
      <c r="J849" s="181"/>
      <c r="K849" s="181"/>
      <c r="L849" s="181"/>
      <c r="M849" s="181"/>
      <c r="N849" s="182"/>
      <c r="P849" s="10"/>
    </row>
    <row r="850" spans="1:16" s="11" customFormat="1" ht="18" customHeight="1" x14ac:dyDescent="0.3">
      <c r="A850" s="1588">
        <v>843</v>
      </c>
      <c r="B850" s="156"/>
      <c r="C850" s="162"/>
      <c r="D850" s="1341" t="s">
        <v>1210</v>
      </c>
      <c r="E850" s="146"/>
      <c r="F850" s="164"/>
      <c r="G850" s="1091"/>
      <c r="H850" s="733"/>
      <c r="I850" s="675">
        <f>SUM(I848:I849)</f>
        <v>0</v>
      </c>
      <c r="J850" s="675"/>
      <c r="K850" s="675"/>
      <c r="L850" s="675"/>
      <c r="M850" s="675"/>
      <c r="N850" s="1490">
        <f t="shared" ref="N850" si="193">SUM(N848:N849)</f>
        <v>0</v>
      </c>
      <c r="P850" s="10"/>
    </row>
    <row r="851" spans="1:16" s="11" customFormat="1" ht="18" customHeight="1" x14ac:dyDescent="0.3">
      <c r="A851" s="1588">
        <v>844</v>
      </c>
      <c r="B851" s="156"/>
      <c r="C851" s="144">
        <f>C846+1</f>
        <v>134</v>
      </c>
      <c r="D851" s="722" t="s">
        <v>957</v>
      </c>
      <c r="E851" s="146"/>
      <c r="F851" s="164"/>
      <c r="G851" s="1091"/>
      <c r="H851" s="733" t="s">
        <v>25</v>
      </c>
      <c r="I851" s="675"/>
      <c r="J851" s="675"/>
      <c r="K851" s="675"/>
      <c r="L851" s="675"/>
      <c r="M851" s="675"/>
      <c r="N851" s="1490"/>
      <c r="P851" s="10"/>
    </row>
    <row r="852" spans="1:16" s="11" customFormat="1" ht="18" customHeight="1" x14ac:dyDescent="0.3">
      <c r="A852" s="1588">
        <v>845</v>
      </c>
      <c r="B852" s="156"/>
      <c r="C852" s="162"/>
      <c r="D852" s="1341" t="s">
        <v>1165</v>
      </c>
      <c r="E852" s="146"/>
      <c r="F852" s="164"/>
      <c r="G852" s="1091"/>
      <c r="H852" s="733"/>
      <c r="I852" s="677">
        <f>SUM(J852:N852)</f>
        <v>1500</v>
      </c>
      <c r="J852" s="675"/>
      <c r="K852" s="675"/>
      <c r="L852" s="675"/>
      <c r="M852" s="675"/>
      <c r="N852" s="1491">
        <v>1500</v>
      </c>
      <c r="P852" s="10"/>
    </row>
    <row r="853" spans="1:16" s="11" customFormat="1" ht="18" customHeight="1" x14ac:dyDescent="0.3">
      <c r="A853" s="1588">
        <v>846</v>
      </c>
      <c r="B853" s="156"/>
      <c r="C853" s="162"/>
      <c r="D853" s="1340" t="s">
        <v>937</v>
      </c>
      <c r="E853" s="146"/>
      <c r="F853" s="164"/>
      <c r="G853" s="1091"/>
      <c r="H853" s="733"/>
      <c r="I853" s="1196">
        <f>SUM(J853:N853)</f>
        <v>0</v>
      </c>
      <c r="J853" s="675"/>
      <c r="K853" s="675"/>
      <c r="L853" s="675"/>
      <c r="M853" s="675"/>
      <c r="N853" s="1492"/>
      <c r="P853" s="10"/>
    </row>
    <row r="854" spans="1:16" s="11" customFormat="1" ht="18" customHeight="1" x14ac:dyDescent="0.3">
      <c r="A854" s="1588">
        <v>847</v>
      </c>
      <c r="B854" s="156"/>
      <c r="C854" s="162"/>
      <c r="D854" s="1341" t="s">
        <v>1210</v>
      </c>
      <c r="E854" s="146"/>
      <c r="F854" s="164"/>
      <c r="G854" s="1091"/>
      <c r="H854" s="733"/>
      <c r="I854" s="675">
        <f>SUM(I852:I853)</f>
        <v>1500</v>
      </c>
      <c r="J854" s="675"/>
      <c r="K854" s="675"/>
      <c r="L854" s="675"/>
      <c r="M854" s="675"/>
      <c r="N854" s="1490">
        <f>SUM(N852:N853)</f>
        <v>1500</v>
      </c>
      <c r="P854" s="10"/>
    </row>
    <row r="855" spans="1:16" s="11" customFormat="1" ht="22.5" customHeight="1" x14ac:dyDescent="0.3">
      <c r="A855" s="1588">
        <v>848</v>
      </c>
      <c r="B855" s="156"/>
      <c r="C855" s="137">
        <f>C851+1</f>
        <v>135</v>
      </c>
      <c r="D855" s="722" t="s">
        <v>530</v>
      </c>
      <c r="E855" s="146"/>
      <c r="F855" s="164"/>
      <c r="G855" s="1091"/>
      <c r="H855" s="733" t="s">
        <v>25</v>
      </c>
      <c r="I855" s="677"/>
      <c r="J855" s="181"/>
      <c r="K855" s="181"/>
      <c r="L855" s="181"/>
      <c r="M855" s="181"/>
      <c r="N855" s="182"/>
      <c r="P855" s="10"/>
    </row>
    <row r="856" spans="1:16" s="11" customFormat="1" ht="18" customHeight="1" x14ac:dyDescent="0.3">
      <c r="A856" s="1588">
        <v>849</v>
      </c>
      <c r="B856" s="156"/>
      <c r="C856" s="162"/>
      <c r="D856" s="1021" t="s">
        <v>360</v>
      </c>
      <c r="E856" s="1016"/>
      <c r="F856" s="1033"/>
      <c r="G856" s="1091"/>
      <c r="H856" s="1034"/>
      <c r="I856" s="1018">
        <f>SUM(J856:N856)</f>
        <v>70000</v>
      </c>
      <c r="J856" s="1036"/>
      <c r="K856" s="1036"/>
      <c r="L856" s="1024">
        <v>70000</v>
      </c>
      <c r="M856" s="181"/>
      <c r="N856" s="182"/>
      <c r="P856" s="10"/>
    </row>
    <row r="857" spans="1:16" s="129" customFormat="1" ht="18" customHeight="1" x14ac:dyDescent="0.3">
      <c r="A857" s="1588">
        <v>850</v>
      </c>
      <c r="B857" s="1400"/>
      <c r="C857" s="1405"/>
      <c r="D857" s="1341" t="s">
        <v>1165</v>
      </c>
      <c r="E857" s="731"/>
      <c r="F857" s="1402"/>
      <c r="G857" s="1403"/>
      <c r="H857" s="1404"/>
      <c r="I857" s="675">
        <f>SUM(J857:N857)</f>
        <v>70000</v>
      </c>
      <c r="J857" s="178"/>
      <c r="K857" s="178"/>
      <c r="L857" s="141">
        <v>70000</v>
      </c>
      <c r="M857" s="178"/>
      <c r="N857" s="179"/>
      <c r="P857" s="1736"/>
    </row>
    <row r="858" spans="1:16" s="11" customFormat="1" ht="18" customHeight="1" x14ac:dyDescent="0.3">
      <c r="A858" s="1588">
        <v>851</v>
      </c>
      <c r="B858" s="1025"/>
      <c r="C858" s="162"/>
      <c r="D858" s="1340" t="s">
        <v>937</v>
      </c>
      <c r="E858" s="275"/>
      <c r="F858" s="1027"/>
      <c r="G858" s="1092"/>
      <c r="H858" s="735"/>
      <c r="I858" s="1196">
        <f>SUM(J858:N858)</f>
        <v>0</v>
      </c>
      <c r="J858" s="1029"/>
      <c r="K858" s="1029"/>
      <c r="L858" s="210"/>
      <c r="M858" s="1029"/>
      <c r="N858" s="153"/>
      <c r="P858" s="10"/>
    </row>
    <row r="859" spans="1:16" s="11" customFormat="1" ht="18" customHeight="1" x14ac:dyDescent="0.3">
      <c r="A859" s="1588">
        <v>852</v>
      </c>
      <c r="B859" s="1025"/>
      <c r="C859" s="162"/>
      <c r="D859" s="1341" t="s">
        <v>1210</v>
      </c>
      <c r="E859" s="275"/>
      <c r="F859" s="1027"/>
      <c r="G859" s="1092"/>
      <c r="H859" s="735"/>
      <c r="I859" s="675">
        <f>SUM(I857:I858)</f>
        <v>70000</v>
      </c>
      <c r="J859" s="675"/>
      <c r="K859" s="675"/>
      <c r="L859" s="675">
        <f t="shared" ref="L859" si="194">SUM(L857:L858)</f>
        <v>70000</v>
      </c>
      <c r="M859" s="675"/>
      <c r="N859" s="1490"/>
      <c r="P859" s="10"/>
    </row>
    <row r="860" spans="1:16" s="11" customFormat="1" ht="18" customHeight="1" x14ac:dyDescent="0.3">
      <c r="A860" s="1588">
        <v>853</v>
      </c>
      <c r="B860" s="1025"/>
      <c r="C860" s="137">
        <f>C855+1</f>
        <v>136</v>
      </c>
      <c r="D860" s="722" t="s">
        <v>558</v>
      </c>
      <c r="E860" s="275"/>
      <c r="F860" s="1027"/>
      <c r="G860" s="1092"/>
      <c r="H860" s="736" t="s">
        <v>25</v>
      </c>
      <c r="I860" s="675"/>
      <c r="J860" s="178"/>
      <c r="K860" s="178"/>
      <c r="L860" s="141"/>
      <c r="M860" s="178"/>
      <c r="N860" s="179"/>
      <c r="P860" s="10"/>
    </row>
    <row r="861" spans="1:16" s="11" customFormat="1" ht="18" customHeight="1" x14ac:dyDescent="0.3">
      <c r="A861" s="1588">
        <v>854</v>
      </c>
      <c r="B861" s="1025"/>
      <c r="C861" s="137"/>
      <c r="D861" s="1341" t="s">
        <v>1165</v>
      </c>
      <c r="E861" s="275"/>
      <c r="F861" s="1027"/>
      <c r="G861" s="1092"/>
      <c r="H861" s="736"/>
      <c r="I861" s="675">
        <f>SUM(J861:N861)</f>
        <v>0</v>
      </c>
      <c r="J861" s="178"/>
      <c r="K861" s="178"/>
      <c r="L861" s="141">
        <v>0</v>
      </c>
      <c r="M861" s="178"/>
      <c r="N861" s="179"/>
      <c r="P861" s="10"/>
    </row>
    <row r="862" spans="1:16" s="11" customFormat="1" ht="18" customHeight="1" x14ac:dyDescent="0.3">
      <c r="A862" s="1588">
        <v>855</v>
      </c>
      <c r="B862" s="1025"/>
      <c r="C862" s="162"/>
      <c r="D862" s="1340" t="s">
        <v>937</v>
      </c>
      <c r="E862" s="275"/>
      <c r="F862" s="1027"/>
      <c r="G862" s="1092"/>
      <c r="H862" s="735"/>
      <c r="I862" s="1196">
        <f>SUM(J862:N862)</f>
        <v>0</v>
      </c>
      <c r="J862" s="178"/>
      <c r="K862" s="178"/>
      <c r="L862" s="1029"/>
      <c r="M862" s="178"/>
      <c r="N862" s="179"/>
      <c r="P862" s="10"/>
    </row>
    <row r="863" spans="1:16" s="11" customFormat="1" ht="18" customHeight="1" x14ac:dyDescent="0.3">
      <c r="A863" s="1588">
        <v>856</v>
      </c>
      <c r="B863" s="1025"/>
      <c r="C863" s="162"/>
      <c r="D863" s="1341" t="s">
        <v>1210</v>
      </c>
      <c r="E863" s="275"/>
      <c r="F863" s="1027"/>
      <c r="G863" s="1092"/>
      <c r="H863" s="735"/>
      <c r="I863" s="675">
        <f>SUM(I861:I862)</f>
        <v>0</v>
      </c>
      <c r="J863" s="675"/>
      <c r="K863" s="675"/>
      <c r="L863" s="675">
        <f t="shared" ref="L863" si="195">SUM(L861:L862)</f>
        <v>0</v>
      </c>
      <c r="M863" s="675"/>
      <c r="N863" s="1490"/>
      <c r="P863" s="10"/>
    </row>
    <row r="864" spans="1:16" s="11" customFormat="1" ht="18" customHeight="1" x14ac:dyDescent="0.3">
      <c r="A864" s="1588">
        <v>857</v>
      </c>
      <c r="B864" s="1025"/>
      <c r="C864" s="137">
        <f>C860+1</f>
        <v>137</v>
      </c>
      <c r="D864" s="722" t="s">
        <v>559</v>
      </c>
      <c r="E864" s="275"/>
      <c r="F864" s="1027"/>
      <c r="G864" s="1092"/>
      <c r="H864" s="736" t="s">
        <v>25</v>
      </c>
      <c r="I864" s="675"/>
      <c r="J864" s="178"/>
      <c r="K864" s="178"/>
      <c r="L864" s="141"/>
      <c r="M864" s="178"/>
      <c r="N864" s="179"/>
      <c r="P864" s="10"/>
    </row>
    <row r="865" spans="1:16" s="11" customFormat="1" ht="18" customHeight="1" x14ac:dyDescent="0.3">
      <c r="A865" s="1588">
        <v>858</v>
      </c>
      <c r="B865" s="1025"/>
      <c r="C865" s="137"/>
      <c r="D865" s="1341" t="s">
        <v>1165</v>
      </c>
      <c r="E865" s="275"/>
      <c r="F865" s="1027"/>
      <c r="G865" s="1092"/>
      <c r="H865" s="736"/>
      <c r="I865" s="675">
        <f>SUM(J865:N865)</f>
        <v>9200</v>
      </c>
      <c r="J865" s="178"/>
      <c r="K865" s="178"/>
      <c r="L865" s="141">
        <v>9200</v>
      </c>
      <c r="M865" s="178"/>
      <c r="N865" s="179"/>
      <c r="P865" s="10"/>
    </row>
    <row r="866" spans="1:16" s="11" customFormat="1" ht="18" customHeight="1" x14ac:dyDescent="0.3">
      <c r="A866" s="1588">
        <v>859</v>
      </c>
      <c r="B866" s="1025"/>
      <c r="C866" s="162"/>
      <c r="D866" s="1340" t="s">
        <v>937</v>
      </c>
      <c r="E866" s="275"/>
      <c r="F866" s="1027"/>
      <c r="G866" s="1092"/>
      <c r="H866" s="735"/>
      <c r="I866" s="1196">
        <f>SUM(J866:N866)</f>
        <v>0</v>
      </c>
      <c r="J866" s="178"/>
      <c r="K866" s="178"/>
      <c r="L866" s="1029"/>
      <c r="M866" s="178"/>
      <c r="N866" s="179"/>
      <c r="P866" s="10"/>
    </row>
    <row r="867" spans="1:16" s="11" customFormat="1" ht="18" customHeight="1" x14ac:dyDescent="0.3">
      <c r="A867" s="1588">
        <v>860</v>
      </c>
      <c r="B867" s="1025"/>
      <c r="C867" s="162"/>
      <c r="D867" s="1341" t="s">
        <v>1210</v>
      </c>
      <c r="E867" s="275"/>
      <c r="F867" s="1027"/>
      <c r="G867" s="1092"/>
      <c r="H867" s="735"/>
      <c r="I867" s="675">
        <f>SUM(I865:I866)</f>
        <v>9200</v>
      </c>
      <c r="J867" s="675"/>
      <c r="K867" s="675"/>
      <c r="L867" s="675">
        <f t="shared" ref="L867" si="196">SUM(L865:L866)</f>
        <v>9200</v>
      </c>
      <c r="M867" s="675"/>
      <c r="N867" s="1490"/>
      <c r="P867" s="10"/>
    </row>
    <row r="868" spans="1:16" s="11" customFormat="1" ht="18" customHeight="1" x14ac:dyDescent="0.3">
      <c r="A868" s="1588">
        <v>861</v>
      </c>
      <c r="B868" s="1025"/>
      <c r="C868" s="137">
        <f>C864+1</f>
        <v>138</v>
      </c>
      <c r="D868" s="722" t="s">
        <v>565</v>
      </c>
      <c r="E868" s="275"/>
      <c r="F868" s="1027"/>
      <c r="G868" s="1092"/>
      <c r="H868" s="736" t="s">
        <v>25</v>
      </c>
      <c r="I868" s="675"/>
      <c r="J868" s="178"/>
      <c r="K868" s="178"/>
      <c r="L868" s="141"/>
      <c r="M868" s="178"/>
      <c r="N868" s="179"/>
      <c r="P868" s="10"/>
    </row>
    <row r="869" spans="1:16" s="11" customFormat="1" ht="18" customHeight="1" x14ac:dyDescent="0.3">
      <c r="A869" s="1588">
        <v>862</v>
      </c>
      <c r="B869" s="1025"/>
      <c r="C869" s="137"/>
      <c r="D869" s="1341" t="s">
        <v>1165</v>
      </c>
      <c r="E869" s="275"/>
      <c r="F869" s="1027"/>
      <c r="G869" s="1092"/>
      <c r="H869" s="736"/>
      <c r="I869" s="675">
        <f>SUM(J869:N869)</f>
        <v>200</v>
      </c>
      <c r="J869" s="178"/>
      <c r="K869" s="178"/>
      <c r="L869" s="141">
        <v>200</v>
      </c>
      <c r="M869" s="178"/>
      <c r="N869" s="179"/>
      <c r="P869" s="10"/>
    </row>
    <row r="870" spans="1:16" s="11" customFormat="1" ht="18" customHeight="1" x14ac:dyDescent="0.3">
      <c r="A870" s="1588">
        <v>863</v>
      </c>
      <c r="B870" s="1025"/>
      <c r="C870" s="162"/>
      <c r="D870" s="1340" t="s">
        <v>937</v>
      </c>
      <c r="E870" s="275"/>
      <c r="F870" s="1027"/>
      <c r="G870" s="1092"/>
      <c r="H870" s="735"/>
      <c r="I870" s="1196">
        <f>SUM(J870:N870)</f>
        <v>0</v>
      </c>
      <c r="J870" s="178"/>
      <c r="K870" s="178"/>
      <c r="L870" s="1029"/>
      <c r="M870" s="178"/>
      <c r="N870" s="179"/>
      <c r="P870" s="10"/>
    </row>
    <row r="871" spans="1:16" s="11" customFormat="1" ht="18" customHeight="1" x14ac:dyDescent="0.3">
      <c r="A871" s="1588">
        <v>864</v>
      </c>
      <c r="B871" s="1025"/>
      <c r="C871" s="162"/>
      <c r="D871" s="1341" t="s">
        <v>1210</v>
      </c>
      <c r="E871" s="275"/>
      <c r="F871" s="1027"/>
      <c r="G871" s="1092"/>
      <c r="H871" s="735"/>
      <c r="I871" s="675">
        <f>SUM(I869:I870)</f>
        <v>200</v>
      </c>
      <c r="J871" s="675"/>
      <c r="K871" s="675"/>
      <c r="L871" s="675">
        <f t="shared" ref="L871" si="197">SUM(L869:L870)</f>
        <v>200</v>
      </c>
      <c r="M871" s="675"/>
      <c r="N871" s="1490"/>
      <c r="P871" s="10"/>
    </row>
    <row r="872" spans="1:16" s="11" customFormat="1" ht="18" customHeight="1" x14ac:dyDescent="0.3">
      <c r="A872" s="1588">
        <v>865</v>
      </c>
      <c r="B872" s="1025"/>
      <c r="C872" s="137">
        <f>C868+1</f>
        <v>139</v>
      </c>
      <c r="D872" s="722" t="s">
        <v>563</v>
      </c>
      <c r="E872" s="275"/>
      <c r="F872" s="1027"/>
      <c r="G872" s="1092"/>
      <c r="H872" s="736" t="s">
        <v>25</v>
      </c>
      <c r="I872" s="675"/>
      <c r="J872" s="178"/>
      <c r="K872" s="178"/>
      <c r="L872" s="141"/>
      <c r="M872" s="178"/>
      <c r="N872" s="179"/>
      <c r="P872" s="10"/>
    </row>
    <row r="873" spans="1:16" s="11" customFormat="1" ht="18" customHeight="1" x14ac:dyDescent="0.3">
      <c r="A873" s="1588">
        <v>866</v>
      </c>
      <c r="B873" s="1025"/>
      <c r="C873" s="137"/>
      <c r="D873" s="1341" t="s">
        <v>1165</v>
      </c>
      <c r="E873" s="275"/>
      <c r="F873" s="1027"/>
      <c r="G873" s="1092"/>
      <c r="H873" s="736"/>
      <c r="I873" s="675">
        <v>11889</v>
      </c>
      <c r="J873" s="178">
        <v>641</v>
      </c>
      <c r="K873" s="178">
        <v>217</v>
      </c>
      <c r="L873" s="141">
        <v>10531</v>
      </c>
      <c r="M873" s="178"/>
      <c r="N873" s="179">
        <v>500</v>
      </c>
      <c r="P873" s="10"/>
    </row>
    <row r="874" spans="1:16" s="11" customFormat="1" ht="18" customHeight="1" x14ac:dyDescent="0.3">
      <c r="A874" s="1588">
        <v>867</v>
      </c>
      <c r="B874" s="1025"/>
      <c r="C874" s="162"/>
      <c r="D874" s="1340" t="s">
        <v>937</v>
      </c>
      <c r="E874" s="275"/>
      <c r="F874" s="1027"/>
      <c r="G874" s="1092"/>
      <c r="H874" s="735"/>
      <c r="I874" s="1196">
        <f>SUM(J874:N874)</f>
        <v>0</v>
      </c>
      <c r="J874" s="1029"/>
      <c r="K874" s="1029"/>
      <c r="L874" s="1029"/>
      <c r="M874" s="178"/>
      <c r="N874" s="153"/>
      <c r="P874" s="10"/>
    </row>
    <row r="875" spans="1:16" s="11" customFormat="1" ht="18" customHeight="1" x14ac:dyDescent="0.3">
      <c r="A875" s="1588">
        <v>868</v>
      </c>
      <c r="B875" s="1025"/>
      <c r="C875" s="162"/>
      <c r="D875" s="1341" t="s">
        <v>1210</v>
      </c>
      <c r="E875" s="275"/>
      <c r="F875" s="1027"/>
      <c r="G875" s="1092"/>
      <c r="H875" s="735"/>
      <c r="I875" s="675">
        <f>SUM(I873:I874)</f>
        <v>11889</v>
      </c>
      <c r="J875" s="675">
        <f t="shared" ref="J875:K875" si="198">SUM(J873:J874)</f>
        <v>641</v>
      </c>
      <c r="K875" s="675">
        <f t="shared" si="198"/>
        <v>217</v>
      </c>
      <c r="L875" s="675">
        <f>SUM(L873:L874)</f>
        <v>10531</v>
      </c>
      <c r="M875" s="675"/>
      <c r="N875" s="1490">
        <f>SUM(N873:N874)</f>
        <v>500</v>
      </c>
      <c r="P875" s="10"/>
    </row>
    <row r="876" spans="1:16" s="3" customFormat="1" ht="18" customHeight="1" x14ac:dyDescent="0.3">
      <c r="A876" s="1588">
        <v>869</v>
      </c>
      <c r="B876" s="174"/>
      <c r="C876" s="137">
        <f>C872+1</f>
        <v>140</v>
      </c>
      <c r="D876" s="722" t="s">
        <v>537</v>
      </c>
      <c r="E876" s="275"/>
      <c r="F876" s="275"/>
      <c r="G876" s="212">
        <v>3440</v>
      </c>
      <c r="H876" s="736" t="s">
        <v>25</v>
      </c>
      <c r="I876" s="675"/>
      <c r="J876" s="210"/>
      <c r="K876" s="210"/>
      <c r="L876" s="210"/>
      <c r="M876" s="141"/>
      <c r="N876" s="142"/>
      <c r="O876" s="10"/>
      <c r="P876" s="10"/>
    </row>
    <row r="877" spans="1:16" s="3" customFormat="1" ht="18" customHeight="1" x14ac:dyDescent="0.3">
      <c r="A877" s="1588">
        <v>870</v>
      </c>
      <c r="B877" s="174"/>
      <c r="C877" s="137"/>
      <c r="D877" s="1341" t="s">
        <v>1165</v>
      </c>
      <c r="E877" s="275"/>
      <c r="F877" s="275"/>
      <c r="G877" s="212"/>
      <c r="H877" s="736"/>
      <c r="I877" s="675">
        <f>SUM(J877:N877)</f>
        <v>16581</v>
      </c>
      <c r="J877" s="210">
        <v>4</v>
      </c>
      <c r="K877" s="210">
        <v>1</v>
      </c>
      <c r="L877" s="141">
        <v>16576</v>
      </c>
      <c r="M877" s="141"/>
      <c r="N877" s="142"/>
      <c r="O877" s="10"/>
      <c r="P877" s="10"/>
    </row>
    <row r="878" spans="1:16" s="11" customFormat="1" ht="18" customHeight="1" x14ac:dyDescent="0.3">
      <c r="A878" s="1588">
        <v>871</v>
      </c>
      <c r="B878" s="1025"/>
      <c r="C878" s="162"/>
      <c r="D878" s="1340" t="s">
        <v>1334</v>
      </c>
      <c r="E878" s="275"/>
      <c r="F878" s="1027"/>
      <c r="G878" s="1092"/>
      <c r="H878" s="735"/>
      <c r="I878" s="1196">
        <f>SUM(J878:N878)</f>
        <v>0</v>
      </c>
      <c r="J878" s="1029">
        <v>3</v>
      </c>
      <c r="K878" s="1029"/>
      <c r="L878" s="1029">
        <v>-3</v>
      </c>
      <c r="M878" s="178"/>
      <c r="N878" s="153"/>
      <c r="P878" s="10"/>
    </row>
    <row r="879" spans="1:16" s="11" customFormat="1" ht="18" customHeight="1" x14ac:dyDescent="0.3">
      <c r="A879" s="1588">
        <v>872</v>
      </c>
      <c r="B879" s="1025"/>
      <c r="C879" s="162"/>
      <c r="D879" s="1341" t="s">
        <v>1210</v>
      </c>
      <c r="E879" s="275"/>
      <c r="F879" s="1027"/>
      <c r="G879" s="1092"/>
      <c r="H879" s="735"/>
      <c r="I879" s="675">
        <f>SUM(I877:I878)</f>
        <v>16581</v>
      </c>
      <c r="J879" s="675">
        <f t="shared" ref="J879:K879" si="199">SUM(J877:J878)</f>
        <v>7</v>
      </c>
      <c r="K879" s="675">
        <f t="shared" si="199"/>
        <v>1</v>
      </c>
      <c r="L879" s="675">
        <f>SUM(L877:L878)</f>
        <v>16573</v>
      </c>
      <c r="M879" s="675"/>
      <c r="N879" s="1490">
        <f>SUM(N877:N878)</f>
        <v>0</v>
      </c>
      <c r="P879" s="10"/>
    </row>
    <row r="880" spans="1:16" s="11" customFormat="1" ht="31.5" customHeight="1" x14ac:dyDescent="0.3">
      <c r="A880" s="1588">
        <v>873</v>
      </c>
      <c r="B880" s="1025"/>
      <c r="C880" s="662">
        <f>C876+1</f>
        <v>141</v>
      </c>
      <c r="D880" s="722" t="s">
        <v>922</v>
      </c>
      <c r="E880" s="275"/>
      <c r="F880" s="1027"/>
      <c r="G880" s="1092"/>
      <c r="H880" s="736" t="s">
        <v>25</v>
      </c>
      <c r="I880" s="675"/>
      <c r="J880" s="178"/>
      <c r="K880" s="178"/>
      <c r="L880" s="141"/>
      <c r="M880" s="178"/>
      <c r="N880" s="179"/>
      <c r="P880" s="10"/>
    </row>
    <row r="881" spans="1:16" s="11" customFormat="1" ht="18" customHeight="1" x14ac:dyDescent="0.3">
      <c r="A881" s="1588">
        <v>874</v>
      </c>
      <c r="B881" s="1025"/>
      <c r="C881" s="662"/>
      <c r="D881" s="1341" t="s">
        <v>1165</v>
      </c>
      <c r="E881" s="275"/>
      <c r="F881" s="1027"/>
      <c r="G881" s="1092"/>
      <c r="H881" s="736"/>
      <c r="I881" s="675">
        <f>SUM(J881:N881)</f>
        <v>50</v>
      </c>
      <c r="J881" s="178"/>
      <c r="K881" s="178"/>
      <c r="L881" s="141">
        <v>50</v>
      </c>
      <c r="M881" s="178"/>
      <c r="N881" s="179"/>
      <c r="P881" s="10"/>
    </row>
    <row r="882" spans="1:16" s="11" customFormat="1" ht="18" customHeight="1" x14ac:dyDescent="0.3">
      <c r="A882" s="1588">
        <v>875</v>
      </c>
      <c r="B882" s="1025"/>
      <c r="C882" s="162"/>
      <c r="D882" s="1340" t="s">
        <v>937</v>
      </c>
      <c r="E882" s="275"/>
      <c r="F882" s="1027"/>
      <c r="G882" s="1092"/>
      <c r="H882" s="736"/>
      <c r="I882" s="1196">
        <f>SUM(J882:N882)</f>
        <v>0</v>
      </c>
      <c r="J882" s="178"/>
      <c r="K882" s="178"/>
      <c r="L882" s="1029"/>
      <c r="M882" s="178"/>
      <c r="N882" s="179"/>
      <c r="P882" s="10"/>
    </row>
    <row r="883" spans="1:16" s="11" customFormat="1" ht="18" customHeight="1" x14ac:dyDescent="0.3">
      <c r="A883" s="1588">
        <v>876</v>
      </c>
      <c r="B883" s="1025"/>
      <c r="C883" s="162"/>
      <c r="D883" s="1341" t="s">
        <v>1210</v>
      </c>
      <c r="E883" s="275"/>
      <c r="F883" s="1027"/>
      <c r="G883" s="1092"/>
      <c r="H883" s="735"/>
      <c r="I883" s="675">
        <f>SUM(I881:I882)</f>
        <v>50</v>
      </c>
      <c r="J883" s="675"/>
      <c r="K883" s="675"/>
      <c r="L883" s="675">
        <f t="shared" ref="L883" si="200">SUM(L881:L882)</f>
        <v>50</v>
      </c>
      <c r="M883" s="675"/>
      <c r="N883" s="1490"/>
      <c r="P883" s="10"/>
    </row>
    <row r="884" spans="1:16" s="11" customFormat="1" ht="18" customHeight="1" x14ac:dyDescent="0.3">
      <c r="A884" s="1588">
        <v>877</v>
      </c>
      <c r="B884" s="1025"/>
      <c r="C884" s="662">
        <f>C880+1</f>
        <v>142</v>
      </c>
      <c r="D884" s="722" t="s">
        <v>552</v>
      </c>
      <c r="E884" s="275"/>
      <c r="F884" s="1027"/>
      <c r="G884" s="1092"/>
      <c r="H884" s="736" t="s">
        <v>25</v>
      </c>
      <c r="I884" s="675"/>
      <c r="J884" s="178"/>
      <c r="K884" s="178"/>
      <c r="L884" s="141"/>
      <c r="M884" s="178"/>
      <c r="N884" s="179"/>
      <c r="P884" s="10"/>
    </row>
    <row r="885" spans="1:16" s="11" customFormat="1" ht="18" customHeight="1" x14ac:dyDescent="0.3">
      <c r="A885" s="1588">
        <v>878</v>
      </c>
      <c r="B885" s="1025"/>
      <c r="C885" s="662"/>
      <c r="D885" s="1341" t="s">
        <v>1165</v>
      </c>
      <c r="E885" s="275"/>
      <c r="F885" s="1027"/>
      <c r="G885" s="1092"/>
      <c r="H885" s="736"/>
      <c r="I885" s="675">
        <f>SUM(J885:N885)</f>
        <v>220</v>
      </c>
      <c r="J885" s="178"/>
      <c r="K885" s="178"/>
      <c r="L885" s="141">
        <v>220</v>
      </c>
      <c r="M885" s="178"/>
      <c r="N885" s="179"/>
      <c r="P885" s="10"/>
    </row>
    <row r="886" spans="1:16" s="11" customFormat="1" ht="18" customHeight="1" x14ac:dyDescent="0.3">
      <c r="A886" s="1588">
        <v>879</v>
      </c>
      <c r="B886" s="1025"/>
      <c r="C886" s="162"/>
      <c r="D886" s="1340" t="s">
        <v>1350</v>
      </c>
      <c r="E886" s="275"/>
      <c r="F886" s="1027"/>
      <c r="G886" s="1092"/>
      <c r="H886" s="735"/>
      <c r="I886" s="1196">
        <f>SUM(J886:N886)</f>
        <v>187</v>
      </c>
      <c r="J886" s="210"/>
      <c r="K886" s="210"/>
      <c r="L886" s="1029">
        <v>187</v>
      </c>
      <c r="M886" s="210"/>
      <c r="N886" s="219"/>
      <c r="P886" s="10"/>
    </row>
    <row r="887" spans="1:16" s="11" customFormat="1" ht="18" customHeight="1" x14ac:dyDescent="0.3">
      <c r="A887" s="1588">
        <v>880</v>
      </c>
      <c r="B887" s="1025"/>
      <c r="C887" s="162"/>
      <c r="D887" s="1341" t="s">
        <v>1210</v>
      </c>
      <c r="E887" s="275"/>
      <c r="F887" s="1027"/>
      <c r="G887" s="1092"/>
      <c r="H887" s="735"/>
      <c r="I887" s="675">
        <f>SUM(I885:I886)</f>
        <v>407</v>
      </c>
      <c r="J887" s="675"/>
      <c r="K887" s="675"/>
      <c r="L887" s="675">
        <f t="shared" ref="L887" si="201">SUM(L885:L886)</f>
        <v>407</v>
      </c>
      <c r="M887" s="675"/>
      <c r="N887" s="1490"/>
      <c r="P887" s="10"/>
    </row>
    <row r="888" spans="1:16" s="11" customFormat="1" ht="18" customHeight="1" x14ac:dyDescent="0.3">
      <c r="A888" s="1588">
        <v>881</v>
      </c>
      <c r="B888" s="1025"/>
      <c r="C888" s="662">
        <f>C884+1</f>
        <v>143</v>
      </c>
      <c r="D888" s="722" t="s">
        <v>901</v>
      </c>
      <c r="E888" s="275"/>
      <c r="F888" s="1027"/>
      <c r="G888" s="1092"/>
      <c r="H888" s="736" t="s">
        <v>24</v>
      </c>
      <c r="I888" s="675"/>
      <c r="J888" s="178"/>
      <c r="K888" s="178"/>
      <c r="L888" s="141"/>
      <c r="M888" s="178"/>
      <c r="N888" s="179"/>
      <c r="P888" s="10"/>
    </row>
    <row r="889" spans="1:16" s="11" customFormat="1" ht="18" customHeight="1" x14ac:dyDescent="0.3">
      <c r="A889" s="1588">
        <v>882</v>
      </c>
      <c r="B889" s="1025"/>
      <c r="C889" s="662"/>
      <c r="D889" s="1341" t="s">
        <v>1165</v>
      </c>
      <c r="E889" s="275"/>
      <c r="F889" s="1027"/>
      <c r="G889" s="1092"/>
      <c r="H889" s="736"/>
      <c r="I889" s="675">
        <f>SUM(J889:N889)</f>
        <v>300</v>
      </c>
      <c r="J889" s="178"/>
      <c r="K889" s="178"/>
      <c r="L889" s="141">
        <v>300</v>
      </c>
      <c r="M889" s="178"/>
      <c r="N889" s="179"/>
      <c r="P889" s="10"/>
    </row>
    <row r="890" spans="1:16" s="11" customFormat="1" ht="18" customHeight="1" x14ac:dyDescent="0.3">
      <c r="A890" s="1588">
        <v>883</v>
      </c>
      <c r="B890" s="1025"/>
      <c r="C890" s="162"/>
      <c r="D890" s="1340" t="s">
        <v>937</v>
      </c>
      <c r="E890" s="275"/>
      <c r="F890" s="1027"/>
      <c r="G890" s="1092"/>
      <c r="H890" s="735"/>
      <c r="I890" s="1196">
        <f>SUM(J890:N890)</f>
        <v>0</v>
      </c>
      <c r="J890" s="178"/>
      <c r="K890" s="178"/>
      <c r="L890" s="1029"/>
      <c r="M890" s="178"/>
      <c r="N890" s="179"/>
      <c r="P890" s="10"/>
    </row>
    <row r="891" spans="1:16" s="11" customFormat="1" ht="18" customHeight="1" x14ac:dyDescent="0.3">
      <c r="A891" s="1588">
        <v>884</v>
      </c>
      <c r="B891" s="1025"/>
      <c r="C891" s="162"/>
      <c r="D891" s="1341" t="s">
        <v>1210</v>
      </c>
      <c r="E891" s="275"/>
      <c r="F891" s="1027"/>
      <c r="G891" s="1092"/>
      <c r="H891" s="735"/>
      <c r="I891" s="675">
        <f>SUM(I889:I890)</f>
        <v>300</v>
      </c>
      <c r="J891" s="675"/>
      <c r="K891" s="675"/>
      <c r="L891" s="675">
        <f>SUM(L889:L890)</f>
        <v>300</v>
      </c>
      <c r="M891" s="675"/>
      <c r="N891" s="1490"/>
      <c r="P891" s="10"/>
    </row>
    <row r="892" spans="1:16" s="11" customFormat="1" ht="18" customHeight="1" x14ac:dyDescent="0.3">
      <c r="A892" s="1588">
        <v>885</v>
      </c>
      <c r="B892" s="1025"/>
      <c r="C892" s="662">
        <f>C888+1</f>
        <v>144</v>
      </c>
      <c r="D892" s="722" t="s">
        <v>1140</v>
      </c>
      <c r="E892" s="275"/>
      <c r="F892" s="1027"/>
      <c r="G892" s="1092"/>
      <c r="H892" s="736" t="s">
        <v>25</v>
      </c>
      <c r="I892" s="675"/>
      <c r="J892" s="674"/>
      <c r="K892" s="674"/>
      <c r="L892" s="674"/>
      <c r="M892" s="674"/>
      <c r="N892" s="1489"/>
      <c r="P892" s="10"/>
    </row>
    <row r="893" spans="1:16" s="11" customFormat="1" ht="18" customHeight="1" x14ac:dyDescent="0.3">
      <c r="A893" s="1588">
        <v>886</v>
      </c>
      <c r="B893" s="1025"/>
      <c r="C893" s="662"/>
      <c r="D893" s="1341" t="s">
        <v>1165</v>
      </c>
      <c r="E893" s="275"/>
      <c r="F893" s="1027"/>
      <c r="G893" s="1092"/>
      <c r="H893" s="736"/>
      <c r="I893" s="675">
        <f>SUM(J893:N893)</f>
        <v>400</v>
      </c>
      <c r="J893" s="674"/>
      <c r="K893" s="674"/>
      <c r="L893" s="674">
        <v>400</v>
      </c>
      <c r="M893" s="674"/>
      <c r="N893" s="1489"/>
      <c r="P893" s="10"/>
    </row>
    <row r="894" spans="1:16" s="11" customFormat="1" ht="18" customHeight="1" x14ac:dyDescent="0.3">
      <c r="A894" s="1588">
        <v>887</v>
      </c>
      <c r="B894" s="1025"/>
      <c r="C894" s="162"/>
      <c r="D894" s="1340" t="s">
        <v>937</v>
      </c>
      <c r="E894" s="275"/>
      <c r="F894" s="1027"/>
      <c r="G894" s="1092"/>
      <c r="H894" s="735"/>
      <c r="I894" s="1196">
        <f>SUM(J894:N894)</f>
        <v>0</v>
      </c>
      <c r="J894" s="674"/>
      <c r="K894" s="674"/>
      <c r="L894" s="1474"/>
      <c r="M894" s="674"/>
      <c r="N894" s="1489"/>
      <c r="P894" s="10"/>
    </row>
    <row r="895" spans="1:16" s="11" customFormat="1" ht="18" customHeight="1" x14ac:dyDescent="0.3">
      <c r="A895" s="1588">
        <v>888</v>
      </c>
      <c r="B895" s="1025"/>
      <c r="C895" s="162"/>
      <c r="D895" s="1341" t="s">
        <v>1210</v>
      </c>
      <c r="E895" s="275"/>
      <c r="F895" s="1027"/>
      <c r="G895" s="1092"/>
      <c r="H895" s="735"/>
      <c r="I895" s="675">
        <f>SUM(I892:I894)</f>
        <v>400</v>
      </c>
      <c r="J895" s="674"/>
      <c r="K895" s="674"/>
      <c r="L895" s="674">
        <f>SUM(L893:L894)</f>
        <v>400</v>
      </c>
      <c r="M895" s="674"/>
      <c r="N895" s="1489"/>
      <c r="P895" s="10"/>
    </row>
    <row r="896" spans="1:16" s="11" customFormat="1" ht="18" customHeight="1" x14ac:dyDescent="0.3">
      <c r="A896" s="1588">
        <v>889</v>
      </c>
      <c r="B896" s="1025"/>
      <c r="C896" s="144">
        <f>C892+1</f>
        <v>145</v>
      </c>
      <c r="D896" s="722" t="s">
        <v>1051</v>
      </c>
      <c r="E896" s="275"/>
      <c r="F896" s="1027"/>
      <c r="G896" s="1092"/>
      <c r="H896" s="736" t="s">
        <v>24</v>
      </c>
      <c r="I896" s="675"/>
      <c r="J896" s="674"/>
      <c r="K896" s="674"/>
      <c r="L896" s="674"/>
      <c r="M896" s="674"/>
      <c r="N896" s="1489"/>
      <c r="P896" s="10"/>
    </row>
    <row r="897" spans="1:16" s="11" customFormat="1" ht="18" customHeight="1" x14ac:dyDescent="0.3">
      <c r="A897" s="1588">
        <v>890</v>
      </c>
      <c r="B897" s="1025"/>
      <c r="C897" s="162"/>
      <c r="D897" s="1341" t="s">
        <v>1165</v>
      </c>
      <c r="E897" s="275"/>
      <c r="F897" s="1027"/>
      <c r="G897" s="1092"/>
      <c r="H897" s="735"/>
      <c r="I897" s="677">
        <f>SUM(J897:N897)</f>
        <v>300</v>
      </c>
      <c r="J897" s="674"/>
      <c r="K897" s="674"/>
      <c r="L897" s="1543">
        <v>300</v>
      </c>
      <c r="M897" s="674"/>
      <c r="N897" s="1489"/>
      <c r="P897" s="10"/>
    </row>
    <row r="898" spans="1:16" s="11" customFormat="1" ht="18" customHeight="1" x14ac:dyDescent="0.3">
      <c r="A898" s="1588">
        <v>891</v>
      </c>
      <c r="B898" s="1025"/>
      <c r="C898" s="162"/>
      <c r="D898" s="1340" t="s">
        <v>937</v>
      </c>
      <c r="E898" s="275"/>
      <c r="F898" s="1027"/>
      <c r="G898" s="1092"/>
      <c r="H898" s="735"/>
      <c r="I898" s="1196">
        <f>SUM(J898:N898)</f>
        <v>0</v>
      </c>
      <c r="J898" s="674"/>
      <c r="K898" s="674"/>
      <c r="L898" s="1474"/>
      <c r="M898" s="674"/>
      <c r="N898" s="1489"/>
      <c r="P898" s="10"/>
    </row>
    <row r="899" spans="1:16" s="11" customFormat="1" ht="18" customHeight="1" x14ac:dyDescent="0.3">
      <c r="A899" s="1588">
        <v>892</v>
      </c>
      <c r="B899" s="1025"/>
      <c r="C899" s="162"/>
      <c r="D899" s="1341" t="s">
        <v>1210</v>
      </c>
      <c r="E899" s="275"/>
      <c r="F899" s="1027"/>
      <c r="G899" s="1092"/>
      <c r="H899" s="735"/>
      <c r="I899" s="675">
        <f>SUM(I897:I898)</f>
        <v>300</v>
      </c>
      <c r="J899" s="674"/>
      <c r="K899" s="674"/>
      <c r="L899" s="674">
        <f>L897+L898</f>
        <v>300</v>
      </c>
      <c r="M899" s="674"/>
      <c r="N899" s="1489"/>
      <c r="P899" s="10"/>
    </row>
    <row r="900" spans="1:16" s="11" customFormat="1" ht="18" customHeight="1" x14ac:dyDescent="0.3">
      <c r="A900" s="1588">
        <v>893</v>
      </c>
      <c r="B900" s="1025"/>
      <c r="C900" s="662">
        <f>C896+1</f>
        <v>146</v>
      </c>
      <c r="D900" s="722" t="s">
        <v>551</v>
      </c>
      <c r="E900" s="275"/>
      <c r="F900" s="1027"/>
      <c r="G900" s="1092"/>
      <c r="H900" s="736" t="s">
        <v>25</v>
      </c>
      <c r="I900" s="675"/>
      <c r="J900" s="178"/>
      <c r="K900" s="178"/>
      <c r="L900" s="141"/>
      <c r="M900" s="178"/>
      <c r="N900" s="179"/>
      <c r="P900" s="10"/>
    </row>
    <row r="901" spans="1:16" s="11" customFormat="1" ht="18" customHeight="1" x14ac:dyDescent="0.3">
      <c r="A901" s="1588">
        <v>894</v>
      </c>
      <c r="B901" s="1025"/>
      <c r="C901" s="662"/>
      <c r="D901" s="1341" t="s">
        <v>1165</v>
      </c>
      <c r="E901" s="275"/>
      <c r="F901" s="1027"/>
      <c r="G901" s="1092"/>
      <c r="H901" s="736"/>
      <c r="I901" s="675">
        <f>SUM(J901:N901)</f>
        <v>3000</v>
      </c>
      <c r="J901" s="178"/>
      <c r="K901" s="178"/>
      <c r="L901" s="141">
        <v>3000</v>
      </c>
      <c r="M901" s="178"/>
      <c r="N901" s="179"/>
      <c r="P901" s="10"/>
    </row>
    <row r="902" spans="1:16" s="11" customFormat="1" ht="18" customHeight="1" x14ac:dyDescent="0.3">
      <c r="A902" s="1588">
        <v>895</v>
      </c>
      <c r="B902" s="1025"/>
      <c r="C902" s="162"/>
      <c r="D902" s="1340" t="s">
        <v>937</v>
      </c>
      <c r="E902" s="275"/>
      <c r="F902" s="1027"/>
      <c r="G902" s="1092"/>
      <c r="H902" s="735"/>
      <c r="I902" s="1196">
        <f>SUM(J902:N902)</f>
        <v>0</v>
      </c>
      <c r="J902" s="178"/>
      <c r="K902" s="178"/>
      <c r="L902" s="1029"/>
      <c r="M902" s="178"/>
      <c r="N902" s="179"/>
      <c r="P902" s="10"/>
    </row>
    <row r="903" spans="1:16" s="11" customFormat="1" ht="18" customHeight="1" x14ac:dyDescent="0.3">
      <c r="A903" s="1588">
        <v>896</v>
      </c>
      <c r="B903" s="1025"/>
      <c r="C903" s="162"/>
      <c r="D903" s="1341" t="s">
        <v>1210</v>
      </c>
      <c r="E903" s="275"/>
      <c r="F903" s="1027"/>
      <c r="G903" s="1092"/>
      <c r="H903" s="735"/>
      <c r="I903" s="675">
        <f>SUM(I901:I902)</f>
        <v>3000</v>
      </c>
      <c r="J903" s="675"/>
      <c r="K903" s="675"/>
      <c r="L903" s="675">
        <f t="shared" ref="L903" si="202">SUM(L901:L902)</f>
        <v>3000</v>
      </c>
      <c r="M903" s="675"/>
      <c r="N903" s="1490"/>
      <c r="P903" s="10"/>
    </row>
    <row r="904" spans="1:16" s="11" customFormat="1" ht="18" customHeight="1" x14ac:dyDescent="0.3">
      <c r="A904" s="1588">
        <v>897</v>
      </c>
      <c r="B904" s="1025"/>
      <c r="C904" s="662">
        <f>C900+1</f>
        <v>147</v>
      </c>
      <c r="D904" s="722" t="s">
        <v>923</v>
      </c>
      <c r="E904" s="275"/>
      <c r="F904" s="1027"/>
      <c r="G904" s="1092"/>
      <c r="H904" s="736" t="s">
        <v>25</v>
      </c>
      <c r="I904" s="675"/>
      <c r="J904" s="178"/>
      <c r="K904" s="178"/>
      <c r="L904" s="141"/>
      <c r="M904" s="178"/>
      <c r="N904" s="179"/>
      <c r="P904" s="10"/>
    </row>
    <row r="905" spans="1:16" s="11" customFormat="1" ht="18" customHeight="1" x14ac:dyDescent="0.3">
      <c r="A905" s="1588">
        <v>898</v>
      </c>
      <c r="B905" s="1025"/>
      <c r="C905" s="662"/>
      <c r="D905" s="1341" t="s">
        <v>1165</v>
      </c>
      <c r="E905" s="275"/>
      <c r="F905" s="1027"/>
      <c r="G905" s="1092"/>
      <c r="H905" s="736"/>
      <c r="I905" s="675">
        <f>SUM(J905:N905)</f>
        <v>4445</v>
      </c>
      <c r="J905" s="178"/>
      <c r="K905" s="178"/>
      <c r="L905" s="141">
        <v>4445</v>
      </c>
      <c r="M905" s="178"/>
      <c r="N905" s="179"/>
      <c r="P905" s="10"/>
    </row>
    <row r="906" spans="1:16" s="11" customFormat="1" ht="18" customHeight="1" x14ac:dyDescent="0.3">
      <c r="A906" s="1588">
        <v>899</v>
      </c>
      <c r="B906" s="1025"/>
      <c r="C906" s="162"/>
      <c r="D906" s="1340" t="s">
        <v>937</v>
      </c>
      <c r="E906" s="275"/>
      <c r="F906" s="1027"/>
      <c r="G906" s="1092"/>
      <c r="H906" s="735"/>
      <c r="I906" s="1196">
        <f>SUM(J906:N906)</f>
        <v>0</v>
      </c>
      <c r="J906" s="178"/>
      <c r="K906" s="178"/>
      <c r="L906" s="1029"/>
      <c r="M906" s="178"/>
      <c r="N906" s="179"/>
      <c r="P906" s="10"/>
    </row>
    <row r="907" spans="1:16" s="11" customFormat="1" ht="18" customHeight="1" x14ac:dyDescent="0.3">
      <c r="A907" s="1588">
        <v>900</v>
      </c>
      <c r="B907" s="1025"/>
      <c r="C907" s="162"/>
      <c r="D907" s="1341" t="s">
        <v>1210</v>
      </c>
      <c r="E907" s="275"/>
      <c r="F907" s="1027"/>
      <c r="G907" s="1092"/>
      <c r="H907" s="735"/>
      <c r="I907" s="675">
        <f>SUM(I905:I906)</f>
        <v>4445</v>
      </c>
      <c r="J907" s="675"/>
      <c r="K907" s="675"/>
      <c r="L907" s="675">
        <f t="shared" ref="L907" si="203">SUM(L905:L906)</f>
        <v>4445</v>
      </c>
      <c r="M907" s="675"/>
      <c r="N907" s="1490"/>
      <c r="P907" s="10"/>
    </row>
    <row r="908" spans="1:16" s="11" customFormat="1" ht="18" customHeight="1" x14ac:dyDescent="0.3">
      <c r="A908" s="1588">
        <v>901</v>
      </c>
      <c r="B908" s="1025"/>
      <c r="C908" s="662">
        <f>C904+1</f>
        <v>148</v>
      </c>
      <c r="D908" s="722" t="s">
        <v>873</v>
      </c>
      <c r="E908" s="275"/>
      <c r="F908" s="1027"/>
      <c r="G908" s="1092"/>
      <c r="H908" s="736" t="s">
        <v>25</v>
      </c>
      <c r="I908" s="675"/>
      <c r="J908" s="178"/>
      <c r="K908" s="178"/>
      <c r="L908" s="141"/>
      <c r="M908" s="178"/>
      <c r="N908" s="179"/>
      <c r="P908" s="10"/>
    </row>
    <row r="909" spans="1:16" s="11" customFormat="1" ht="18" customHeight="1" x14ac:dyDescent="0.3">
      <c r="A909" s="1588">
        <v>902</v>
      </c>
      <c r="B909" s="1025"/>
      <c r="C909" s="662"/>
      <c r="D909" s="1341" t="s">
        <v>1165</v>
      </c>
      <c r="E909" s="275"/>
      <c r="F909" s="1027"/>
      <c r="G909" s="1092"/>
      <c r="H909" s="736"/>
      <c r="I909" s="675">
        <f>SUM(J909:N909)</f>
        <v>8832</v>
      </c>
      <c r="J909" s="178">
        <v>1028</v>
      </c>
      <c r="K909" s="178">
        <v>204</v>
      </c>
      <c r="L909" s="141">
        <v>7600</v>
      </c>
      <c r="M909" s="178"/>
      <c r="N909" s="179"/>
      <c r="P909" s="10"/>
    </row>
    <row r="910" spans="1:16" s="11" customFormat="1" ht="18" customHeight="1" x14ac:dyDescent="0.3">
      <c r="A910" s="1588">
        <v>903</v>
      </c>
      <c r="B910" s="1025"/>
      <c r="C910" s="162"/>
      <c r="D910" s="1340" t="s">
        <v>1334</v>
      </c>
      <c r="E910" s="275"/>
      <c r="F910" s="1027"/>
      <c r="G910" s="1092"/>
      <c r="H910" s="735"/>
      <c r="I910" s="1196">
        <f>SUM(J910:N910)</f>
        <v>375</v>
      </c>
      <c r="J910" s="1029"/>
      <c r="K910" s="1029"/>
      <c r="L910" s="1029">
        <v>375</v>
      </c>
      <c r="M910" s="178"/>
      <c r="N910" s="179"/>
      <c r="P910" s="10"/>
    </row>
    <row r="911" spans="1:16" s="11" customFormat="1" ht="18" customHeight="1" x14ac:dyDescent="0.3">
      <c r="A911" s="1588">
        <v>904</v>
      </c>
      <c r="B911" s="1025"/>
      <c r="C911" s="162"/>
      <c r="D911" s="1341" t="s">
        <v>1210</v>
      </c>
      <c r="E911" s="275"/>
      <c r="F911" s="1027"/>
      <c r="G911" s="1092"/>
      <c r="H911" s="735"/>
      <c r="I911" s="675">
        <f>SUM(I909:I910)</f>
        <v>9207</v>
      </c>
      <c r="J911" s="675">
        <f>SUM(J909:J910)</f>
        <v>1028</v>
      </c>
      <c r="K911" s="675">
        <f>SUM(K909:K910)</f>
        <v>204</v>
      </c>
      <c r="L911" s="675">
        <f t="shared" ref="L911" si="204">SUM(L909:L910)</f>
        <v>7975</v>
      </c>
      <c r="M911" s="675"/>
      <c r="N911" s="1490"/>
      <c r="P911" s="10"/>
    </row>
    <row r="912" spans="1:16" s="11" customFormat="1" ht="18" customHeight="1" x14ac:dyDescent="0.3">
      <c r="A912" s="1588">
        <v>905</v>
      </c>
      <c r="B912" s="1025"/>
      <c r="C912" s="662">
        <f>C908+1</f>
        <v>149</v>
      </c>
      <c r="D912" s="722" t="s">
        <v>961</v>
      </c>
      <c r="E912" s="275"/>
      <c r="F912" s="1027"/>
      <c r="G912" s="1092"/>
      <c r="H912" s="736" t="s">
        <v>25</v>
      </c>
      <c r="I912" s="675"/>
      <c r="J912" s="178"/>
      <c r="K912" s="178"/>
      <c r="L912" s="141"/>
      <c r="M912" s="141"/>
      <c r="N912" s="142"/>
      <c r="P912" s="10"/>
    </row>
    <row r="913" spans="1:16" s="11" customFormat="1" ht="18" customHeight="1" x14ac:dyDescent="0.3">
      <c r="A913" s="1588">
        <v>906</v>
      </c>
      <c r="B913" s="1025"/>
      <c r="C913" s="662"/>
      <c r="D913" s="1341" t="s">
        <v>1165</v>
      </c>
      <c r="E913" s="275"/>
      <c r="F913" s="1027"/>
      <c r="G913" s="1092"/>
      <c r="H913" s="736"/>
      <c r="I913" s="675">
        <f>SUM(J913:N913)</f>
        <v>155</v>
      </c>
      <c r="J913" s="178"/>
      <c r="K913" s="178"/>
      <c r="L913" s="141">
        <v>155</v>
      </c>
      <c r="M913" s="141"/>
      <c r="N913" s="142"/>
      <c r="P913" s="10"/>
    </row>
    <row r="914" spans="1:16" s="11" customFormat="1" ht="18" customHeight="1" x14ac:dyDescent="0.3">
      <c r="A914" s="1588">
        <v>907</v>
      </c>
      <c r="B914" s="1025"/>
      <c r="C914" s="162"/>
      <c r="D914" s="1340" t="s">
        <v>937</v>
      </c>
      <c r="E914" s="275"/>
      <c r="F914" s="1027"/>
      <c r="G914" s="1092"/>
      <c r="H914" s="735"/>
      <c r="I914" s="1196">
        <f>SUM(J914:N914)</f>
        <v>0</v>
      </c>
      <c r="J914" s="178"/>
      <c r="K914" s="178"/>
      <c r="L914" s="1029"/>
      <c r="M914" s="141"/>
      <c r="N914" s="142"/>
      <c r="P914" s="10"/>
    </row>
    <row r="915" spans="1:16" s="11" customFormat="1" ht="18" customHeight="1" x14ac:dyDescent="0.3">
      <c r="A915" s="1588">
        <v>908</v>
      </c>
      <c r="B915" s="1025"/>
      <c r="C915" s="162"/>
      <c r="D915" s="1341" t="s">
        <v>1210</v>
      </c>
      <c r="E915" s="275"/>
      <c r="F915" s="1027"/>
      <c r="G915" s="1092"/>
      <c r="H915" s="735"/>
      <c r="I915" s="675">
        <f>SUM(I913:I914)</f>
        <v>155</v>
      </c>
      <c r="J915" s="675"/>
      <c r="K915" s="675"/>
      <c r="L915" s="675">
        <f t="shared" ref="L915" si="205">SUM(L913:L914)</f>
        <v>155</v>
      </c>
      <c r="M915" s="675"/>
      <c r="N915" s="1490"/>
      <c r="P915" s="10"/>
    </row>
    <row r="916" spans="1:16" s="11" customFormat="1" ht="18" customHeight="1" x14ac:dyDescent="0.3">
      <c r="A916" s="1588">
        <v>909</v>
      </c>
      <c r="B916" s="1025"/>
      <c r="C916" s="662">
        <f>C912+1</f>
        <v>150</v>
      </c>
      <c r="D916" s="722" t="s">
        <v>907</v>
      </c>
      <c r="E916" s="275"/>
      <c r="F916" s="1027"/>
      <c r="G916" s="1092"/>
      <c r="H916" s="736" t="s">
        <v>25</v>
      </c>
      <c r="I916" s="675"/>
      <c r="J916" s="178"/>
      <c r="K916" s="178"/>
      <c r="L916" s="141"/>
      <c r="M916" s="141"/>
      <c r="N916" s="142"/>
      <c r="P916" s="10"/>
    </row>
    <row r="917" spans="1:16" s="11" customFormat="1" ht="18" customHeight="1" x14ac:dyDescent="0.3">
      <c r="A917" s="1588">
        <v>910</v>
      </c>
      <c r="B917" s="1025"/>
      <c r="C917" s="662"/>
      <c r="D917" s="1341" t="s">
        <v>1165</v>
      </c>
      <c r="E917" s="275"/>
      <c r="F917" s="1027"/>
      <c r="G917" s="1092"/>
      <c r="H917" s="736"/>
      <c r="I917" s="675">
        <f>SUM(J917:N917)</f>
        <v>3</v>
      </c>
      <c r="J917" s="178"/>
      <c r="K917" s="178"/>
      <c r="L917" s="141">
        <v>3</v>
      </c>
      <c r="M917" s="141"/>
      <c r="N917" s="142"/>
      <c r="P917" s="10"/>
    </row>
    <row r="918" spans="1:16" s="11" customFormat="1" ht="18" customHeight="1" x14ac:dyDescent="0.3">
      <c r="A918" s="1588">
        <v>911</v>
      </c>
      <c r="B918" s="1025"/>
      <c r="C918" s="162"/>
      <c r="D918" s="1340" t="s">
        <v>937</v>
      </c>
      <c r="E918" s="275"/>
      <c r="F918" s="1027"/>
      <c r="G918" s="1092"/>
      <c r="H918" s="735"/>
      <c r="I918" s="1196">
        <f>SUM(J918:N918)</f>
        <v>0</v>
      </c>
      <c r="J918" s="178"/>
      <c r="K918" s="178"/>
      <c r="L918" s="1029"/>
      <c r="M918" s="141"/>
      <c r="N918" s="142"/>
      <c r="P918" s="10"/>
    </row>
    <row r="919" spans="1:16" s="11" customFormat="1" ht="18" customHeight="1" x14ac:dyDescent="0.3">
      <c r="A919" s="1588">
        <v>912</v>
      </c>
      <c r="B919" s="1025"/>
      <c r="C919" s="162"/>
      <c r="D919" s="1341" t="s">
        <v>1210</v>
      </c>
      <c r="E919" s="275"/>
      <c r="F919" s="1027"/>
      <c r="G919" s="1092"/>
      <c r="H919" s="735"/>
      <c r="I919" s="675">
        <f>SUM(I917:I918)</f>
        <v>3</v>
      </c>
      <c r="J919" s="675"/>
      <c r="K919" s="675"/>
      <c r="L919" s="675">
        <f t="shared" ref="L919" si="206">SUM(L917:L918)</f>
        <v>3</v>
      </c>
      <c r="M919" s="675"/>
      <c r="N919" s="1490"/>
      <c r="P919" s="10"/>
    </row>
    <row r="920" spans="1:16" s="11" customFormat="1" ht="30.75" customHeight="1" x14ac:dyDescent="0.3">
      <c r="A920" s="1588">
        <v>913</v>
      </c>
      <c r="B920" s="1025"/>
      <c r="C920" s="662">
        <f>C916+1</f>
        <v>151</v>
      </c>
      <c r="D920" s="722" t="s">
        <v>938</v>
      </c>
      <c r="E920" s="275"/>
      <c r="F920" s="1027"/>
      <c r="G920" s="1092"/>
      <c r="H920" s="736" t="s">
        <v>25</v>
      </c>
      <c r="I920" s="675"/>
      <c r="J920" s="178"/>
      <c r="K920" s="178"/>
      <c r="L920" s="141"/>
      <c r="M920" s="141"/>
      <c r="N920" s="142"/>
      <c r="P920" s="10"/>
    </row>
    <row r="921" spans="1:16" s="11" customFormat="1" ht="18" customHeight="1" x14ac:dyDescent="0.3">
      <c r="A921" s="1588">
        <v>914</v>
      </c>
      <c r="B921" s="1025"/>
      <c r="C921" s="662"/>
      <c r="D921" s="1341" t="s">
        <v>1165</v>
      </c>
      <c r="E921" s="275"/>
      <c r="F921" s="1027"/>
      <c r="G921" s="1092"/>
      <c r="H921" s="736"/>
      <c r="I921" s="675">
        <f>SUM(J921:N921)</f>
        <v>2320</v>
      </c>
      <c r="J921" s="178"/>
      <c r="K921" s="178"/>
      <c r="L921" s="141">
        <v>2320</v>
      </c>
      <c r="M921" s="141"/>
      <c r="N921" s="142"/>
      <c r="P921" s="10"/>
    </row>
    <row r="922" spans="1:16" s="11" customFormat="1" ht="18" customHeight="1" x14ac:dyDescent="0.3">
      <c r="A922" s="1588">
        <v>915</v>
      </c>
      <c r="B922" s="1025"/>
      <c r="C922" s="162"/>
      <c r="D922" s="1340" t="s">
        <v>937</v>
      </c>
      <c r="E922" s="275"/>
      <c r="F922" s="1027"/>
      <c r="G922" s="1092"/>
      <c r="H922" s="735"/>
      <c r="I922" s="1196">
        <f>SUM(J922:N922)</f>
        <v>0</v>
      </c>
      <c r="J922" s="178"/>
      <c r="K922" s="178"/>
      <c r="L922" s="1029"/>
      <c r="M922" s="141"/>
      <c r="N922" s="142"/>
      <c r="P922" s="10"/>
    </row>
    <row r="923" spans="1:16" s="11" customFormat="1" ht="18" customHeight="1" x14ac:dyDescent="0.3">
      <c r="A923" s="1588">
        <v>916</v>
      </c>
      <c r="B923" s="1025"/>
      <c r="C923" s="162"/>
      <c r="D923" s="1341" t="s">
        <v>1210</v>
      </c>
      <c r="E923" s="275"/>
      <c r="F923" s="1027"/>
      <c r="G923" s="1092"/>
      <c r="H923" s="735"/>
      <c r="I923" s="675">
        <f>SUM(I921:I922)</f>
        <v>2320</v>
      </c>
      <c r="J923" s="675"/>
      <c r="K923" s="675"/>
      <c r="L923" s="675">
        <f t="shared" ref="L923" si="207">SUM(L921:L922)</f>
        <v>2320</v>
      </c>
      <c r="M923" s="675"/>
      <c r="N923" s="1490"/>
      <c r="P923" s="10"/>
    </row>
    <row r="924" spans="1:16" s="180" customFormat="1" ht="18" customHeight="1" x14ac:dyDescent="0.3">
      <c r="A924" s="1588">
        <v>917</v>
      </c>
      <c r="B924" s="177"/>
      <c r="C924" s="662">
        <f>C920+1</f>
        <v>152</v>
      </c>
      <c r="D924" s="721" t="s">
        <v>464</v>
      </c>
      <c r="E924" s="211"/>
      <c r="F924" s="211">
        <v>5000</v>
      </c>
      <c r="G924" s="212">
        <v>0</v>
      </c>
      <c r="H924" s="736" t="s">
        <v>24</v>
      </c>
      <c r="I924" s="675"/>
      <c r="J924" s="210"/>
      <c r="K924" s="210"/>
      <c r="L924" s="210"/>
      <c r="M924" s="141"/>
      <c r="N924" s="142"/>
      <c r="O924" s="129"/>
      <c r="P924" s="10"/>
    </row>
    <row r="925" spans="1:16" s="180" customFormat="1" ht="18" customHeight="1" x14ac:dyDescent="0.3">
      <c r="A925" s="1588">
        <v>918</v>
      </c>
      <c r="B925" s="177"/>
      <c r="C925" s="662"/>
      <c r="D925" s="1341" t="s">
        <v>1165</v>
      </c>
      <c r="E925" s="211"/>
      <c r="F925" s="211"/>
      <c r="G925" s="212"/>
      <c r="H925" s="736"/>
      <c r="I925" s="675">
        <f>SUM(J925:N925)</f>
        <v>5000</v>
      </c>
      <c r="J925" s="210"/>
      <c r="K925" s="210"/>
      <c r="L925" s="141">
        <v>5000</v>
      </c>
      <c r="M925" s="141"/>
      <c r="N925" s="142"/>
      <c r="O925" s="129"/>
      <c r="P925" s="10"/>
    </row>
    <row r="926" spans="1:16" s="180" customFormat="1" ht="18" customHeight="1" x14ac:dyDescent="0.3">
      <c r="A926" s="1588">
        <v>919</v>
      </c>
      <c r="B926" s="177"/>
      <c r="C926" s="137"/>
      <c r="D926" s="1340" t="s">
        <v>937</v>
      </c>
      <c r="E926" s="211"/>
      <c r="F926" s="211"/>
      <c r="G926" s="212"/>
      <c r="H926" s="736"/>
      <c r="I926" s="1196">
        <f>SUM(J926:N926)</f>
        <v>0</v>
      </c>
      <c r="J926" s="210"/>
      <c r="K926" s="210"/>
      <c r="L926" s="1029"/>
      <c r="M926" s="141"/>
      <c r="N926" s="142"/>
      <c r="O926" s="129"/>
      <c r="P926" s="10"/>
    </row>
    <row r="927" spans="1:16" s="180" customFormat="1" ht="18" customHeight="1" x14ac:dyDescent="0.3">
      <c r="A927" s="1588">
        <v>920</v>
      </c>
      <c r="B927" s="177"/>
      <c r="C927" s="137"/>
      <c r="D927" s="1341" t="s">
        <v>1210</v>
      </c>
      <c r="E927" s="211"/>
      <c r="F927" s="211"/>
      <c r="G927" s="212"/>
      <c r="H927" s="736"/>
      <c r="I927" s="675">
        <f>SUM(I925:I926)</f>
        <v>5000</v>
      </c>
      <c r="J927" s="675"/>
      <c r="K927" s="675"/>
      <c r="L927" s="675">
        <f t="shared" ref="L927" si="208">SUM(L925:L926)</f>
        <v>5000</v>
      </c>
      <c r="M927" s="675"/>
      <c r="N927" s="1490"/>
      <c r="O927" s="129"/>
      <c r="P927" s="10"/>
    </row>
    <row r="928" spans="1:16" s="180" customFormat="1" ht="18" customHeight="1" x14ac:dyDescent="0.3">
      <c r="A928" s="1588">
        <v>921</v>
      </c>
      <c r="B928" s="177"/>
      <c r="C928" s="662">
        <f>C924+1</f>
        <v>153</v>
      </c>
      <c r="D928" s="721" t="s">
        <v>366</v>
      </c>
      <c r="E928" s="211"/>
      <c r="F928" s="150"/>
      <c r="G928" s="212">
        <v>1471</v>
      </c>
      <c r="H928" s="736" t="s">
        <v>25</v>
      </c>
      <c r="I928" s="675"/>
      <c r="J928" s="141"/>
      <c r="K928" s="141"/>
      <c r="L928" s="141"/>
      <c r="M928" s="141"/>
      <c r="N928" s="142"/>
      <c r="O928" s="129"/>
      <c r="P928" s="10"/>
    </row>
    <row r="929" spans="1:16" s="180" customFormat="1" ht="18" customHeight="1" x14ac:dyDescent="0.3">
      <c r="A929" s="1588">
        <v>922</v>
      </c>
      <c r="B929" s="177"/>
      <c r="C929" s="662"/>
      <c r="D929" s="1341" t="s">
        <v>1165</v>
      </c>
      <c r="E929" s="211"/>
      <c r="F929" s="150"/>
      <c r="G929" s="212"/>
      <c r="H929" s="736"/>
      <c r="I929" s="675">
        <f>SUM(J929:N929)</f>
        <v>1254</v>
      </c>
      <c r="J929" s="141"/>
      <c r="K929" s="141"/>
      <c r="L929" s="141">
        <v>1089</v>
      </c>
      <c r="M929" s="141"/>
      <c r="N929" s="142">
        <v>165</v>
      </c>
      <c r="O929" s="129"/>
      <c r="P929" s="10"/>
    </row>
    <row r="930" spans="1:16" s="180" customFormat="1" ht="18" customHeight="1" x14ac:dyDescent="0.3">
      <c r="A930" s="1588">
        <v>923</v>
      </c>
      <c r="B930" s="177"/>
      <c r="C930" s="137"/>
      <c r="D930" s="1340" t="s">
        <v>937</v>
      </c>
      <c r="E930" s="211"/>
      <c r="F930" s="150"/>
      <c r="G930" s="212"/>
      <c r="H930" s="736"/>
      <c r="I930" s="1196">
        <f>SUM(J930:N930)</f>
        <v>0</v>
      </c>
      <c r="J930" s="141"/>
      <c r="K930" s="141"/>
      <c r="L930" s="1029"/>
      <c r="M930" s="141"/>
      <c r="N930" s="153"/>
      <c r="O930" s="129"/>
      <c r="P930" s="10"/>
    </row>
    <row r="931" spans="1:16" s="180" customFormat="1" ht="18" customHeight="1" x14ac:dyDescent="0.3">
      <c r="A931" s="1588">
        <v>924</v>
      </c>
      <c r="B931" s="177"/>
      <c r="C931" s="137"/>
      <c r="D931" s="1341" t="s">
        <v>1210</v>
      </c>
      <c r="E931" s="211"/>
      <c r="F931" s="150"/>
      <c r="G931" s="212"/>
      <c r="H931" s="736"/>
      <c r="I931" s="675">
        <f>SUM(I929:I930)</f>
        <v>1254</v>
      </c>
      <c r="J931" s="675"/>
      <c r="K931" s="675"/>
      <c r="L931" s="675">
        <f>SUM(L929:L930)</f>
        <v>1089</v>
      </c>
      <c r="M931" s="675"/>
      <c r="N931" s="1490">
        <f>SUM(N929:N930)</f>
        <v>165</v>
      </c>
      <c r="O931" s="129"/>
      <c r="P931" s="10"/>
    </row>
    <row r="932" spans="1:16" s="180" customFormat="1" ht="30.75" customHeight="1" x14ac:dyDescent="0.3">
      <c r="A932" s="1588">
        <v>925</v>
      </c>
      <c r="B932" s="177"/>
      <c r="C932" s="662">
        <f>C928+1</f>
        <v>154</v>
      </c>
      <c r="D932" s="722" t="s">
        <v>465</v>
      </c>
      <c r="E932" s="211">
        <v>8890</v>
      </c>
      <c r="F932" s="211">
        <v>17900</v>
      </c>
      <c r="G932" s="212">
        <v>9697</v>
      </c>
      <c r="H932" s="736" t="s">
        <v>25</v>
      </c>
      <c r="I932" s="675"/>
      <c r="J932" s="141"/>
      <c r="K932" s="141"/>
      <c r="L932" s="141"/>
      <c r="M932" s="141"/>
      <c r="N932" s="142"/>
      <c r="O932" s="129"/>
      <c r="P932" s="10"/>
    </row>
    <row r="933" spans="1:16" s="180" customFormat="1" ht="18" customHeight="1" x14ac:dyDescent="0.3">
      <c r="A933" s="1588">
        <v>926</v>
      </c>
      <c r="B933" s="177"/>
      <c r="C933" s="662"/>
      <c r="D933" s="1341" t="s">
        <v>1165</v>
      </c>
      <c r="E933" s="211"/>
      <c r="F933" s="211"/>
      <c r="G933" s="212"/>
      <c r="H933" s="736"/>
      <c r="I933" s="675">
        <f>SUM(J933:N933)</f>
        <v>8203</v>
      </c>
      <c r="J933" s="141"/>
      <c r="K933" s="141"/>
      <c r="L933" s="141">
        <v>8203</v>
      </c>
      <c r="M933" s="141"/>
      <c r="N933" s="142"/>
      <c r="O933" s="129"/>
      <c r="P933" s="10"/>
    </row>
    <row r="934" spans="1:16" s="180" customFormat="1" ht="18" customHeight="1" x14ac:dyDescent="0.3">
      <c r="A934" s="1588">
        <v>927</v>
      </c>
      <c r="B934" s="177"/>
      <c r="C934" s="662"/>
      <c r="D934" s="1340" t="s">
        <v>937</v>
      </c>
      <c r="E934" s="211"/>
      <c r="F934" s="211"/>
      <c r="G934" s="212"/>
      <c r="H934" s="736"/>
      <c r="I934" s="1196">
        <f>SUM(J934:N934)</f>
        <v>0</v>
      </c>
      <c r="J934" s="141"/>
      <c r="K934" s="141"/>
      <c r="L934" s="1029"/>
      <c r="M934" s="141"/>
      <c r="N934" s="142"/>
      <c r="O934" s="129"/>
      <c r="P934" s="10"/>
    </row>
    <row r="935" spans="1:16" s="180" customFormat="1" ht="18" customHeight="1" x14ac:dyDescent="0.3">
      <c r="A935" s="1588">
        <v>928</v>
      </c>
      <c r="B935" s="177"/>
      <c r="C935" s="662"/>
      <c r="D935" s="1341" t="s">
        <v>1210</v>
      </c>
      <c r="E935" s="211"/>
      <c r="F935" s="211"/>
      <c r="G935" s="212"/>
      <c r="H935" s="736"/>
      <c r="I935" s="675">
        <f>SUM(I933:I934)</f>
        <v>8203</v>
      </c>
      <c r="J935" s="675"/>
      <c r="K935" s="675"/>
      <c r="L935" s="675">
        <f t="shared" ref="L935" si="209">SUM(L933:L934)</f>
        <v>8203</v>
      </c>
      <c r="M935" s="675"/>
      <c r="N935" s="1490"/>
      <c r="O935" s="129"/>
      <c r="P935" s="10"/>
    </row>
    <row r="936" spans="1:16" s="180" customFormat="1" ht="45.75" customHeight="1" x14ac:dyDescent="0.3">
      <c r="A936" s="1588">
        <v>929</v>
      </c>
      <c r="B936" s="177"/>
      <c r="C936" s="662">
        <f>C932+1</f>
        <v>155</v>
      </c>
      <c r="D936" s="722" t="s">
        <v>1159</v>
      </c>
      <c r="E936" s="211"/>
      <c r="F936" s="211"/>
      <c r="G936" s="212"/>
      <c r="H936" s="1571" t="s">
        <v>25</v>
      </c>
      <c r="I936" s="675"/>
      <c r="J936" s="674"/>
      <c r="K936" s="674"/>
      <c r="L936" s="674"/>
      <c r="M936" s="674"/>
      <c r="N936" s="1489"/>
      <c r="O936" s="129"/>
      <c r="P936" s="10"/>
    </row>
    <row r="937" spans="1:16" s="180" customFormat="1" ht="18" customHeight="1" x14ac:dyDescent="0.3">
      <c r="A937" s="1588">
        <v>930</v>
      </c>
      <c r="B937" s="177"/>
      <c r="C937" s="662"/>
      <c r="D937" s="1341" t="s">
        <v>1165</v>
      </c>
      <c r="E937" s="211"/>
      <c r="F937" s="211"/>
      <c r="G937" s="212"/>
      <c r="H937" s="1571"/>
      <c r="I937" s="675">
        <f>SUM(J937:N937)</f>
        <v>5398</v>
      </c>
      <c r="J937" s="674"/>
      <c r="K937" s="674"/>
      <c r="L937" s="674">
        <v>5398</v>
      </c>
      <c r="M937" s="674"/>
      <c r="N937" s="1489"/>
      <c r="O937" s="129"/>
      <c r="P937" s="10"/>
    </row>
    <row r="938" spans="1:16" s="180" customFormat="1" ht="18" customHeight="1" x14ac:dyDescent="0.3">
      <c r="A938" s="1588">
        <v>931</v>
      </c>
      <c r="B938" s="177"/>
      <c r="C938" s="662"/>
      <c r="D938" s="1340" t="s">
        <v>937</v>
      </c>
      <c r="E938" s="211"/>
      <c r="F938" s="211"/>
      <c r="G938" s="212"/>
      <c r="H938" s="736"/>
      <c r="I938" s="1196">
        <f>SUM(J938:N938)</f>
        <v>0</v>
      </c>
      <c r="J938" s="674"/>
      <c r="K938" s="674"/>
      <c r="L938" s="1474"/>
      <c r="M938" s="674"/>
      <c r="N938" s="1489"/>
      <c r="O938" s="129"/>
      <c r="P938" s="10"/>
    </row>
    <row r="939" spans="1:16" s="180" customFormat="1" ht="18" customHeight="1" x14ac:dyDescent="0.3">
      <c r="A939" s="1588">
        <v>932</v>
      </c>
      <c r="B939" s="177"/>
      <c r="C939" s="662"/>
      <c r="D939" s="1341" t="s">
        <v>1210</v>
      </c>
      <c r="E939" s="211"/>
      <c r="F939" s="211"/>
      <c r="G939" s="212"/>
      <c r="H939" s="736"/>
      <c r="I939" s="675">
        <f>SUM(I936:I938)</f>
        <v>5398</v>
      </c>
      <c r="J939" s="674"/>
      <c r="K939" s="674"/>
      <c r="L939" s="674">
        <f>SUM(L937:L938)</f>
        <v>5398</v>
      </c>
      <c r="M939" s="674"/>
      <c r="N939" s="1489"/>
      <c r="O939" s="129"/>
      <c r="P939" s="10"/>
    </row>
    <row r="940" spans="1:16" s="3" customFormat="1" ht="32.25" customHeight="1" x14ac:dyDescent="0.3">
      <c r="A940" s="1588">
        <v>933</v>
      </c>
      <c r="B940" s="143"/>
      <c r="C940" s="662">
        <f>C936+1</f>
        <v>156</v>
      </c>
      <c r="D940" s="721" t="s">
        <v>466</v>
      </c>
      <c r="E940" s="146">
        <v>754</v>
      </c>
      <c r="F940" s="146">
        <v>59525</v>
      </c>
      <c r="G940" s="147">
        <v>11403</v>
      </c>
      <c r="H940" s="1230" t="s">
        <v>25</v>
      </c>
      <c r="I940" s="675"/>
      <c r="J940" s="210"/>
      <c r="K940" s="210"/>
      <c r="L940" s="210"/>
      <c r="M940" s="141"/>
      <c r="N940" s="142"/>
      <c r="O940" s="10"/>
      <c r="P940" s="10"/>
    </row>
    <row r="941" spans="1:16" s="3" customFormat="1" ht="18" customHeight="1" x14ac:dyDescent="0.3">
      <c r="A941" s="1588">
        <v>934</v>
      </c>
      <c r="B941" s="174"/>
      <c r="C941" s="662"/>
      <c r="D941" s="1341" t="s">
        <v>1165</v>
      </c>
      <c r="E941" s="275"/>
      <c r="F941" s="275"/>
      <c r="G941" s="276"/>
      <c r="H941" s="1230"/>
      <c r="I941" s="675">
        <f>SUM(J941:N941)</f>
        <v>31011</v>
      </c>
      <c r="J941" s="210"/>
      <c r="K941" s="210"/>
      <c r="L941" s="141">
        <v>31011</v>
      </c>
      <c r="M941" s="141"/>
      <c r="N941" s="142"/>
      <c r="O941" s="10"/>
      <c r="P941" s="10"/>
    </row>
    <row r="942" spans="1:16" s="3" customFormat="1" ht="18" customHeight="1" x14ac:dyDescent="0.3">
      <c r="A942" s="1588">
        <v>935</v>
      </c>
      <c r="B942" s="174"/>
      <c r="C942" s="662"/>
      <c r="D942" s="1340" t="s">
        <v>937</v>
      </c>
      <c r="E942" s="275"/>
      <c r="F942" s="275"/>
      <c r="G942" s="276"/>
      <c r="H942" s="1230"/>
      <c r="I942" s="1196">
        <f>SUM(J942:N942)</f>
        <v>0</v>
      </c>
      <c r="J942" s="210"/>
      <c r="K942" s="210"/>
      <c r="L942" s="1029"/>
      <c r="M942" s="141"/>
      <c r="N942" s="142"/>
      <c r="O942" s="10"/>
      <c r="P942" s="10"/>
    </row>
    <row r="943" spans="1:16" s="3" customFormat="1" ht="18" customHeight="1" x14ac:dyDescent="0.3">
      <c r="A943" s="1588">
        <v>936</v>
      </c>
      <c r="B943" s="174"/>
      <c r="C943" s="662"/>
      <c r="D943" s="1341" t="s">
        <v>1210</v>
      </c>
      <c r="E943" s="275"/>
      <c r="F943" s="275"/>
      <c r="G943" s="276"/>
      <c r="H943" s="1230"/>
      <c r="I943" s="675">
        <f>SUM(I941:I942)</f>
        <v>31011</v>
      </c>
      <c r="J943" s="675"/>
      <c r="K943" s="675"/>
      <c r="L943" s="675">
        <f t="shared" ref="L943" si="210">SUM(L941:L942)</f>
        <v>31011</v>
      </c>
      <c r="M943" s="675"/>
      <c r="N943" s="1490"/>
      <c r="O943" s="10"/>
      <c r="P943" s="10"/>
    </row>
    <row r="944" spans="1:16" s="3" customFormat="1" ht="18" customHeight="1" x14ac:dyDescent="0.3">
      <c r="A944" s="1588">
        <v>937</v>
      </c>
      <c r="B944" s="174"/>
      <c r="C944" s="662">
        <f>C940+1</f>
        <v>157</v>
      </c>
      <c r="D944" s="721" t="s">
        <v>1348</v>
      </c>
      <c r="E944" s="275"/>
      <c r="F944" s="275"/>
      <c r="G944" s="276"/>
      <c r="H944" s="1230" t="s">
        <v>25</v>
      </c>
      <c r="I944" s="675"/>
      <c r="J944" s="674"/>
      <c r="K944" s="674"/>
      <c r="L944" s="674"/>
      <c r="M944" s="674"/>
      <c r="N944" s="1489"/>
      <c r="O944" s="10"/>
      <c r="P944" s="10"/>
    </row>
    <row r="945" spans="1:16" s="3" customFormat="1" ht="18" customHeight="1" x14ac:dyDescent="0.3">
      <c r="A945" s="1588">
        <v>938</v>
      </c>
      <c r="B945" s="174"/>
      <c r="C945" s="662"/>
      <c r="D945" s="1340" t="s">
        <v>937</v>
      </c>
      <c r="E945" s="275"/>
      <c r="F945" s="275"/>
      <c r="G945" s="276"/>
      <c r="H945" s="1230"/>
      <c r="I945" s="1196">
        <f>SUM(J945:N945)</f>
        <v>10600</v>
      </c>
      <c r="J945" s="674"/>
      <c r="K945" s="674"/>
      <c r="L945" s="1474">
        <v>10600</v>
      </c>
      <c r="M945" s="674"/>
      <c r="N945" s="1489"/>
      <c r="O945" s="10"/>
      <c r="P945" s="10"/>
    </row>
    <row r="946" spans="1:16" s="3" customFormat="1" ht="18" customHeight="1" x14ac:dyDescent="0.3">
      <c r="A946" s="1588">
        <v>939</v>
      </c>
      <c r="B946" s="174"/>
      <c r="C946" s="662"/>
      <c r="D946" s="1341" t="s">
        <v>1210</v>
      </c>
      <c r="E946" s="275"/>
      <c r="F946" s="275"/>
      <c r="G946" s="276"/>
      <c r="H946" s="1230"/>
      <c r="I946" s="675">
        <f>SUM(I944:I945)</f>
        <v>10600</v>
      </c>
      <c r="J946" s="674"/>
      <c r="K946" s="674"/>
      <c r="L946" s="674">
        <f>SUM(L945)</f>
        <v>10600</v>
      </c>
      <c r="M946" s="674"/>
      <c r="N946" s="1489"/>
      <c r="O946" s="10"/>
      <c r="P946" s="10"/>
    </row>
    <row r="947" spans="1:16" s="180" customFormat="1" ht="18" customHeight="1" x14ac:dyDescent="0.3">
      <c r="A947" s="1588">
        <v>940</v>
      </c>
      <c r="B947" s="177"/>
      <c r="C947" s="137">
        <f>C944+1</f>
        <v>158</v>
      </c>
      <c r="D947" s="722" t="s">
        <v>402</v>
      </c>
      <c r="E947" s="211">
        <v>20</v>
      </c>
      <c r="F947" s="211">
        <v>2540</v>
      </c>
      <c r="G947" s="212">
        <v>243</v>
      </c>
      <c r="H947" s="736" t="s">
        <v>25</v>
      </c>
      <c r="I947" s="675"/>
      <c r="J947" s="141"/>
      <c r="K947" s="141"/>
      <c r="L947" s="141"/>
      <c r="M947" s="141"/>
      <c r="N947" s="142"/>
      <c r="P947" s="10"/>
    </row>
    <row r="948" spans="1:16" s="180" customFormat="1" ht="18" customHeight="1" x14ac:dyDescent="0.3">
      <c r="A948" s="1588">
        <v>941</v>
      </c>
      <c r="B948" s="177"/>
      <c r="C948" s="137"/>
      <c r="D948" s="1341" t="s">
        <v>1165</v>
      </c>
      <c r="E948" s="211"/>
      <c r="F948" s="211"/>
      <c r="G948" s="212"/>
      <c r="H948" s="736"/>
      <c r="I948" s="675">
        <f>SUM(J948:N948)</f>
        <v>15060</v>
      </c>
      <c r="J948" s="141"/>
      <c r="K948" s="141"/>
      <c r="L948" s="141"/>
      <c r="M948" s="141"/>
      <c r="N948" s="142">
        <v>15060</v>
      </c>
      <c r="P948" s="10"/>
    </row>
    <row r="949" spans="1:16" s="180" customFormat="1" ht="18" customHeight="1" x14ac:dyDescent="0.3">
      <c r="A949" s="1588">
        <v>942</v>
      </c>
      <c r="B949" s="177"/>
      <c r="C949" s="137"/>
      <c r="D949" s="1340" t="s">
        <v>937</v>
      </c>
      <c r="E949" s="211"/>
      <c r="F949" s="211"/>
      <c r="G949" s="212"/>
      <c r="H949" s="736"/>
      <c r="I949" s="1196">
        <f>SUM(J949:N949)</f>
        <v>0</v>
      </c>
      <c r="J949" s="141"/>
      <c r="K949" s="141"/>
      <c r="L949" s="1029"/>
      <c r="M949" s="141"/>
      <c r="N949" s="142"/>
      <c r="P949" s="10"/>
    </row>
    <row r="950" spans="1:16" s="180" customFormat="1" ht="18" customHeight="1" x14ac:dyDescent="0.3">
      <c r="A950" s="1588">
        <v>943</v>
      </c>
      <c r="B950" s="177"/>
      <c r="C950" s="137"/>
      <c r="D950" s="1341" t="s">
        <v>1210</v>
      </c>
      <c r="E950" s="211"/>
      <c r="F950" s="211"/>
      <c r="G950" s="212"/>
      <c r="H950" s="736"/>
      <c r="I950" s="675">
        <f>SUM(I948:I949)</f>
        <v>15060</v>
      </c>
      <c r="J950" s="675"/>
      <c r="K950" s="675"/>
      <c r="L950" s="675"/>
      <c r="M950" s="675"/>
      <c r="N950" s="1490">
        <f>SUM(N948:N949)</f>
        <v>15060</v>
      </c>
      <c r="P950" s="10"/>
    </row>
    <row r="951" spans="1:16" s="180" customFormat="1" ht="18" customHeight="1" x14ac:dyDescent="0.3">
      <c r="A951" s="1588">
        <v>944</v>
      </c>
      <c r="B951" s="177"/>
      <c r="C951" s="137">
        <f>C947+1</f>
        <v>159</v>
      </c>
      <c r="D951" s="722" t="s">
        <v>400</v>
      </c>
      <c r="E951" s="211">
        <v>363</v>
      </c>
      <c r="F951" s="211">
        <v>977</v>
      </c>
      <c r="G951" s="212">
        <v>250</v>
      </c>
      <c r="H951" s="736" t="s">
        <v>25</v>
      </c>
      <c r="I951" s="675"/>
      <c r="J951" s="141"/>
      <c r="K951" s="141"/>
      <c r="L951" s="141"/>
      <c r="M951" s="141"/>
      <c r="N951" s="142"/>
      <c r="P951" s="10"/>
    </row>
    <row r="952" spans="1:16" s="180" customFormat="1" ht="18" customHeight="1" x14ac:dyDescent="0.3">
      <c r="A952" s="1588">
        <v>945</v>
      </c>
      <c r="B952" s="177"/>
      <c r="C952" s="137"/>
      <c r="D952" s="1341" t="s">
        <v>1165</v>
      </c>
      <c r="E952" s="211"/>
      <c r="F952" s="211"/>
      <c r="G952" s="212"/>
      <c r="H952" s="736"/>
      <c r="I952" s="675">
        <f>SUM(J952:N952)</f>
        <v>2037</v>
      </c>
      <c r="J952" s="141">
        <v>201</v>
      </c>
      <c r="K952" s="141">
        <v>49</v>
      </c>
      <c r="L952" s="141">
        <v>1787</v>
      </c>
      <c r="M952" s="141"/>
      <c r="N952" s="142"/>
      <c r="P952" s="10"/>
    </row>
    <row r="953" spans="1:16" s="180" customFormat="1" ht="18" customHeight="1" x14ac:dyDescent="0.3">
      <c r="A953" s="1588">
        <v>946</v>
      </c>
      <c r="B953" s="177"/>
      <c r="C953" s="137"/>
      <c r="D953" s="1340" t="s">
        <v>937</v>
      </c>
      <c r="E953" s="211"/>
      <c r="F953" s="211"/>
      <c r="G953" s="212"/>
      <c r="H953" s="736"/>
      <c r="I953" s="1196">
        <f t="shared" ref="I953:I957" si="211">SUM(J953:N953)</f>
        <v>0</v>
      </c>
      <c r="J953" s="1029"/>
      <c r="K953" s="1029"/>
      <c r="L953" s="1029"/>
      <c r="M953" s="141"/>
      <c r="N953" s="142"/>
      <c r="P953" s="10"/>
    </row>
    <row r="954" spans="1:16" s="180" customFormat="1" ht="18" customHeight="1" x14ac:dyDescent="0.3">
      <c r="A954" s="1588">
        <v>947</v>
      </c>
      <c r="B954" s="177"/>
      <c r="C954" s="137"/>
      <c r="D954" s="1341" t="s">
        <v>1210</v>
      </c>
      <c r="E954" s="211"/>
      <c r="F954" s="211"/>
      <c r="G954" s="212"/>
      <c r="H954" s="736"/>
      <c r="I954" s="675">
        <f>SUM(I952:I953)</f>
        <v>2037</v>
      </c>
      <c r="J954" s="675">
        <f t="shared" ref="J954:L954" si="212">SUM(J952:J953)</f>
        <v>201</v>
      </c>
      <c r="K954" s="675">
        <f t="shared" si="212"/>
        <v>49</v>
      </c>
      <c r="L954" s="675">
        <f t="shared" si="212"/>
        <v>1787</v>
      </c>
      <c r="M954" s="675"/>
      <c r="N954" s="1490"/>
      <c r="P954" s="10"/>
    </row>
    <row r="955" spans="1:16" s="180" customFormat="1" ht="18" customHeight="1" x14ac:dyDescent="0.3">
      <c r="A955" s="1588">
        <v>948</v>
      </c>
      <c r="B955" s="177"/>
      <c r="C955" s="137">
        <f>C951+1</f>
        <v>160</v>
      </c>
      <c r="D955" s="722" t="s">
        <v>403</v>
      </c>
      <c r="E955" s="211">
        <v>546</v>
      </c>
      <c r="F955" s="211">
        <v>5204</v>
      </c>
      <c r="G955" s="212">
        <v>3096</v>
      </c>
      <c r="H955" s="736" t="s">
        <v>25</v>
      </c>
      <c r="I955" s="675"/>
      <c r="J955" s="141"/>
      <c r="K955" s="141"/>
      <c r="L955" s="141"/>
      <c r="M955" s="141"/>
      <c r="N955" s="142"/>
      <c r="P955" s="10"/>
    </row>
    <row r="956" spans="1:16" s="180" customFormat="1" ht="18" customHeight="1" x14ac:dyDescent="0.3">
      <c r="A956" s="1588">
        <v>949</v>
      </c>
      <c r="B956" s="177"/>
      <c r="C956" s="137"/>
      <c r="D956" s="1341" t="s">
        <v>1165</v>
      </c>
      <c r="E956" s="211"/>
      <c r="F956" s="211"/>
      <c r="G956" s="212"/>
      <c r="H956" s="736"/>
      <c r="I956" s="675">
        <f>SUM(J956:N956)</f>
        <v>2559</v>
      </c>
      <c r="J956" s="141"/>
      <c r="K956" s="141"/>
      <c r="L956" s="141">
        <v>2559</v>
      </c>
      <c r="M956" s="141"/>
      <c r="N956" s="142"/>
      <c r="P956" s="10"/>
    </row>
    <row r="957" spans="1:16" s="180" customFormat="1" ht="18" customHeight="1" x14ac:dyDescent="0.3">
      <c r="A957" s="1588">
        <v>950</v>
      </c>
      <c r="B957" s="177"/>
      <c r="C957" s="137"/>
      <c r="D957" s="1340" t="s">
        <v>937</v>
      </c>
      <c r="E957" s="211"/>
      <c r="F957" s="211"/>
      <c r="G957" s="212"/>
      <c r="H957" s="736"/>
      <c r="I957" s="1196">
        <f t="shared" si="211"/>
        <v>0</v>
      </c>
      <c r="J957" s="141"/>
      <c r="K957" s="141"/>
      <c r="L957" s="1029"/>
      <c r="M957" s="141"/>
      <c r="N957" s="142"/>
      <c r="P957" s="10"/>
    </row>
    <row r="958" spans="1:16" s="180" customFormat="1" ht="18" customHeight="1" x14ac:dyDescent="0.3">
      <c r="A958" s="1588">
        <v>951</v>
      </c>
      <c r="B958" s="177"/>
      <c r="C958" s="137"/>
      <c r="D958" s="1341" t="s">
        <v>1210</v>
      </c>
      <c r="E958" s="211"/>
      <c r="F958" s="211"/>
      <c r="G958" s="212"/>
      <c r="H958" s="736"/>
      <c r="I958" s="675">
        <f>SUM(I956:I957)</f>
        <v>2559</v>
      </c>
      <c r="J958" s="675"/>
      <c r="K958" s="675"/>
      <c r="L958" s="675">
        <f t="shared" ref="L958" si="213">SUM(L956:L957)</f>
        <v>2559</v>
      </c>
      <c r="M958" s="675"/>
      <c r="N958" s="1490"/>
      <c r="P958" s="10"/>
    </row>
    <row r="959" spans="1:16" s="10" customFormat="1" ht="18" customHeight="1" x14ac:dyDescent="0.3">
      <c r="A959" s="1588">
        <v>952</v>
      </c>
      <c r="B959" s="143"/>
      <c r="C959" s="137">
        <f>C955+1</f>
        <v>161</v>
      </c>
      <c r="D959" s="721" t="s">
        <v>412</v>
      </c>
      <c r="E959" s="146"/>
      <c r="F959" s="146">
        <v>1697</v>
      </c>
      <c r="G959" s="147">
        <v>469</v>
      </c>
      <c r="H959" s="736" t="s">
        <v>25</v>
      </c>
      <c r="I959" s="675"/>
      <c r="J959" s="141"/>
      <c r="K959" s="141"/>
      <c r="L959" s="141"/>
      <c r="M959" s="141"/>
      <c r="N959" s="142"/>
    </row>
    <row r="960" spans="1:16" s="10" customFormat="1" ht="18" customHeight="1" x14ac:dyDescent="0.3">
      <c r="A960" s="1588">
        <v>953</v>
      </c>
      <c r="B960" s="143"/>
      <c r="C960" s="137"/>
      <c r="D960" s="1341" t="s">
        <v>1165</v>
      </c>
      <c r="E960" s="146"/>
      <c r="F960" s="146"/>
      <c r="G960" s="147"/>
      <c r="H960" s="736"/>
      <c r="I960" s="675">
        <f>SUM(J960:N960)</f>
        <v>5</v>
      </c>
      <c r="J960" s="141"/>
      <c r="K960" s="141"/>
      <c r="L960" s="141"/>
      <c r="M960" s="141"/>
      <c r="N960" s="142">
        <v>5</v>
      </c>
    </row>
    <row r="961" spans="1:16" s="10" customFormat="1" ht="18" customHeight="1" x14ac:dyDescent="0.3">
      <c r="A961" s="1588">
        <v>954</v>
      </c>
      <c r="B961" s="143"/>
      <c r="C961" s="137"/>
      <c r="D961" s="1340" t="s">
        <v>937</v>
      </c>
      <c r="E961" s="146"/>
      <c r="F961" s="146"/>
      <c r="G961" s="147"/>
      <c r="H961" s="736"/>
      <c r="I961" s="1196">
        <f t="shared" ref="I961:I965" si="214">SUM(J961:N961)</f>
        <v>0</v>
      </c>
      <c r="J961" s="141"/>
      <c r="K961" s="141"/>
      <c r="L961" s="141"/>
      <c r="M961" s="141"/>
      <c r="N961" s="153"/>
    </row>
    <row r="962" spans="1:16" s="10" customFormat="1" ht="18" customHeight="1" x14ac:dyDescent="0.3">
      <c r="A962" s="1588">
        <v>955</v>
      </c>
      <c r="B962" s="143"/>
      <c r="C962" s="137"/>
      <c r="D962" s="1341" t="s">
        <v>1210</v>
      </c>
      <c r="E962" s="146"/>
      <c r="F962" s="146"/>
      <c r="G962" s="147"/>
      <c r="H962" s="736"/>
      <c r="I962" s="675">
        <f>SUM(I960:I961)</f>
        <v>5</v>
      </c>
      <c r="J962" s="675"/>
      <c r="K962" s="675"/>
      <c r="L962" s="675"/>
      <c r="M962" s="675"/>
      <c r="N962" s="1490">
        <f t="shared" ref="N962" si="215">SUM(N960:N961)</f>
        <v>5</v>
      </c>
    </row>
    <row r="963" spans="1:16" s="3" customFormat="1" ht="18" customHeight="1" x14ac:dyDescent="0.3">
      <c r="A963" s="1588">
        <v>956</v>
      </c>
      <c r="B963" s="143"/>
      <c r="C963" s="137">
        <f>C959+1</f>
        <v>162</v>
      </c>
      <c r="D963" s="721" t="s">
        <v>410</v>
      </c>
      <c r="E963" s="146">
        <v>254</v>
      </c>
      <c r="F963" s="146">
        <v>626</v>
      </c>
      <c r="G963" s="147">
        <v>220</v>
      </c>
      <c r="H963" s="736" t="s">
        <v>25</v>
      </c>
      <c r="I963" s="675"/>
      <c r="J963" s="141"/>
      <c r="K963" s="141"/>
      <c r="L963" s="141"/>
      <c r="M963" s="141"/>
      <c r="N963" s="142"/>
      <c r="O963" s="10"/>
      <c r="P963" s="10"/>
    </row>
    <row r="964" spans="1:16" s="3" customFormat="1" ht="18" customHeight="1" x14ac:dyDescent="0.3">
      <c r="A964" s="1588">
        <v>957</v>
      </c>
      <c r="B964" s="143"/>
      <c r="C964" s="137"/>
      <c r="D964" s="1341" t="s">
        <v>1165</v>
      </c>
      <c r="E964" s="146"/>
      <c r="F964" s="146"/>
      <c r="G964" s="147"/>
      <c r="H964" s="736"/>
      <c r="I964" s="675">
        <f>SUM(J964:N964)</f>
        <v>208</v>
      </c>
      <c r="J964" s="141"/>
      <c r="K964" s="141"/>
      <c r="L964" s="141">
        <v>203</v>
      </c>
      <c r="M964" s="141"/>
      <c r="N964" s="142">
        <v>5</v>
      </c>
      <c r="O964" s="10"/>
      <c r="P964" s="10"/>
    </row>
    <row r="965" spans="1:16" s="3" customFormat="1" ht="18" customHeight="1" x14ac:dyDescent="0.3">
      <c r="A965" s="1588">
        <v>958</v>
      </c>
      <c r="B965" s="143"/>
      <c r="C965" s="137"/>
      <c r="D965" s="1340" t="s">
        <v>937</v>
      </c>
      <c r="E965" s="146"/>
      <c r="F965" s="146"/>
      <c r="G965" s="147"/>
      <c r="H965" s="736"/>
      <c r="I965" s="1196">
        <f t="shared" si="214"/>
        <v>0</v>
      </c>
      <c r="J965" s="1029"/>
      <c r="K965" s="1029"/>
      <c r="L965" s="1029"/>
      <c r="M965" s="1029"/>
      <c r="N965" s="153"/>
      <c r="O965" s="10"/>
      <c r="P965" s="10"/>
    </row>
    <row r="966" spans="1:16" s="3" customFormat="1" ht="18" customHeight="1" x14ac:dyDescent="0.3">
      <c r="A966" s="1588">
        <v>959</v>
      </c>
      <c r="B966" s="143"/>
      <c r="C966" s="137"/>
      <c r="D966" s="1341" t="s">
        <v>1210</v>
      </c>
      <c r="E966" s="146"/>
      <c r="F966" s="146"/>
      <c r="G966" s="147"/>
      <c r="H966" s="736"/>
      <c r="I966" s="675">
        <f>SUM(I964:I965)</f>
        <v>208</v>
      </c>
      <c r="J966" s="675"/>
      <c r="K966" s="675"/>
      <c r="L966" s="675">
        <f t="shared" ref="L966:N966" si="216">SUM(L964:L965)</f>
        <v>203</v>
      </c>
      <c r="M966" s="675"/>
      <c r="N966" s="1490">
        <f t="shared" si="216"/>
        <v>5</v>
      </c>
      <c r="O966" s="10"/>
      <c r="P966" s="10"/>
    </row>
    <row r="967" spans="1:16" s="3" customFormat="1" ht="18" customHeight="1" x14ac:dyDescent="0.3">
      <c r="A967" s="1588">
        <v>960</v>
      </c>
      <c r="B967" s="143"/>
      <c r="C967" s="137">
        <f>C963+1</f>
        <v>163</v>
      </c>
      <c r="D967" s="721" t="s">
        <v>902</v>
      </c>
      <c r="E967" s="146"/>
      <c r="F967" s="146"/>
      <c r="G967" s="140">
        <v>178</v>
      </c>
      <c r="H967" s="736" t="s">
        <v>25</v>
      </c>
      <c r="I967" s="675"/>
      <c r="J967" s="210"/>
      <c r="K967" s="210"/>
      <c r="L967" s="210"/>
      <c r="M967" s="141"/>
      <c r="N967" s="142"/>
      <c r="O967" s="10"/>
      <c r="P967" s="10"/>
    </row>
    <row r="968" spans="1:16" s="3" customFormat="1" ht="18" customHeight="1" x14ac:dyDescent="0.3">
      <c r="A968" s="1588">
        <v>961</v>
      </c>
      <c r="B968" s="174"/>
      <c r="C968" s="137"/>
      <c r="D968" s="1341" t="s">
        <v>1165</v>
      </c>
      <c r="E968" s="275"/>
      <c r="F968" s="275"/>
      <c r="G968" s="212"/>
      <c r="H968" s="736"/>
      <c r="I968" s="675">
        <f>SUM(J968:N968)</f>
        <v>700</v>
      </c>
      <c r="J968" s="210"/>
      <c r="K968" s="210"/>
      <c r="L968" s="141">
        <v>700</v>
      </c>
      <c r="M968" s="141"/>
      <c r="N968" s="142"/>
      <c r="O968" s="10"/>
      <c r="P968" s="10"/>
    </row>
    <row r="969" spans="1:16" s="3" customFormat="1" ht="18" customHeight="1" x14ac:dyDescent="0.3">
      <c r="A969" s="1588">
        <v>962</v>
      </c>
      <c r="B969" s="174"/>
      <c r="C969" s="137"/>
      <c r="D969" s="1340" t="s">
        <v>1334</v>
      </c>
      <c r="E969" s="275"/>
      <c r="F969" s="275"/>
      <c r="G969" s="212"/>
      <c r="H969" s="736"/>
      <c r="I969" s="1196">
        <f t="shared" ref="I969:I973" si="217">SUM(J969:N969)</f>
        <v>235</v>
      </c>
      <c r="J969" s="210"/>
      <c r="K969" s="210"/>
      <c r="L969" s="1029">
        <v>235</v>
      </c>
      <c r="M969" s="141"/>
      <c r="N969" s="142"/>
      <c r="O969" s="10"/>
      <c r="P969" s="10"/>
    </row>
    <row r="970" spans="1:16" s="3" customFormat="1" ht="18" customHeight="1" x14ac:dyDescent="0.3">
      <c r="A970" s="1588">
        <v>963</v>
      </c>
      <c r="B970" s="174"/>
      <c r="C970" s="137"/>
      <c r="D970" s="1341" t="s">
        <v>1210</v>
      </c>
      <c r="E970" s="275"/>
      <c r="F970" s="275"/>
      <c r="G970" s="212"/>
      <c r="H970" s="736"/>
      <c r="I970" s="675">
        <f>SUM(I968:I969)</f>
        <v>935</v>
      </c>
      <c r="J970" s="675"/>
      <c r="K970" s="675"/>
      <c r="L970" s="675">
        <f t="shared" ref="L970" si="218">SUM(L968:L969)</f>
        <v>935</v>
      </c>
      <c r="M970" s="675"/>
      <c r="N970" s="1490"/>
      <c r="O970" s="10"/>
      <c r="P970" s="10"/>
    </row>
    <row r="971" spans="1:16" s="3" customFormat="1" ht="18" customHeight="1" x14ac:dyDescent="0.3">
      <c r="A971" s="1588">
        <v>964</v>
      </c>
      <c r="B971" s="174"/>
      <c r="C971" s="137">
        <f>C967+1</f>
        <v>164</v>
      </c>
      <c r="D971" s="721" t="s">
        <v>538</v>
      </c>
      <c r="E971" s="275"/>
      <c r="F971" s="275"/>
      <c r="G971" s="212">
        <v>8162</v>
      </c>
      <c r="H971" s="736" t="s">
        <v>25</v>
      </c>
      <c r="I971" s="675"/>
      <c r="J971" s="210"/>
      <c r="K971" s="210"/>
      <c r="L971" s="210"/>
      <c r="M971" s="141"/>
      <c r="N971" s="142"/>
      <c r="O971" s="10"/>
      <c r="P971" s="10"/>
    </row>
    <row r="972" spans="1:16" s="3" customFormat="1" ht="18" customHeight="1" x14ac:dyDescent="0.3">
      <c r="A972" s="1588">
        <v>965</v>
      </c>
      <c r="B972" s="174"/>
      <c r="C972" s="137"/>
      <c r="D972" s="1341" t="s">
        <v>1165</v>
      </c>
      <c r="E972" s="275"/>
      <c r="F972" s="275"/>
      <c r="G972" s="212"/>
      <c r="H972" s="736"/>
      <c r="I972" s="675">
        <f>SUM(J972:N972)</f>
        <v>4775</v>
      </c>
      <c r="J972" s="210"/>
      <c r="K972" s="210"/>
      <c r="L972" s="141">
        <v>4775</v>
      </c>
      <c r="M972" s="141"/>
      <c r="N972" s="142"/>
      <c r="O972" s="10"/>
      <c r="P972" s="10"/>
    </row>
    <row r="973" spans="1:16" s="3" customFormat="1" ht="18" customHeight="1" x14ac:dyDescent="0.3">
      <c r="A973" s="1588">
        <v>966</v>
      </c>
      <c r="B973" s="174"/>
      <c r="C973" s="137"/>
      <c r="D973" s="1340" t="s">
        <v>937</v>
      </c>
      <c r="E973" s="275"/>
      <c r="F973" s="275"/>
      <c r="G973" s="212"/>
      <c r="H973" s="736"/>
      <c r="I973" s="1196">
        <f t="shared" si="217"/>
        <v>0</v>
      </c>
      <c r="J973" s="210"/>
      <c r="K973" s="210"/>
      <c r="L973" s="1029"/>
      <c r="M973" s="141"/>
      <c r="N973" s="142"/>
      <c r="O973" s="10"/>
      <c r="P973" s="10"/>
    </row>
    <row r="974" spans="1:16" s="3" customFormat="1" ht="18" customHeight="1" x14ac:dyDescent="0.3">
      <c r="A974" s="1588">
        <v>967</v>
      </c>
      <c r="B974" s="174"/>
      <c r="C974" s="137"/>
      <c r="D974" s="1341" t="s">
        <v>1210</v>
      </c>
      <c r="E974" s="275"/>
      <c r="F974" s="275"/>
      <c r="G974" s="212"/>
      <c r="H974" s="736"/>
      <c r="I974" s="675">
        <f>SUM(I972:I973)</f>
        <v>4775</v>
      </c>
      <c r="J974" s="675"/>
      <c r="K974" s="675"/>
      <c r="L974" s="675">
        <f t="shared" ref="L974" si="219">SUM(L972:L973)</f>
        <v>4775</v>
      </c>
      <c r="M974" s="675"/>
      <c r="N974" s="1490"/>
      <c r="O974" s="10"/>
      <c r="P974" s="10"/>
    </row>
    <row r="975" spans="1:16" s="3" customFormat="1" ht="31.5" customHeight="1" x14ac:dyDescent="0.3">
      <c r="A975" s="1588">
        <v>968</v>
      </c>
      <c r="B975" s="174"/>
      <c r="C975" s="662">
        <f>C971+1</f>
        <v>165</v>
      </c>
      <c r="D975" s="721" t="s">
        <v>496</v>
      </c>
      <c r="E975" s="275"/>
      <c r="F975" s="275"/>
      <c r="G975" s="276">
        <v>0</v>
      </c>
      <c r="H975" s="1230" t="s">
        <v>25</v>
      </c>
      <c r="I975" s="675"/>
      <c r="J975" s="210"/>
      <c r="K975" s="210"/>
      <c r="L975" s="210"/>
      <c r="M975" s="141"/>
      <c r="N975" s="142"/>
      <c r="O975" s="10"/>
      <c r="P975" s="10"/>
    </row>
    <row r="976" spans="1:16" s="3" customFormat="1" ht="18" customHeight="1" x14ac:dyDescent="0.3">
      <c r="A976" s="1588">
        <v>969</v>
      </c>
      <c r="B976" s="174"/>
      <c r="C976" s="662"/>
      <c r="D976" s="1341" t="s">
        <v>1165</v>
      </c>
      <c r="E976" s="275"/>
      <c r="F976" s="275"/>
      <c r="G976" s="276"/>
      <c r="H976" s="1230"/>
      <c r="I976" s="675">
        <f>SUM(J976:N976)</f>
        <v>3343</v>
      </c>
      <c r="J976" s="210"/>
      <c r="K976" s="210"/>
      <c r="L976" s="141">
        <v>3343</v>
      </c>
      <c r="M976" s="141"/>
      <c r="N976" s="142"/>
      <c r="O976" s="10"/>
      <c r="P976" s="10"/>
    </row>
    <row r="977" spans="1:16" s="3" customFormat="1" ht="18" customHeight="1" x14ac:dyDescent="0.3">
      <c r="A977" s="1588">
        <v>970</v>
      </c>
      <c r="B977" s="174"/>
      <c r="C977" s="662"/>
      <c r="D977" s="1340" t="s">
        <v>937</v>
      </c>
      <c r="E977" s="275"/>
      <c r="F977" s="275"/>
      <c r="G977" s="276"/>
      <c r="H977" s="1230"/>
      <c r="I977" s="1196">
        <f t="shared" ref="I977" si="220">SUM(J977:N977)</f>
        <v>0</v>
      </c>
      <c r="J977" s="210"/>
      <c r="K977" s="210"/>
      <c r="L977" s="1029"/>
      <c r="M977" s="141"/>
      <c r="N977" s="142"/>
      <c r="O977" s="10"/>
      <c r="P977" s="10"/>
    </row>
    <row r="978" spans="1:16" s="3" customFormat="1" ht="18" customHeight="1" x14ac:dyDescent="0.3">
      <c r="A978" s="1588">
        <v>971</v>
      </c>
      <c r="B978" s="174"/>
      <c r="C978" s="662"/>
      <c r="D978" s="1341" t="s">
        <v>1210</v>
      </c>
      <c r="E978" s="275"/>
      <c r="F978" s="275"/>
      <c r="G978" s="276"/>
      <c r="H978" s="1230"/>
      <c r="I978" s="675">
        <f>SUM(I976:I977)</f>
        <v>3343</v>
      </c>
      <c r="J978" s="675"/>
      <c r="K978" s="675"/>
      <c r="L978" s="675">
        <f t="shared" ref="L978" si="221">SUM(L976:L977)</f>
        <v>3343</v>
      </c>
      <c r="M978" s="675"/>
      <c r="N978" s="1490"/>
      <c r="O978" s="10"/>
      <c r="P978" s="10"/>
    </row>
    <row r="979" spans="1:16" s="3" customFormat="1" ht="32.25" customHeight="1" x14ac:dyDescent="0.3">
      <c r="A979" s="1588">
        <v>972</v>
      </c>
      <c r="B979" s="174"/>
      <c r="C979" s="662">
        <f>C975+1</f>
        <v>166</v>
      </c>
      <c r="D979" s="721" t="s">
        <v>1141</v>
      </c>
      <c r="E979" s="275"/>
      <c r="F979" s="275"/>
      <c r="G979" s="276"/>
      <c r="H979" s="1230" t="s">
        <v>25</v>
      </c>
      <c r="I979" s="675"/>
      <c r="J979" s="674"/>
      <c r="K979" s="674"/>
      <c r="L979" s="674"/>
      <c r="M979" s="674"/>
      <c r="N979" s="1489"/>
      <c r="O979" s="10"/>
      <c r="P979" s="10"/>
    </row>
    <row r="980" spans="1:16" s="3" customFormat="1" ht="18" customHeight="1" x14ac:dyDescent="0.3">
      <c r="A980" s="1588">
        <v>973</v>
      </c>
      <c r="B980" s="174"/>
      <c r="C980" s="662"/>
      <c r="D980" s="1341" t="s">
        <v>1165</v>
      </c>
      <c r="E980" s="275"/>
      <c r="F980" s="275"/>
      <c r="G980" s="276"/>
      <c r="H980" s="1230"/>
      <c r="I980" s="675">
        <f>SUM(J980:N980)</f>
        <v>116</v>
      </c>
      <c r="J980" s="674"/>
      <c r="K980" s="674"/>
      <c r="L980" s="674">
        <v>116</v>
      </c>
      <c r="M980" s="674"/>
      <c r="N980" s="1489">
        <v>0</v>
      </c>
      <c r="O980" s="10"/>
      <c r="P980" s="10"/>
    </row>
    <row r="981" spans="1:16" s="3" customFormat="1" ht="18" customHeight="1" x14ac:dyDescent="0.3">
      <c r="A981" s="1588">
        <v>974</v>
      </c>
      <c r="B981" s="174"/>
      <c r="C981" s="662"/>
      <c r="D981" s="1340" t="s">
        <v>937</v>
      </c>
      <c r="E981" s="275"/>
      <c r="F981" s="275"/>
      <c r="G981" s="276"/>
      <c r="H981" s="1230"/>
      <c r="I981" s="1196">
        <f t="shared" ref="I981" si="222">SUM(J981:N981)</f>
        <v>0</v>
      </c>
      <c r="J981" s="674"/>
      <c r="K981" s="674"/>
      <c r="L981" s="1474"/>
      <c r="M981" s="674"/>
      <c r="N981" s="1493"/>
      <c r="O981" s="10"/>
      <c r="P981" s="10"/>
    </row>
    <row r="982" spans="1:16" s="3" customFormat="1" ht="18" customHeight="1" x14ac:dyDescent="0.3">
      <c r="A982" s="1588">
        <v>975</v>
      </c>
      <c r="B982" s="174"/>
      <c r="C982" s="662"/>
      <c r="D982" s="1341" t="s">
        <v>1210</v>
      </c>
      <c r="E982" s="275"/>
      <c r="F982" s="275"/>
      <c r="G982" s="276"/>
      <c r="H982" s="1230"/>
      <c r="I982" s="675">
        <f>SUM(I979:I981)</f>
        <v>116</v>
      </c>
      <c r="J982" s="674"/>
      <c r="K982" s="674"/>
      <c r="L982" s="674">
        <f>SUM(L980:L981)</f>
        <v>116</v>
      </c>
      <c r="M982" s="674"/>
      <c r="N982" s="1489">
        <f>SUM(N980:N981)</f>
        <v>0</v>
      </c>
      <c r="O982" s="10"/>
      <c r="P982" s="10"/>
    </row>
    <row r="983" spans="1:16" s="3" customFormat="1" ht="18" customHeight="1" x14ac:dyDescent="0.3">
      <c r="A983" s="1588">
        <v>976</v>
      </c>
      <c r="B983" s="174"/>
      <c r="C983" s="662">
        <f>C979+1</f>
        <v>167</v>
      </c>
      <c r="D983" s="721" t="s">
        <v>1351</v>
      </c>
      <c r="E983" s="275"/>
      <c r="F983" s="275"/>
      <c r="G983" s="276"/>
      <c r="H983" s="1230" t="s">
        <v>25</v>
      </c>
      <c r="I983" s="675"/>
      <c r="J983" s="674"/>
      <c r="K983" s="674"/>
      <c r="L983" s="674"/>
      <c r="M983" s="674"/>
      <c r="N983" s="1489"/>
      <c r="O983" s="10"/>
      <c r="P983" s="10"/>
    </row>
    <row r="984" spans="1:16" s="3" customFormat="1" ht="18" customHeight="1" x14ac:dyDescent="0.3">
      <c r="A984" s="1588">
        <v>977</v>
      </c>
      <c r="B984" s="174"/>
      <c r="C984" s="662"/>
      <c r="D984" s="1340" t="s">
        <v>937</v>
      </c>
      <c r="E984" s="275"/>
      <c r="F984" s="275"/>
      <c r="G984" s="276"/>
      <c r="H984" s="1230"/>
      <c r="I984" s="1196">
        <f t="shared" ref="I984" si="223">SUM(J984:N984)</f>
        <v>305</v>
      </c>
      <c r="J984" s="674"/>
      <c r="K984" s="674"/>
      <c r="L984" s="1474">
        <v>305</v>
      </c>
      <c r="M984" s="674"/>
      <c r="N984" s="1489"/>
      <c r="O984" s="10"/>
      <c r="P984" s="10"/>
    </row>
    <row r="985" spans="1:16" s="3" customFormat="1" ht="18" customHeight="1" x14ac:dyDescent="0.3">
      <c r="A985" s="1588">
        <v>978</v>
      </c>
      <c r="B985" s="174"/>
      <c r="C985" s="662"/>
      <c r="D985" s="1341" t="s">
        <v>1210</v>
      </c>
      <c r="E985" s="275"/>
      <c r="F985" s="275"/>
      <c r="G985" s="276"/>
      <c r="H985" s="1230"/>
      <c r="I985" s="675">
        <f>SUM(I984)</f>
        <v>305</v>
      </c>
      <c r="J985" s="674"/>
      <c r="K985" s="674"/>
      <c r="L985" s="674">
        <f>SUM(L984)</f>
        <v>305</v>
      </c>
      <c r="M985" s="674"/>
      <c r="N985" s="1489"/>
      <c r="O985" s="10"/>
      <c r="P985" s="10"/>
    </row>
    <row r="986" spans="1:16" s="3" customFormat="1" ht="18" customHeight="1" x14ac:dyDescent="0.3">
      <c r="A986" s="1588">
        <v>979</v>
      </c>
      <c r="B986" s="174"/>
      <c r="C986" s="662">
        <f>C983+1</f>
        <v>168</v>
      </c>
      <c r="D986" s="721" t="s">
        <v>1138</v>
      </c>
      <c r="E986" s="275"/>
      <c r="F986" s="275"/>
      <c r="G986" s="276"/>
      <c r="H986" s="1230" t="s">
        <v>25</v>
      </c>
      <c r="I986" s="675"/>
      <c r="J986" s="674"/>
      <c r="K986" s="674"/>
      <c r="L986" s="674"/>
      <c r="M986" s="674"/>
      <c r="N986" s="1489"/>
      <c r="O986" s="10"/>
      <c r="P986" s="10"/>
    </row>
    <row r="987" spans="1:16" s="3" customFormat="1" ht="18" customHeight="1" x14ac:dyDescent="0.3">
      <c r="A987" s="1588">
        <v>980</v>
      </c>
      <c r="B987" s="174"/>
      <c r="C987" s="662"/>
      <c r="D987" s="1341" t="s">
        <v>1165</v>
      </c>
      <c r="E987" s="275"/>
      <c r="F987" s="275"/>
      <c r="G987" s="276"/>
      <c r="H987" s="1230"/>
      <c r="I987" s="675">
        <f>SUM(J987:N987)</f>
        <v>300</v>
      </c>
      <c r="J987" s="674"/>
      <c r="K987" s="674"/>
      <c r="L987" s="674">
        <v>300</v>
      </c>
      <c r="M987" s="674"/>
      <c r="N987" s="1489"/>
      <c r="O987" s="10"/>
      <c r="P987" s="10"/>
    </row>
    <row r="988" spans="1:16" s="3" customFormat="1" ht="18" customHeight="1" x14ac:dyDescent="0.3">
      <c r="A988" s="1588">
        <v>981</v>
      </c>
      <c r="B988" s="174"/>
      <c r="C988" s="662"/>
      <c r="D988" s="1340" t="s">
        <v>937</v>
      </c>
      <c r="E988" s="275"/>
      <c r="F988" s="275"/>
      <c r="G988" s="276"/>
      <c r="H988" s="1230"/>
      <c r="I988" s="1196">
        <f t="shared" ref="I988" si="224">SUM(J988:N988)</f>
        <v>0</v>
      </c>
      <c r="J988" s="674"/>
      <c r="K988" s="674"/>
      <c r="L988" s="1474"/>
      <c r="M988" s="674"/>
      <c r="N988" s="1489"/>
      <c r="O988" s="10"/>
      <c r="P988" s="10"/>
    </row>
    <row r="989" spans="1:16" s="3" customFormat="1" ht="18" customHeight="1" x14ac:dyDescent="0.3">
      <c r="A989" s="1588">
        <v>982</v>
      </c>
      <c r="B989" s="174"/>
      <c r="C989" s="662"/>
      <c r="D989" s="1341" t="s">
        <v>1210</v>
      </c>
      <c r="E989" s="275"/>
      <c r="F989" s="275"/>
      <c r="G989" s="276"/>
      <c r="H989" s="1230"/>
      <c r="I989" s="675">
        <f>SUM(I986:I988)</f>
        <v>300</v>
      </c>
      <c r="J989" s="674"/>
      <c r="K989" s="674"/>
      <c r="L989" s="674">
        <f>SUM(L987:L988)</f>
        <v>300</v>
      </c>
      <c r="M989" s="674"/>
      <c r="N989" s="1489"/>
      <c r="O989" s="10"/>
      <c r="P989" s="10"/>
    </row>
    <row r="990" spans="1:16" s="3" customFormat="1" ht="18" customHeight="1" x14ac:dyDescent="0.3">
      <c r="A990" s="1588">
        <v>983</v>
      </c>
      <c r="B990" s="174"/>
      <c r="C990" s="662">
        <f>C986+1</f>
        <v>169</v>
      </c>
      <c r="D990" s="721" t="s">
        <v>1134</v>
      </c>
      <c r="E990" s="275"/>
      <c r="F990" s="275"/>
      <c r="G990" s="276"/>
      <c r="H990" s="1230" t="s">
        <v>25</v>
      </c>
      <c r="I990" s="675"/>
      <c r="J990" s="674"/>
      <c r="K990" s="674"/>
      <c r="L990" s="674"/>
      <c r="M990" s="674"/>
      <c r="N990" s="1489"/>
      <c r="O990" s="10"/>
      <c r="P990" s="10"/>
    </row>
    <row r="991" spans="1:16" s="3" customFormat="1" ht="18" customHeight="1" x14ac:dyDescent="0.3">
      <c r="A991" s="1588">
        <v>984</v>
      </c>
      <c r="B991" s="174"/>
      <c r="C991" s="662"/>
      <c r="D991" s="1340" t="s">
        <v>937</v>
      </c>
      <c r="E991" s="275"/>
      <c r="F991" s="275"/>
      <c r="G991" s="276"/>
      <c r="H991" s="1230"/>
      <c r="I991" s="1196">
        <f t="shared" ref="I991" si="225">SUM(J991:N991)</f>
        <v>350</v>
      </c>
      <c r="J991" s="674"/>
      <c r="K991" s="674"/>
      <c r="L991" s="1474">
        <v>350</v>
      </c>
      <c r="M991" s="674"/>
      <c r="N991" s="1489"/>
      <c r="O991" s="10"/>
      <c r="P991" s="10"/>
    </row>
    <row r="992" spans="1:16" s="3" customFormat="1" ht="18" customHeight="1" x14ac:dyDescent="0.3">
      <c r="A992" s="1588">
        <v>985</v>
      </c>
      <c r="B992" s="174"/>
      <c r="C992" s="662"/>
      <c r="D992" s="1341" t="s">
        <v>1210</v>
      </c>
      <c r="E992" s="275"/>
      <c r="F992" s="275"/>
      <c r="G992" s="276"/>
      <c r="H992" s="1230"/>
      <c r="I992" s="675">
        <f>SUM(I989:I991)</f>
        <v>650</v>
      </c>
      <c r="J992" s="674"/>
      <c r="K992" s="674"/>
      <c r="L992" s="674">
        <f>SUM(L991)</f>
        <v>350</v>
      </c>
      <c r="M992" s="674"/>
      <c r="N992" s="1489"/>
      <c r="O992" s="10"/>
      <c r="P992" s="10"/>
    </row>
    <row r="993" spans="1:16" s="3" customFormat="1" ht="18" customHeight="1" x14ac:dyDescent="0.3">
      <c r="A993" s="1588">
        <v>986</v>
      </c>
      <c r="B993" s="174"/>
      <c r="C993" s="662">
        <f>C990+1</f>
        <v>170</v>
      </c>
      <c r="D993" s="721" t="s">
        <v>539</v>
      </c>
      <c r="E993" s="275"/>
      <c r="F993" s="275"/>
      <c r="G993" s="212">
        <v>0</v>
      </c>
      <c r="H993" s="736" t="s">
        <v>25</v>
      </c>
      <c r="I993" s="675"/>
      <c r="J993" s="210"/>
      <c r="K993" s="210"/>
      <c r="L993" s="210"/>
      <c r="M993" s="141"/>
      <c r="N993" s="142"/>
      <c r="O993" s="10"/>
      <c r="P993" s="10"/>
    </row>
    <row r="994" spans="1:16" s="3" customFormat="1" ht="18" customHeight="1" x14ac:dyDescent="0.3">
      <c r="A994" s="1588">
        <v>987</v>
      </c>
      <c r="B994" s="174"/>
      <c r="C994" s="662"/>
      <c r="D994" s="1341" t="s">
        <v>1165</v>
      </c>
      <c r="E994" s="275"/>
      <c r="F994" s="275"/>
      <c r="G994" s="212"/>
      <c r="H994" s="736"/>
      <c r="I994" s="675">
        <f>SUM(J994:N994)</f>
        <v>3500</v>
      </c>
      <c r="J994" s="210"/>
      <c r="K994" s="210"/>
      <c r="L994" s="141">
        <v>3500</v>
      </c>
      <c r="M994" s="141"/>
      <c r="N994" s="142"/>
      <c r="O994" s="10"/>
      <c r="P994" s="10"/>
    </row>
    <row r="995" spans="1:16" s="3" customFormat="1" ht="18" customHeight="1" x14ac:dyDescent="0.3">
      <c r="A995" s="1588">
        <v>988</v>
      </c>
      <c r="B995" s="174"/>
      <c r="C995" s="137"/>
      <c r="D995" s="1340" t="s">
        <v>937</v>
      </c>
      <c r="E995" s="275"/>
      <c r="F995" s="275"/>
      <c r="G995" s="212"/>
      <c r="H995" s="736"/>
      <c r="I995" s="1196">
        <f t="shared" ref="I995" si="226">SUM(J995:N995)</f>
        <v>0</v>
      </c>
      <c r="J995" s="210"/>
      <c r="K995" s="210"/>
      <c r="L995" s="1029"/>
      <c r="M995" s="141"/>
      <c r="N995" s="142"/>
      <c r="O995" s="10"/>
      <c r="P995" s="10"/>
    </row>
    <row r="996" spans="1:16" s="3" customFormat="1" ht="18" customHeight="1" x14ac:dyDescent="0.3">
      <c r="A996" s="1588">
        <v>989</v>
      </c>
      <c r="B996" s="174"/>
      <c r="C996" s="137"/>
      <c r="D996" s="1341" t="s">
        <v>1210</v>
      </c>
      <c r="E996" s="275"/>
      <c r="F996" s="275"/>
      <c r="G996" s="212"/>
      <c r="H996" s="736"/>
      <c r="I996" s="675">
        <f>SUM(I994:I995)</f>
        <v>3500</v>
      </c>
      <c r="J996" s="675"/>
      <c r="K996" s="675"/>
      <c r="L996" s="675">
        <f t="shared" ref="L996" si="227">SUM(L994:L995)</f>
        <v>3500</v>
      </c>
      <c r="M996" s="675"/>
      <c r="N996" s="1490"/>
      <c r="O996" s="10"/>
      <c r="P996" s="10"/>
    </row>
    <row r="997" spans="1:16" s="3" customFormat="1" ht="18" customHeight="1" x14ac:dyDescent="0.3">
      <c r="A997" s="1588">
        <v>990</v>
      </c>
      <c r="B997" s="174"/>
      <c r="C997" s="137">
        <f>C993+1</f>
        <v>171</v>
      </c>
      <c r="D997" s="721" t="s">
        <v>900</v>
      </c>
      <c r="E997" s="275"/>
      <c r="F997" s="275"/>
      <c r="G997" s="212"/>
      <c r="H997" s="736" t="s">
        <v>25</v>
      </c>
      <c r="I997" s="675"/>
      <c r="J997" s="674"/>
      <c r="K997" s="674"/>
      <c r="L997" s="674"/>
      <c r="M997" s="674"/>
      <c r="N997" s="1489"/>
      <c r="O997" s="10"/>
      <c r="P997" s="10"/>
    </row>
    <row r="998" spans="1:16" s="3" customFormat="1" ht="18" customHeight="1" x14ac:dyDescent="0.3">
      <c r="A998" s="1588">
        <v>991</v>
      </c>
      <c r="B998" s="174"/>
      <c r="C998" s="137"/>
      <c r="D998" s="1341" t="s">
        <v>1165</v>
      </c>
      <c r="E998" s="275"/>
      <c r="F998" s="275"/>
      <c r="G998" s="212"/>
      <c r="H998" s="736"/>
      <c r="I998" s="675">
        <f t="shared" ref="I998" si="228">SUM(J998:N998)</f>
        <v>1270</v>
      </c>
      <c r="J998" s="674"/>
      <c r="K998" s="674"/>
      <c r="L998" s="674">
        <v>1270</v>
      </c>
      <c r="M998" s="674"/>
      <c r="N998" s="1489"/>
      <c r="O998" s="10"/>
      <c r="P998" s="10"/>
    </row>
    <row r="999" spans="1:16" s="3" customFormat="1" ht="18" customHeight="1" x14ac:dyDescent="0.3">
      <c r="A999" s="1588">
        <v>992</v>
      </c>
      <c r="B999" s="174"/>
      <c r="C999" s="137"/>
      <c r="D999" s="1340" t="s">
        <v>937</v>
      </c>
      <c r="E999" s="275"/>
      <c r="F999" s="275"/>
      <c r="G999" s="212"/>
      <c r="H999" s="736"/>
      <c r="I999" s="1196">
        <f>SUM(J999:N999)</f>
        <v>0</v>
      </c>
      <c r="J999" s="674"/>
      <c r="K999" s="674"/>
      <c r="L999" s="1474"/>
      <c r="M999" s="674"/>
      <c r="N999" s="1489"/>
      <c r="O999" s="10"/>
      <c r="P999" s="10"/>
    </row>
    <row r="1000" spans="1:16" s="3" customFormat="1" ht="18" customHeight="1" x14ac:dyDescent="0.3">
      <c r="A1000" s="1588">
        <v>993</v>
      </c>
      <c r="B1000" s="174"/>
      <c r="C1000" s="137"/>
      <c r="D1000" s="1341" t="s">
        <v>1210</v>
      </c>
      <c r="E1000" s="275"/>
      <c r="F1000" s="275"/>
      <c r="G1000" s="212"/>
      <c r="H1000" s="736"/>
      <c r="I1000" s="675">
        <f>I998+I999</f>
        <v>1270</v>
      </c>
      <c r="J1000" s="674"/>
      <c r="K1000" s="674"/>
      <c r="L1000" s="674">
        <f>L998+L999</f>
        <v>1270</v>
      </c>
      <c r="M1000" s="674"/>
      <c r="N1000" s="1489"/>
      <c r="O1000" s="10"/>
      <c r="P1000" s="10"/>
    </row>
    <row r="1001" spans="1:16" s="3" customFormat="1" ht="33" customHeight="1" x14ac:dyDescent="0.3">
      <c r="A1001" s="1588">
        <v>994</v>
      </c>
      <c r="B1001" s="174"/>
      <c r="C1001" s="662">
        <f>C997+1</f>
        <v>172</v>
      </c>
      <c r="D1001" s="721" t="s">
        <v>567</v>
      </c>
      <c r="E1001" s="275"/>
      <c r="F1001" s="275"/>
      <c r="G1001" s="212"/>
      <c r="H1001" s="736" t="s">
        <v>25</v>
      </c>
      <c r="I1001" s="675"/>
      <c r="J1001" s="674"/>
      <c r="K1001" s="674"/>
      <c r="L1001" s="674"/>
      <c r="M1001" s="674"/>
      <c r="N1001" s="1489"/>
      <c r="O1001" s="10"/>
      <c r="P1001" s="10"/>
    </row>
    <row r="1002" spans="1:16" s="3" customFormat="1" ht="18" customHeight="1" x14ac:dyDescent="0.3">
      <c r="A1002" s="1588">
        <v>995</v>
      </c>
      <c r="B1002" s="174"/>
      <c r="C1002" s="137"/>
      <c r="D1002" s="1341" t="s">
        <v>1165</v>
      </c>
      <c r="E1002" s="275"/>
      <c r="F1002" s="275"/>
      <c r="G1002" s="212"/>
      <c r="H1002" s="736"/>
      <c r="I1002" s="675">
        <f t="shared" ref="I1002" si="229">SUM(J1002:N1002)</f>
        <v>900</v>
      </c>
      <c r="J1002" s="674"/>
      <c r="K1002" s="674"/>
      <c r="L1002" s="674">
        <v>900</v>
      </c>
      <c r="M1002" s="674"/>
      <c r="N1002" s="1489"/>
      <c r="O1002" s="10"/>
      <c r="P1002" s="10"/>
    </row>
    <row r="1003" spans="1:16" s="3" customFormat="1" ht="18" customHeight="1" x14ac:dyDescent="0.3">
      <c r="A1003" s="1588">
        <v>996</v>
      </c>
      <c r="B1003" s="174"/>
      <c r="C1003" s="137"/>
      <c r="D1003" s="1340" t="s">
        <v>937</v>
      </c>
      <c r="E1003" s="275"/>
      <c r="F1003" s="275"/>
      <c r="G1003" s="212"/>
      <c r="H1003" s="736"/>
      <c r="I1003" s="1196">
        <f>SUM(J1003:N1003)</f>
        <v>0</v>
      </c>
      <c r="J1003" s="674"/>
      <c r="K1003" s="674"/>
      <c r="L1003" s="1474"/>
      <c r="M1003" s="674"/>
      <c r="N1003" s="1489"/>
      <c r="O1003" s="10"/>
      <c r="P1003" s="10"/>
    </row>
    <row r="1004" spans="1:16" s="3" customFormat="1" ht="18" customHeight="1" x14ac:dyDescent="0.3">
      <c r="A1004" s="1588">
        <v>997</v>
      </c>
      <c r="B1004" s="174"/>
      <c r="C1004" s="137"/>
      <c r="D1004" s="1341" t="s">
        <v>1210</v>
      </c>
      <c r="E1004" s="275"/>
      <c r="F1004" s="275"/>
      <c r="G1004" s="212"/>
      <c r="H1004" s="736"/>
      <c r="I1004" s="675">
        <f>SUM(I1002:I1003)</f>
        <v>900</v>
      </c>
      <c r="J1004" s="674"/>
      <c r="K1004" s="674"/>
      <c r="L1004" s="674">
        <f>SUM(L1002:L1003)</f>
        <v>900</v>
      </c>
      <c r="M1004" s="674"/>
      <c r="N1004" s="1489"/>
      <c r="O1004" s="10"/>
      <c r="P1004" s="10"/>
    </row>
    <row r="1005" spans="1:16" s="3" customFormat="1" ht="18" customHeight="1" x14ac:dyDescent="0.3">
      <c r="A1005" s="1588">
        <v>998</v>
      </c>
      <c r="B1005" s="174"/>
      <c r="C1005" s="137">
        <f>C1001+1</f>
        <v>173</v>
      </c>
      <c r="D1005" s="721" t="s">
        <v>569</v>
      </c>
      <c r="E1005" s="275"/>
      <c r="F1005" s="275"/>
      <c r="G1005" s="212"/>
      <c r="H1005" s="736" t="s">
        <v>25</v>
      </c>
      <c r="I1005" s="675"/>
      <c r="J1005" s="674"/>
      <c r="K1005" s="674"/>
      <c r="L1005" s="674"/>
      <c r="M1005" s="674"/>
      <c r="N1005" s="1489"/>
      <c r="O1005" s="10"/>
      <c r="P1005" s="10"/>
    </row>
    <row r="1006" spans="1:16" s="3" customFormat="1" ht="18" customHeight="1" x14ac:dyDescent="0.3">
      <c r="A1006" s="1588">
        <v>999</v>
      </c>
      <c r="B1006" s="174"/>
      <c r="C1006" s="137"/>
      <c r="D1006" s="1341" t="s">
        <v>1165</v>
      </c>
      <c r="E1006" s="275"/>
      <c r="F1006" s="275"/>
      <c r="G1006" s="212"/>
      <c r="H1006" s="736"/>
      <c r="I1006" s="677">
        <f t="shared" ref="I1006" si="230">SUM(J1006:N1006)</f>
        <v>500</v>
      </c>
      <c r="J1006" s="674"/>
      <c r="K1006" s="674"/>
      <c r="L1006" s="1543">
        <v>500</v>
      </c>
      <c r="M1006" s="674"/>
      <c r="N1006" s="1489"/>
      <c r="O1006" s="10"/>
      <c r="P1006" s="10"/>
    </row>
    <row r="1007" spans="1:16" s="3" customFormat="1" ht="18" customHeight="1" x14ac:dyDescent="0.3">
      <c r="A1007" s="1588">
        <v>1000</v>
      </c>
      <c r="B1007" s="174"/>
      <c r="C1007" s="137"/>
      <c r="D1007" s="1340" t="s">
        <v>937</v>
      </c>
      <c r="E1007" s="275"/>
      <c r="F1007" s="275"/>
      <c r="G1007" s="212"/>
      <c r="H1007" s="736"/>
      <c r="I1007" s="1196">
        <f>SUM(J1007:N1007)</f>
        <v>0</v>
      </c>
      <c r="J1007" s="674"/>
      <c r="K1007" s="674"/>
      <c r="L1007" s="1474"/>
      <c r="M1007" s="674"/>
      <c r="N1007" s="1489"/>
      <c r="O1007" s="10"/>
      <c r="P1007" s="10"/>
    </row>
    <row r="1008" spans="1:16" s="3" customFormat="1" ht="18" customHeight="1" x14ac:dyDescent="0.3">
      <c r="A1008" s="1588">
        <v>1001</v>
      </c>
      <c r="B1008" s="174"/>
      <c r="C1008" s="137"/>
      <c r="D1008" s="1341" t="s">
        <v>1210</v>
      </c>
      <c r="E1008" s="275"/>
      <c r="F1008" s="275"/>
      <c r="G1008" s="212"/>
      <c r="H1008" s="736"/>
      <c r="I1008" s="675">
        <f>I1006+I1007</f>
        <v>500</v>
      </c>
      <c r="J1008" s="674"/>
      <c r="K1008" s="674"/>
      <c r="L1008" s="674">
        <f>L1007+L1006</f>
        <v>500</v>
      </c>
      <c r="M1008" s="674"/>
      <c r="N1008" s="1489"/>
      <c r="O1008" s="10"/>
      <c r="P1008" s="10"/>
    </row>
    <row r="1009" spans="1:16" s="3" customFormat="1" ht="18" customHeight="1" x14ac:dyDescent="0.3">
      <c r="A1009" s="1588">
        <v>1002</v>
      </c>
      <c r="B1009" s="174"/>
      <c r="C1009" s="137">
        <f>C1005+1</f>
        <v>174</v>
      </c>
      <c r="D1009" s="721" t="s">
        <v>1136</v>
      </c>
      <c r="E1009" s="275"/>
      <c r="F1009" s="275"/>
      <c r="G1009" s="212"/>
      <c r="H1009" s="736" t="s">
        <v>25</v>
      </c>
      <c r="I1009" s="675"/>
      <c r="J1009" s="674"/>
      <c r="K1009" s="674"/>
      <c r="L1009" s="674"/>
      <c r="M1009" s="674"/>
      <c r="N1009" s="1489"/>
      <c r="O1009" s="10"/>
      <c r="P1009" s="10"/>
    </row>
    <row r="1010" spans="1:16" s="3" customFormat="1" ht="18" customHeight="1" x14ac:dyDescent="0.3">
      <c r="A1010" s="1588">
        <v>1003</v>
      </c>
      <c r="B1010" s="174"/>
      <c r="C1010" s="137"/>
      <c r="D1010" s="1341" t="s">
        <v>1165</v>
      </c>
      <c r="E1010" s="275"/>
      <c r="F1010" s="275"/>
      <c r="G1010" s="212"/>
      <c r="H1010" s="736"/>
      <c r="I1010" s="675">
        <f>SUM(J1010:N1010)</f>
        <v>1905</v>
      </c>
      <c r="J1010" s="674"/>
      <c r="K1010" s="674"/>
      <c r="L1010" s="674">
        <v>1905</v>
      </c>
      <c r="M1010" s="674"/>
      <c r="N1010" s="1489"/>
      <c r="O1010" s="10"/>
      <c r="P1010" s="10"/>
    </row>
    <row r="1011" spans="1:16" s="3" customFormat="1" ht="18" customHeight="1" x14ac:dyDescent="0.3">
      <c r="A1011" s="1588">
        <v>1004</v>
      </c>
      <c r="B1011" s="174"/>
      <c r="C1011" s="137"/>
      <c r="D1011" s="1340" t="s">
        <v>1334</v>
      </c>
      <c r="E1011" s="275"/>
      <c r="F1011" s="275"/>
      <c r="G1011" s="212"/>
      <c r="H1011" s="736"/>
      <c r="I1011" s="1196">
        <f>SUM(J1011:N1011)</f>
        <v>-1270</v>
      </c>
      <c r="J1011" s="674"/>
      <c r="K1011" s="674"/>
      <c r="L1011" s="1474">
        <v>-1270</v>
      </c>
      <c r="M1011" s="674"/>
      <c r="N1011" s="1489"/>
      <c r="O1011" s="10"/>
      <c r="P1011" s="10"/>
    </row>
    <row r="1012" spans="1:16" s="3" customFormat="1" ht="18" customHeight="1" x14ac:dyDescent="0.3">
      <c r="A1012" s="1588">
        <v>1005</v>
      </c>
      <c r="B1012" s="174"/>
      <c r="C1012" s="137"/>
      <c r="D1012" s="1341" t="s">
        <v>1210</v>
      </c>
      <c r="E1012" s="275"/>
      <c r="F1012" s="275"/>
      <c r="G1012" s="212"/>
      <c r="H1012" s="736"/>
      <c r="I1012" s="675">
        <f>SUM(I1010:I1011)</f>
        <v>635</v>
      </c>
      <c r="J1012" s="674"/>
      <c r="K1012" s="674"/>
      <c r="L1012" s="674">
        <f>SUM(L1010:L1011)</f>
        <v>635</v>
      </c>
      <c r="M1012" s="674"/>
      <c r="N1012" s="1489"/>
      <c r="O1012" s="10"/>
      <c r="P1012" s="10"/>
    </row>
    <row r="1013" spans="1:16" s="3" customFormat="1" ht="31.5" customHeight="1" x14ac:dyDescent="0.3">
      <c r="A1013" s="1588">
        <v>1006</v>
      </c>
      <c r="B1013" s="174"/>
      <c r="C1013" s="662">
        <f>C1009+1</f>
        <v>175</v>
      </c>
      <c r="D1013" s="721" t="s">
        <v>1113</v>
      </c>
      <c r="E1013" s="275"/>
      <c r="F1013" s="275"/>
      <c r="G1013" s="212"/>
      <c r="H1013" s="1571" t="s">
        <v>25</v>
      </c>
      <c r="I1013" s="675"/>
      <c r="J1013" s="674"/>
      <c r="K1013" s="674"/>
      <c r="L1013" s="674"/>
      <c r="M1013" s="674"/>
      <c r="N1013" s="1489"/>
      <c r="O1013" s="10"/>
      <c r="P1013" s="10"/>
    </row>
    <row r="1014" spans="1:16" s="3" customFormat="1" ht="18" customHeight="1" x14ac:dyDescent="0.3">
      <c r="A1014" s="1588">
        <v>1007</v>
      </c>
      <c r="B1014" s="174"/>
      <c r="C1014" s="137"/>
      <c r="D1014" s="1341" t="s">
        <v>1165</v>
      </c>
      <c r="E1014" s="275"/>
      <c r="F1014" s="275"/>
      <c r="G1014" s="212"/>
      <c r="H1014" s="1571"/>
      <c r="I1014" s="675">
        <f>SUM(J1014:N1014)</f>
        <v>23821</v>
      </c>
      <c r="J1014" s="674"/>
      <c r="K1014" s="674"/>
      <c r="L1014" s="674">
        <v>12342</v>
      </c>
      <c r="M1014" s="674"/>
      <c r="N1014" s="1489">
        <v>11479</v>
      </c>
      <c r="O1014" s="10"/>
      <c r="P1014" s="10"/>
    </row>
    <row r="1015" spans="1:16" s="3" customFormat="1" ht="18" customHeight="1" x14ac:dyDescent="0.3">
      <c r="A1015" s="1588">
        <v>1008</v>
      </c>
      <c r="B1015" s="174"/>
      <c r="C1015" s="137"/>
      <c r="D1015" s="1340" t="s">
        <v>937</v>
      </c>
      <c r="E1015" s="275"/>
      <c r="F1015" s="275"/>
      <c r="G1015" s="212"/>
      <c r="H1015" s="736"/>
      <c r="I1015" s="1196">
        <f>SUM(J1015:N1015)</f>
        <v>0</v>
      </c>
      <c r="J1015" s="1474"/>
      <c r="K1015" s="674"/>
      <c r="L1015" s="1474"/>
      <c r="M1015" s="674"/>
      <c r="N1015" s="1493"/>
      <c r="O1015" s="10"/>
      <c r="P1015" s="10"/>
    </row>
    <row r="1016" spans="1:16" s="3" customFormat="1" ht="18" customHeight="1" x14ac:dyDescent="0.3">
      <c r="A1016" s="1588">
        <v>1009</v>
      </c>
      <c r="B1016" s="174"/>
      <c r="C1016" s="137"/>
      <c r="D1016" s="1341" t="s">
        <v>1210</v>
      </c>
      <c r="E1016" s="275"/>
      <c r="F1016" s="275"/>
      <c r="G1016" s="212"/>
      <c r="H1016" s="736"/>
      <c r="I1016" s="675">
        <f>SUM(I1014:I1015)</f>
        <v>23821</v>
      </c>
      <c r="J1016" s="674"/>
      <c r="K1016" s="674"/>
      <c r="L1016" s="674">
        <f t="shared" ref="L1016:N1016" si="231">SUM(L1014:L1015)</f>
        <v>12342</v>
      </c>
      <c r="M1016" s="674"/>
      <c r="N1016" s="1489">
        <f t="shared" si="231"/>
        <v>11479</v>
      </c>
      <c r="O1016" s="10"/>
      <c r="P1016" s="10"/>
    </row>
    <row r="1017" spans="1:16" s="3" customFormat="1" ht="18" customHeight="1" x14ac:dyDescent="0.3">
      <c r="A1017" s="1588">
        <v>1010</v>
      </c>
      <c r="B1017" s="174"/>
      <c r="C1017" s="137">
        <f>C1013+1</f>
        <v>176</v>
      </c>
      <c r="D1017" s="721" t="s">
        <v>1129</v>
      </c>
      <c r="E1017" s="275"/>
      <c r="F1017" s="275"/>
      <c r="G1017" s="212"/>
      <c r="H1017" s="736" t="s">
        <v>25</v>
      </c>
      <c r="I1017" s="675"/>
      <c r="J1017" s="674"/>
      <c r="K1017" s="674"/>
      <c r="L1017" s="674"/>
      <c r="M1017" s="674"/>
      <c r="N1017" s="1489"/>
      <c r="O1017" s="10"/>
      <c r="P1017" s="10"/>
    </row>
    <row r="1018" spans="1:16" s="3" customFormat="1" ht="18" customHeight="1" x14ac:dyDescent="0.3">
      <c r="A1018" s="1588">
        <v>1011</v>
      </c>
      <c r="B1018" s="174"/>
      <c r="C1018" s="137"/>
      <c r="D1018" s="1341" t="s">
        <v>1165</v>
      </c>
      <c r="E1018" s="275"/>
      <c r="F1018" s="275"/>
      <c r="G1018" s="212"/>
      <c r="H1018" s="736"/>
      <c r="I1018" s="676">
        <f>SUM(J1018:N1018)</f>
        <v>7600</v>
      </c>
      <c r="J1018" s="674"/>
      <c r="K1018" s="674"/>
      <c r="L1018" s="674">
        <v>7600</v>
      </c>
      <c r="M1018" s="674"/>
      <c r="N1018" s="1489"/>
      <c r="O1018" s="10"/>
      <c r="P1018" s="10"/>
    </row>
    <row r="1019" spans="1:16" s="3" customFormat="1" ht="18" customHeight="1" x14ac:dyDescent="0.3">
      <c r="A1019" s="1588">
        <v>1012</v>
      </c>
      <c r="B1019" s="174"/>
      <c r="C1019" s="137"/>
      <c r="D1019" s="1340" t="s">
        <v>937</v>
      </c>
      <c r="E1019" s="275"/>
      <c r="F1019" s="275"/>
      <c r="G1019" s="212"/>
      <c r="H1019" s="736"/>
      <c r="I1019" s="1196">
        <f t="shared" ref="I1019" si="232">SUM(J1019:N1019)</f>
        <v>0</v>
      </c>
      <c r="J1019" s="674"/>
      <c r="K1019" s="674"/>
      <c r="L1019" s="1474"/>
      <c r="M1019" s="674"/>
      <c r="N1019" s="1489"/>
      <c r="O1019" s="10"/>
      <c r="P1019" s="10"/>
    </row>
    <row r="1020" spans="1:16" s="3" customFormat="1" ht="18" customHeight="1" x14ac:dyDescent="0.3">
      <c r="A1020" s="1588">
        <v>1013</v>
      </c>
      <c r="B1020" s="174"/>
      <c r="C1020" s="137"/>
      <c r="D1020" s="1341" t="s">
        <v>1210</v>
      </c>
      <c r="E1020" s="275"/>
      <c r="F1020" s="275"/>
      <c r="G1020" s="212"/>
      <c r="H1020" s="736"/>
      <c r="I1020" s="675">
        <f>SUM(I1018:I1019)</f>
        <v>7600</v>
      </c>
      <c r="J1020" s="674"/>
      <c r="K1020" s="674"/>
      <c r="L1020" s="674">
        <f>SUM(L1018:L1019)</f>
        <v>7600</v>
      </c>
      <c r="M1020" s="674"/>
      <c r="N1020" s="1489"/>
      <c r="O1020" s="10"/>
      <c r="P1020" s="10"/>
    </row>
    <row r="1021" spans="1:16" s="3" customFormat="1" ht="18" customHeight="1" x14ac:dyDescent="0.3">
      <c r="A1021" s="1588">
        <v>1014</v>
      </c>
      <c r="B1021" s="174"/>
      <c r="C1021" s="137">
        <f>C1017+1</f>
        <v>177</v>
      </c>
      <c r="D1021" s="721" t="s">
        <v>1196</v>
      </c>
      <c r="E1021" s="275"/>
      <c r="F1021" s="275"/>
      <c r="G1021" s="212"/>
      <c r="H1021" s="736" t="s">
        <v>25</v>
      </c>
      <c r="I1021" s="675"/>
      <c r="J1021" s="674"/>
      <c r="K1021" s="674"/>
      <c r="L1021" s="674"/>
      <c r="M1021" s="674"/>
      <c r="N1021" s="1489"/>
      <c r="O1021" s="10"/>
      <c r="P1021" s="10"/>
    </row>
    <row r="1022" spans="1:16" s="3" customFormat="1" ht="18" customHeight="1" x14ac:dyDescent="0.3">
      <c r="A1022" s="1588">
        <v>1015</v>
      </c>
      <c r="B1022" s="174"/>
      <c r="C1022" s="137"/>
      <c r="D1022" s="1341" t="s">
        <v>1165</v>
      </c>
      <c r="E1022" s="275"/>
      <c r="F1022" s="275"/>
      <c r="G1022" s="212"/>
      <c r="H1022" s="736"/>
      <c r="I1022" s="675">
        <f>SUM(J1022:N1022)</f>
        <v>1200</v>
      </c>
      <c r="J1022" s="674"/>
      <c r="K1022" s="674"/>
      <c r="L1022" s="674"/>
      <c r="M1022" s="674"/>
      <c r="N1022" s="1489">
        <v>1200</v>
      </c>
      <c r="O1022" s="10"/>
      <c r="P1022" s="10"/>
    </row>
    <row r="1023" spans="1:16" s="3" customFormat="1" ht="18" customHeight="1" x14ac:dyDescent="0.3">
      <c r="A1023" s="1588">
        <v>1016</v>
      </c>
      <c r="B1023" s="174"/>
      <c r="C1023" s="137"/>
      <c r="D1023" s="1340" t="s">
        <v>937</v>
      </c>
      <c r="E1023" s="275"/>
      <c r="F1023" s="275"/>
      <c r="G1023" s="212"/>
      <c r="H1023" s="736"/>
      <c r="I1023" s="1196">
        <f t="shared" ref="I1023" si="233">SUM(J1023:N1023)</f>
        <v>0</v>
      </c>
      <c r="J1023" s="674"/>
      <c r="K1023" s="674"/>
      <c r="L1023" s="674"/>
      <c r="M1023" s="674"/>
      <c r="N1023" s="1493"/>
      <c r="O1023" s="10"/>
      <c r="P1023" s="10"/>
    </row>
    <row r="1024" spans="1:16" s="3" customFormat="1" ht="18" customHeight="1" x14ac:dyDescent="0.3">
      <c r="A1024" s="1588">
        <v>1017</v>
      </c>
      <c r="B1024" s="174"/>
      <c r="C1024" s="137"/>
      <c r="D1024" s="1341" t="s">
        <v>1210</v>
      </c>
      <c r="E1024" s="275"/>
      <c r="F1024" s="275"/>
      <c r="G1024" s="212"/>
      <c r="H1024" s="736"/>
      <c r="I1024" s="675">
        <f>SUM(I1021:I1023)</f>
        <v>1200</v>
      </c>
      <c r="J1024" s="674"/>
      <c r="K1024" s="674"/>
      <c r="L1024" s="674"/>
      <c r="M1024" s="674"/>
      <c r="N1024" s="1489">
        <f>SUM(N1022:N1023)</f>
        <v>1200</v>
      </c>
      <c r="O1024" s="10"/>
      <c r="P1024" s="10"/>
    </row>
    <row r="1025" spans="1:16" s="3" customFormat="1" ht="18" customHeight="1" x14ac:dyDescent="0.3">
      <c r="A1025" s="1588">
        <v>1018</v>
      </c>
      <c r="B1025" s="174"/>
      <c r="C1025" s="137">
        <f>C1021+1</f>
        <v>178</v>
      </c>
      <c r="D1025" s="721" t="s">
        <v>1197</v>
      </c>
      <c r="E1025" s="275"/>
      <c r="F1025" s="275"/>
      <c r="G1025" s="212"/>
      <c r="H1025" s="736" t="s">
        <v>25</v>
      </c>
      <c r="I1025" s="675"/>
      <c r="J1025" s="674"/>
      <c r="K1025" s="674"/>
      <c r="L1025" s="674"/>
      <c r="M1025" s="674"/>
      <c r="N1025" s="1489"/>
      <c r="O1025" s="10"/>
      <c r="P1025" s="10"/>
    </row>
    <row r="1026" spans="1:16" s="3" customFormat="1" ht="18" customHeight="1" x14ac:dyDescent="0.3">
      <c r="A1026" s="1588">
        <v>1019</v>
      </c>
      <c r="B1026" s="174"/>
      <c r="C1026" s="137"/>
      <c r="D1026" s="1341" t="s">
        <v>1165</v>
      </c>
      <c r="E1026" s="275"/>
      <c r="F1026" s="275"/>
      <c r="G1026" s="212"/>
      <c r="H1026" s="736"/>
      <c r="I1026" s="675">
        <f>SUM(J1026:N1026)</f>
        <v>500</v>
      </c>
      <c r="J1026" s="674"/>
      <c r="K1026" s="674"/>
      <c r="L1026" s="674"/>
      <c r="M1026" s="674"/>
      <c r="N1026" s="1489">
        <v>500</v>
      </c>
      <c r="O1026" s="10"/>
      <c r="P1026" s="10"/>
    </row>
    <row r="1027" spans="1:16" s="3" customFormat="1" ht="18" customHeight="1" x14ac:dyDescent="0.3">
      <c r="A1027" s="1588">
        <v>1020</v>
      </c>
      <c r="B1027" s="174"/>
      <c r="C1027" s="137"/>
      <c r="D1027" s="1340" t="s">
        <v>937</v>
      </c>
      <c r="E1027" s="275"/>
      <c r="F1027" s="275"/>
      <c r="G1027" s="212"/>
      <c r="H1027" s="736"/>
      <c r="I1027" s="1196">
        <f t="shared" ref="I1027" si="234">SUM(J1027:N1027)</f>
        <v>0</v>
      </c>
      <c r="J1027" s="674"/>
      <c r="K1027" s="674"/>
      <c r="L1027" s="674"/>
      <c r="M1027" s="674"/>
      <c r="N1027" s="1493"/>
      <c r="O1027" s="10"/>
      <c r="P1027" s="10"/>
    </row>
    <row r="1028" spans="1:16" s="3" customFormat="1" ht="18" customHeight="1" x14ac:dyDescent="0.3">
      <c r="A1028" s="1588">
        <v>1021</v>
      </c>
      <c r="B1028" s="174"/>
      <c r="C1028" s="137"/>
      <c r="D1028" s="1341" t="s">
        <v>1210</v>
      </c>
      <c r="E1028" s="275"/>
      <c r="F1028" s="275"/>
      <c r="G1028" s="212"/>
      <c r="H1028" s="736"/>
      <c r="I1028" s="675">
        <f>SUM(I1025:I1027)</f>
        <v>500</v>
      </c>
      <c r="J1028" s="674"/>
      <c r="K1028" s="674"/>
      <c r="L1028" s="674"/>
      <c r="M1028" s="674"/>
      <c r="N1028" s="1489">
        <f>SUM(N1026:N1027)</f>
        <v>500</v>
      </c>
      <c r="O1028" s="10"/>
      <c r="P1028" s="10"/>
    </row>
    <row r="1029" spans="1:16" s="3" customFormat="1" ht="18" customHeight="1" x14ac:dyDescent="0.3">
      <c r="A1029" s="1588">
        <v>1022</v>
      </c>
      <c r="B1029" s="174"/>
      <c r="C1029" s="137">
        <f>C1025+1</f>
        <v>179</v>
      </c>
      <c r="D1029" s="721" t="s">
        <v>936</v>
      </c>
      <c r="E1029" s="275"/>
      <c r="F1029" s="275"/>
      <c r="G1029" s="212"/>
      <c r="H1029" s="736" t="s">
        <v>25</v>
      </c>
      <c r="I1029" s="675"/>
      <c r="J1029" s="674"/>
      <c r="K1029" s="674"/>
      <c r="L1029" s="674"/>
      <c r="M1029" s="674"/>
      <c r="N1029" s="1489"/>
      <c r="O1029" s="10"/>
      <c r="P1029" s="10"/>
    </row>
    <row r="1030" spans="1:16" s="3" customFormat="1" ht="18" customHeight="1" x14ac:dyDescent="0.3">
      <c r="A1030" s="1588">
        <v>1023</v>
      </c>
      <c r="B1030" s="174"/>
      <c r="C1030" s="137"/>
      <c r="D1030" s="1340" t="s">
        <v>937</v>
      </c>
      <c r="E1030" s="275"/>
      <c r="F1030" s="275"/>
      <c r="G1030" s="212"/>
      <c r="H1030" s="736"/>
      <c r="I1030" s="1196">
        <f t="shared" ref="I1030" si="235">SUM(J1030:N1030)</f>
        <v>800</v>
      </c>
      <c r="J1030" s="674"/>
      <c r="K1030" s="674"/>
      <c r="L1030" s="1474">
        <v>800</v>
      </c>
      <c r="M1030" s="674"/>
      <c r="N1030" s="1489"/>
      <c r="O1030" s="10"/>
      <c r="P1030" s="10"/>
    </row>
    <row r="1031" spans="1:16" s="3" customFormat="1" ht="18" customHeight="1" x14ac:dyDescent="0.3">
      <c r="A1031" s="1588">
        <v>1024</v>
      </c>
      <c r="B1031" s="174"/>
      <c r="C1031" s="137"/>
      <c r="D1031" s="1341" t="s">
        <v>1210</v>
      </c>
      <c r="E1031" s="275"/>
      <c r="F1031" s="275"/>
      <c r="G1031" s="212"/>
      <c r="H1031" s="736"/>
      <c r="I1031" s="675">
        <f>SUM(I1030)</f>
        <v>800</v>
      </c>
      <c r="J1031" s="674"/>
      <c r="K1031" s="674"/>
      <c r="L1031" s="674">
        <f>SUM(L1030)</f>
        <v>800</v>
      </c>
      <c r="M1031" s="674"/>
      <c r="N1031" s="1489"/>
      <c r="O1031" s="10"/>
      <c r="P1031" s="10"/>
    </row>
    <row r="1032" spans="1:16" s="10" customFormat="1" ht="22.5" customHeight="1" x14ac:dyDescent="0.3">
      <c r="A1032" s="1588">
        <v>1025</v>
      </c>
      <c r="B1032" s="143"/>
      <c r="C1032" s="137"/>
      <c r="D1032" s="170" t="s">
        <v>308</v>
      </c>
      <c r="E1032" s="146"/>
      <c r="F1032" s="146"/>
      <c r="G1032" s="1089"/>
      <c r="H1032" s="736"/>
      <c r="I1032" s="675"/>
      <c r="J1032" s="141"/>
      <c r="K1032" s="141"/>
      <c r="L1032" s="141"/>
      <c r="M1032" s="141"/>
      <c r="N1032" s="142"/>
    </row>
    <row r="1033" spans="1:16" s="3" customFormat="1" ht="18" customHeight="1" x14ac:dyDescent="0.3">
      <c r="A1033" s="1588">
        <v>1026</v>
      </c>
      <c r="B1033" s="143"/>
      <c r="C1033" s="137">
        <f>C1029+1</f>
        <v>180</v>
      </c>
      <c r="D1033" s="722" t="s">
        <v>309</v>
      </c>
      <c r="E1033" s="146">
        <v>344</v>
      </c>
      <c r="F1033" s="146"/>
      <c r="G1033" s="140">
        <v>63</v>
      </c>
      <c r="H1033" s="733" t="s">
        <v>25</v>
      </c>
      <c r="I1033" s="676"/>
      <c r="J1033" s="154"/>
      <c r="K1033" s="154"/>
      <c r="L1033" s="154"/>
      <c r="M1033" s="154"/>
      <c r="N1033" s="155"/>
      <c r="O1033" s="10"/>
      <c r="P1033" s="10"/>
    </row>
    <row r="1034" spans="1:16" s="3" customFormat="1" ht="18" customHeight="1" x14ac:dyDescent="0.3">
      <c r="A1034" s="1588">
        <v>1027</v>
      </c>
      <c r="B1034" s="143"/>
      <c r="C1034" s="137"/>
      <c r="D1034" s="1341" t="s">
        <v>1165</v>
      </c>
      <c r="E1034" s="146"/>
      <c r="F1034" s="146"/>
      <c r="G1034" s="140"/>
      <c r="H1034" s="733"/>
      <c r="I1034" s="676">
        <f>SUM(J1034:N1034)</f>
        <v>2536</v>
      </c>
      <c r="J1034" s="154"/>
      <c r="K1034" s="154"/>
      <c r="L1034" s="515">
        <v>2536</v>
      </c>
      <c r="M1034" s="154"/>
      <c r="N1034" s="155"/>
      <c r="O1034" s="10"/>
      <c r="P1034" s="10"/>
    </row>
    <row r="1035" spans="1:16" s="3" customFormat="1" ht="18" customHeight="1" x14ac:dyDescent="0.3">
      <c r="A1035" s="1588">
        <v>1028</v>
      </c>
      <c r="B1035" s="143"/>
      <c r="C1035" s="137"/>
      <c r="D1035" s="1340" t="s">
        <v>937</v>
      </c>
      <c r="E1035" s="146"/>
      <c r="F1035" s="146"/>
      <c r="G1035" s="140"/>
      <c r="H1035" s="733"/>
      <c r="I1035" s="1196">
        <f t="shared" ref="I1035:I1039" si="236">SUM(J1035:N1035)</f>
        <v>0</v>
      </c>
      <c r="J1035" s="154"/>
      <c r="K1035" s="154"/>
      <c r="L1035" s="160"/>
      <c r="M1035" s="154"/>
      <c r="N1035" s="155"/>
      <c r="O1035" s="10"/>
      <c r="P1035" s="10"/>
    </row>
    <row r="1036" spans="1:16" s="3" customFormat="1" ht="18" customHeight="1" x14ac:dyDescent="0.3">
      <c r="A1036" s="1588">
        <v>1029</v>
      </c>
      <c r="B1036" s="143"/>
      <c r="C1036" s="137"/>
      <c r="D1036" s="1341" t="s">
        <v>1210</v>
      </c>
      <c r="E1036" s="146"/>
      <c r="F1036" s="146"/>
      <c r="G1036" s="140"/>
      <c r="H1036" s="733"/>
      <c r="I1036" s="675">
        <f>SUM(I1034:I1035)</f>
        <v>2536</v>
      </c>
      <c r="J1036" s="675"/>
      <c r="K1036" s="675"/>
      <c r="L1036" s="675">
        <f t="shared" ref="L1036" si="237">SUM(L1034:L1035)</f>
        <v>2536</v>
      </c>
      <c r="M1036" s="675"/>
      <c r="N1036" s="1490"/>
      <c r="O1036" s="10"/>
      <c r="P1036" s="10"/>
    </row>
    <row r="1037" spans="1:16" s="3" customFormat="1" ht="18" customHeight="1" x14ac:dyDescent="0.3">
      <c r="A1037" s="1588">
        <v>1030</v>
      </c>
      <c r="B1037" s="143"/>
      <c r="C1037" s="137">
        <f>C1033+1</f>
        <v>181</v>
      </c>
      <c r="D1037" s="722" t="s">
        <v>909</v>
      </c>
      <c r="E1037" s="146"/>
      <c r="F1037" s="146"/>
      <c r="G1037" s="140"/>
      <c r="H1037" s="733" t="s">
        <v>25</v>
      </c>
      <c r="I1037" s="675"/>
      <c r="J1037" s="154"/>
      <c r="K1037" s="154"/>
      <c r="L1037" s="515"/>
      <c r="M1037" s="154"/>
      <c r="N1037" s="155"/>
      <c r="O1037" s="10"/>
      <c r="P1037" s="10"/>
    </row>
    <row r="1038" spans="1:16" s="3" customFormat="1" ht="18" customHeight="1" x14ac:dyDescent="0.3">
      <c r="A1038" s="1588">
        <v>1031</v>
      </c>
      <c r="B1038" s="143"/>
      <c r="C1038" s="137"/>
      <c r="D1038" s="1341" t="s">
        <v>1165</v>
      </c>
      <c r="E1038" s="146"/>
      <c r="F1038" s="146"/>
      <c r="G1038" s="140"/>
      <c r="H1038" s="733"/>
      <c r="I1038" s="675">
        <f>SUM(J1038:N1038)</f>
        <v>568</v>
      </c>
      <c r="J1038" s="154"/>
      <c r="K1038" s="154"/>
      <c r="L1038" s="515">
        <v>568</v>
      </c>
      <c r="M1038" s="154"/>
      <c r="N1038" s="155"/>
      <c r="O1038" s="10"/>
      <c r="P1038" s="10"/>
    </row>
    <row r="1039" spans="1:16" s="3" customFormat="1" ht="18" customHeight="1" x14ac:dyDescent="0.3">
      <c r="A1039" s="1588">
        <v>1032</v>
      </c>
      <c r="B1039" s="143"/>
      <c r="C1039" s="137"/>
      <c r="D1039" s="1340" t="s">
        <v>937</v>
      </c>
      <c r="E1039" s="146"/>
      <c r="F1039" s="146"/>
      <c r="G1039" s="140"/>
      <c r="H1039" s="733"/>
      <c r="I1039" s="1196">
        <f t="shared" si="236"/>
        <v>0</v>
      </c>
      <c r="J1039" s="154"/>
      <c r="K1039" s="154"/>
      <c r="L1039" s="160"/>
      <c r="M1039" s="154"/>
      <c r="N1039" s="155"/>
      <c r="O1039" s="10"/>
      <c r="P1039" s="10"/>
    </row>
    <row r="1040" spans="1:16" s="3" customFormat="1" ht="18" customHeight="1" x14ac:dyDescent="0.3">
      <c r="A1040" s="1588">
        <v>1033</v>
      </c>
      <c r="B1040" s="143"/>
      <c r="C1040" s="137"/>
      <c r="D1040" s="1341" t="s">
        <v>1210</v>
      </c>
      <c r="E1040" s="146"/>
      <c r="F1040" s="146"/>
      <c r="G1040" s="140"/>
      <c r="H1040" s="733"/>
      <c r="I1040" s="675">
        <f>SUM(I1038:I1039)</f>
        <v>568</v>
      </c>
      <c r="J1040" s="675"/>
      <c r="K1040" s="675"/>
      <c r="L1040" s="675">
        <f t="shared" ref="L1040" si="238">SUM(L1038:L1039)</f>
        <v>568</v>
      </c>
      <c r="M1040" s="675"/>
      <c r="N1040" s="1490"/>
      <c r="O1040" s="10"/>
      <c r="P1040" s="10"/>
    </row>
    <row r="1041" spans="1:16" s="3" customFormat="1" ht="18" customHeight="1" x14ac:dyDescent="0.3">
      <c r="A1041" s="1588">
        <v>1034</v>
      </c>
      <c r="B1041" s="143"/>
      <c r="C1041" s="137">
        <f>C1037+1</f>
        <v>182</v>
      </c>
      <c r="D1041" s="722" t="s">
        <v>311</v>
      </c>
      <c r="E1041" s="146">
        <v>109</v>
      </c>
      <c r="F1041" s="146"/>
      <c r="G1041" s="140">
        <v>0</v>
      </c>
      <c r="H1041" s="733" t="s">
        <v>25</v>
      </c>
      <c r="I1041" s="676"/>
      <c r="J1041" s="154"/>
      <c r="K1041" s="154"/>
      <c r="L1041" s="154"/>
      <c r="M1041" s="154"/>
      <c r="N1041" s="155"/>
      <c r="O1041" s="10"/>
      <c r="P1041" s="10"/>
    </row>
    <row r="1042" spans="1:16" s="3" customFormat="1" ht="18" customHeight="1" x14ac:dyDescent="0.3">
      <c r="A1042" s="1588">
        <v>1035</v>
      </c>
      <c r="B1042" s="143"/>
      <c r="C1042" s="137"/>
      <c r="D1042" s="1341" t="s">
        <v>1165</v>
      </c>
      <c r="E1042" s="146"/>
      <c r="F1042" s="146"/>
      <c r="G1042" s="140"/>
      <c r="H1042" s="736"/>
      <c r="I1042" s="676">
        <f>SUM(J1042:N1042)</f>
        <v>41</v>
      </c>
      <c r="J1042" s="154"/>
      <c r="K1042" s="154"/>
      <c r="L1042" s="515">
        <v>41</v>
      </c>
      <c r="M1042" s="154"/>
      <c r="N1042" s="155"/>
      <c r="O1042" s="10"/>
      <c r="P1042" s="10"/>
    </row>
    <row r="1043" spans="1:16" s="3" customFormat="1" ht="18" customHeight="1" x14ac:dyDescent="0.3">
      <c r="A1043" s="1588">
        <v>1036</v>
      </c>
      <c r="B1043" s="143"/>
      <c r="C1043" s="137"/>
      <c r="D1043" s="1340" t="s">
        <v>937</v>
      </c>
      <c r="E1043" s="146"/>
      <c r="F1043" s="146"/>
      <c r="G1043" s="140"/>
      <c r="H1043" s="736"/>
      <c r="I1043" s="1196">
        <f t="shared" ref="I1043" si="239">SUM(J1043:N1043)</f>
        <v>0</v>
      </c>
      <c r="J1043" s="154"/>
      <c r="K1043" s="154"/>
      <c r="L1043" s="160"/>
      <c r="M1043" s="154"/>
      <c r="N1043" s="155"/>
      <c r="O1043" s="10"/>
      <c r="P1043" s="10"/>
    </row>
    <row r="1044" spans="1:16" s="3" customFormat="1" ht="18" customHeight="1" x14ac:dyDescent="0.3">
      <c r="A1044" s="1588">
        <v>1037</v>
      </c>
      <c r="B1044" s="143"/>
      <c r="C1044" s="137"/>
      <c r="D1044" s="1341" t="s">
        <v>1210</v>
      </c>
      <c r="E1044" s="146"/>
      <c r="F1044" s="146"/>
      <c r="G1044" s="140"/>
      <c r="H1044" s="736"/>
      <c r="I1044" s="675">
        <f>SUM(I1042:I1043)</f>
        <v>41</v>
      </c>
      <c r="J1044" s="675"/>
      <c r="K1044" s="675"/>
      <c r="L1044" s="675">
        <f t="shared" ref="L1044" si="240">SUM(L1042:L1043)</f>
        <v>41</v>
      </c>
      <c r="M1044" s="675"/>
      <c r="N1044" s="1490"/>
      <c r="O1044" s="10"/>
      <c r="P1044" s="10"/>
    </row>
    <row r="1045" spans="1:16" s="3" customFormat="1" ht="18" customHeight="1" x14ac:dyDescent="0.3">
      <c r="A1045" s="1588">
        <v>1038</v>
      </c>
      <c r="B1045" s="143"/>
      <c r="C1045" s="137">
        <f>C1041+1</f>
        <v>183</v>
      </c>
      <c r="D1045" s="1258" t="s">
        <v>312</v>
      </c>
      <c r="E1045" s="146">
        <v>250</v>
      </c>
      <c r="F1045" s="146"/>
      <c r="G1045" s="140">
        <v>255</v>
      </c>
      <c r="H1045" s="736" t="s">
        <v>25</v>
      </c>
      <c r="I1045" s="676"/>
      <c r="J1045" s="154"/>
      <c r="K1045" s="154"/>
      <c r="L1045" s="154"/>
      <c r="M1045" s="154"/>
      <c r="N1045" s="155"/>
      <c r="O1045" s="10"/>
      <c r="P1045" s="10"/>
    </row>
    <row r="1046" spans="1:16" s="3" customFormat="1" ht="18" customHeight="1" x14ac:dyDescent="0.3">
      <c r="A1046" s="1588">
        <v>1039</v>
      </c>
      <c r="B1046" s="143"/>
      <c r="C1046" s="137"/>
      <c r="D1046" s="1341" t="s">
        <v>1165</v>
      </c>
      <c r="E1046" s="146"/>
      <c r="F1046" s="146"/>
      <c r="G1046" s="140"/>
      <c r="H1046" s="736"/>
      <c r="I1046" s="676">
        <f>SUM(J1046:N1046)</f>
        <v>249</v>
      </c>
      <c r="J1046" s="154"/>
      <c r="K1046" s="154"/>
      <c r="L1046" s="515">
        <v>249</v>
      </c>
      <c r="M1046" s="154"/>
      <c r="N1046" s="155"/>
      <c r="O1046" s="10"/>
      <c r="P1046" s="10"/>
    </row>
    <row r="1047" spans="1:16" s="3" customFormat="1" ht="18" customHeight="1" x14ac:dyDescent="0.3">
      <c r="A1047" s="1588">
        <v>1040</v>
      </c>
      <c r="B1047" s="143"/>
      <c r="C1047" s="137"/>
      <c r="D1047" s="1340" t="s">
        <v>937</v>
      </c>
      <c r="E1047" s="146"/>
      <c r="F1047" s="146"/>
      <c r="G1047" s="140"/>
      <c r="H1047" s="736"/>
      <c r="I1047" s="1196">
        <f t="shared" ref="I1047" si="241">SUM(J1047:N1047)</f>
        <v>0</v>
      </c>
      <c r="J1047" s="154"/>
      <c r="K1047" s="154"/>
      <c r="L1047" s="160"/>
      <c r="M1047" s="154"/>
      <c r="N1047" s="155"/>
      <c r="O1047" s="10"/>
      <c r="P1047" s="10"/>
    </row>
    <row r="1048" spans="1:16" s="3" customFormat="1" ht="18" customHeight="1" x14ac:dyDescent="0.3">
      <c r="A1048" s="1588">
        <v>1041</v>
      </c>
      <c r="B1048" s="143"/>
      <c r="C1048" s="137"/>
      <c r="D1048" s="1341" t="s">
        <v>1210</v>
      </c>
      <c r="E1048" s="146"/>
      <c r="F1048" s="146"/>
      <c r="G1048" s="140"/>
      <c r="H1048" s="736"/>
      <c r="I1048" s="675">
        <f>SUM(I1046:I1047)</f>
        <v>249</v>
      </c>
      <c r="J1048" s="675"/>
      <c r="K1048" s="675"/>
      <c r="L1048" s="675">
        <f t="shared" ref="L1048" si="242">SUM(L1046:L1047)</f>
        <v>249</v>
      </c>
      <c r="M1048" s="675"/>
      <c r="N1048" s="1490"/>
      <c r="O1048" s="10"/>
      <c r="P1048" s="10"/>
    </row>
    <row r="1049" spans="1:16" s="3" customFormat="1" ht="18" customHeight="1" x14ac:dyDescent="0.3">
      <c r="A1049" s="1588">
        <v>1042</v>
      </c>
      <c r="B1049" s="143"/>
      <c r="C1049" s="137">
        <f>C1045+1</f>
        <v>184</v>
      </c>
      <c r="D1049" s="1258" t="s">
        <v>910</v>
      </c>
      <c r="E1049" s="146"/>
      <c r="F1049" s="146"/>
      <c r="G1049" s="140">
        <v>0</v>
      </c>
      <c r="H1049" s="736" t="s">
        <v>25</v>
      </c>
      <c r="I1049" s="676"/>
      <c r="J1049" s="154"/>
      <c r="K1049" s="154"/>
      <c r="L1049" s="154"/>
      <c r="M1049" s="154"/>
      <c r="N1049" s="155"/>
      <c r="O1049" s="10"/>
      <c r="P1049" s="10"/>
    </row>
    <row r="1050" spans="1:16" s="3" customFormat="1" ht="18" customHeight="1" x14ac:dyDescent="0.3">
      <c r="A1050" s="1588">
        <v>1043</v>
      </c>
      <c r="B1050" s="143"/>
      <c r="C1050" s="137"/>
      <c r="D1050" s="1341" t="s">
        <v>1165</v>
      </c>
      <c r="E1050" s="146"/>
      <c r="F1050" s="146"/>
      <c r="G1050" s="140"/>
      <c r="H1050" s="736"/>
      <c r="I1050" s="676">
        <f>SUM(J1050:N1050)</f>
        <v>140</v>
      </c>
      <c r="J1050" s="154"/>
      <c r="K1050" s="154"/>
      <c r="L1050" s="515">
        <v>140</v>
      </c>
      <c r="M1050" s="154"/>
      <c r="N1050" s="155"/>
      <c r="O1050" s="10"/>
      <c r="P1050" s="10"/>
    </row>
    <row r="1051" spans="1:16" s="3" customFormat="1" ht="18" customHeight="1" x14ac:dyDescent="0.3">
      <c r="A1051" s="1588">
        <v>1044</v>
      </c>
      <c r="B1051" s="143"/>
      <c r="C1051" s="137"/>
      <c r="D1051" s="1340" t="s">
        <v>937</v>
      </c>
      <c r="E1051" s="146"/>
      <c r="F1051" s="146"/>
      <c r="G1051" s="140"/>
      <c r="H1051" s="736"/>
      <c r="I1051" s="1196">
        <f t="shared" ref="I1051" si="243">SUM(J1051:N1051)</f>
        <v>0</v>
      </c>
      <c r="J1051" s="154"/>
      <c r="K1051" s="154"/>
      <c r="L1051" s="160"/>
      <c r="M1051" s="154"/>
      <c r="N1051" s="155"/>
      <c r="O1051" s="10"/>
      <c r="P1051" s="10"/>
    </row>
    <row r="1052" spans="1:16" s="3" customFormat="1" ht="18" customHeight="1" x14ac:dyDescent="0.3">
      <c r="A1052" s="1588">
        <v>1045</v>
      </c>
      <c r="B1052" s="143"/>
      <c r="C1052" s="137"/>
      <c r="D1052" s="1341" t="s">
        <v>1210</v>
      </c>
      <c r="E1052" s="146"/>
      <c r="F1052" s="146"/>
      <c r="G1052" s="140"/>
      <c r="H1052" s="736"/>
      <c r="I1052" s="675">
        <f>SUM(I1050:I1051)</f>
        <v>140</v>
      </c>
      <c r="J1052" s="675"/>
      <c r="K1052" s="675"/>
      <c r="L1052" s="675">
        <f t="shared" ref="L1052" si="244">SUM(L1050:L1051)</f>
        <v>140</v>
      </c>
      <c r="M1052" s="675"/>
      <c r="N1052" s="1490"/>
      <c r="O1052" s="10"/>
      <c r="P1052" s="10"/>
    </row>
    <row r="1053" spans="1:16" s="3" customFormat="1" ht="18" customHeight="1" x14ac:dyDescent="0.3">
      <c r="A1053" s="1588">
        <v>1046</v>
      </c>
      <c r="B1053" s="143"/>
      <c r="C1053" s="137">
        <f>C1049+1</f>
        <v>185</v>
      </c>
      <c r="D1053" s="1258" t="s">
        <v>38</v>
      </c>
      <c r="E1053" s="146">
        <v>13</v>
      </c>
      <c r="F1053" s="146"/>
      <c r="G1053" s="140">
        <v>30</v>
      </c>
      <c r="H1053" s="736" t="s">
        <v>25</v>
      </c>
      <c r="I1053" s="676"/>
      <c r="J1053" s="154"/>
      <c r="K1053" s="154"/>
      <c r="L1053" s="154"/>
      <c r="M1053" s="154"/>
      <c r="N1053" s="155"/>
      <c r="O1053" s="10"/>
      <c r="P1053" s="10"/>
    </row>
    <row r="1054" spans="1:16" s="3" customFormat="1" ht="18" customHeight="1" x14ac:dyDescent="0.3">
      <c r="A1054" s="1588">
        <v>1047</v>
      </c>
      <c r="B1054" s="143"/>
      <c r="C1054" s="137"/>
      <c r="D1054" s="1341" t="s">
        <v>1165</v>
      </c>
      <c r="E1054" s="146"/>
      <c r="F1054" s="146"/>
      <c r="G1054" s="140"/>
      <c r="H1054" s="736"/>
      <c r="I1054" s="676">
        <f>SUM(J1054:N1054)</f>
        <v>242</v>
      </c>
      <c r="J1054" s="154"/>
      <c r="K1054" s="154"/>
      <c r="L1054" s="515">
        <v>242</v>
      </c>
      <c r="M1054" s="154"/>
      <c r="N1054" s="155"/>
      <c r="O1054" s="10"/>
      <c r="P1054" s="10"/>
    </row>
    <row r="1055" spans="1:16" s="3" customFormat="1" ht="18" customHeight="1" x14ac:dyDescent="0.3">
      <c r="A1055" s="1588">
        <v>1048</v>
      </c>
      <c r="B1055" s="143"/>
      <c r="C1055" s="137"/>
      <c r="D1055" s="1340" t="s">
        <v>937</v>
      </c>
      <c r="E1055" s="146"/>
      <c r="F1055" s="146"/>
      <c r="G1055" s="140"/>
      <c r="H1055" s="736"/>
      <c r="I1055" s="1196">
        <f t="shared" ref="I1055" si="245">SUM(J1055:N1055)</f>
        <v>0</v>
      </c>
      <c r="J1055" s="154"/>
      <c r="K1055" s="154"/>
      <c r="L1055" s="160"/>
      <c r="M1055" s="154"/>
      <c r="N1055" s="155"/>
      <c r="O1055" s="10"/>
      <c r="P1055" s="10"/>
    </row>
    <row r="1056" spans="1:16" s="3" customFormat="1" ht="18" customHeight="1" x14ac:dyDescent="0.3">
      <c r="A1056" s="1588">
        <v>1049</v>
      </c>
      <c r="B1056" s="143"/>
      <c r="C1056" s="137"/>
      <c r="D1056" s="1341" t="s">
        <v>1210</v>
      </c>
      <c r="E1056" s="146"/>
      <c r="F1056" s="146"/>
      <c r="G1056" s="140"/>
      <c r="H1056" s="736"/>
      <c r="I1056" s="675">
        <f>SUM(I1054:I1055)</f>
        <v>242</v>
      </c>
      <c r="J1056" s="675"/>
      <c r="K1056" s="675"/>
      <c r="L1056" s="675">
        <f t="shared" ref="L1056" si="246">SUM(L1054:L1055)</f>
        <v>242</v>
      </c>
      <c r="M1056" s="675"/>
      <c r="N1056" s="1490"/>
      <c r="O1056" s="10"/>
      <c r="P1056" s="10"/>
    </row>
    <row r="1057" spans="1:16" s="180" customFormat="1" ht="18" customHeight="1" x14ac:dyDescent="0.3">
      <c r="A1057" s="1588">
        <v>1050</v>
      </c>
      <c r="B1057" s="177"/>
      <c r="C1057" s="137">
        <f>C1053+1</f>
        <v>186</v>
      </c>
      <c r="D1057" s="721" t="s">
        <v>542</v>
      </c>
      <c r="E1057" s="211"/>
      <c r="F1057" s="150"/>
      <c r="G1057" s="212">
        <v>25</v>
      </c>
      <c r="H1057" s="736" t="s">
        <v>25</v>
      </c>
      <c r="I1057" s="675"/>
      <c r="J1057" s="141"/>
      <c r="K1057" s="141"/>
      <c r="L1057" s="141"/>
      <c r="M1057" s="141"/>
      <c r="N1057" s="142"/>
      <c r="O1057" s="129"/>
      <c r="P1057" s="10"/>
    </row>
    <row r="1058" spans="1:16" s="180" customFormat="1" ht="18" customHeight="1" x14ac:dyDescent="0.3">
      <c r="A1058" s="1588">
        <v>1051</v>
      </c>
      <c r="B1058" s="177"/>
      <c r="C1058" s="137"/>
      <c r="D1058" s="1341" t="s">
        <v>1165</v>
      </c>
      <c r="E1058" s="211"/>
      <c r="F1058" s="150"/>
      <c r="G1058" s="212"/>
      <c r="H1058" s="736"/>
      <c r="I1058" s="675">
        <f>SUM(J1058:N1058)</f>
        <v>216</v>
      </c>
      <c r="J1058" s="141"/>
      <c r="K1058" s="141"/>
      <c r="L1058" s="141">
        <v>216</v>
      </c>
      <c r="M1058" s="141"/>
      <c r="N1058" s="142"/>
      <c r="O1058" s="129"/>
      <c r="P1058" s="10"/>
    </row>
    <row r="1059" spans="1:16" s="180" customFormat="1" ht="18" customHeight="1" x14ac:dyDescent="0.3">
      <c r="A1059" s="1588">
        <v>1052</v>
      </c>
      <c r="B1059" s="177"/>
      <c r="C1059" s="137"/>
      <c r="D1059" s="1340" t="s">
        <v>937</v>
      </c>
      <c r="E1059" s="211"/>
      <c r="F1059" s="150"/>
      <c r="G1059" s="212"/>
      <c r="H1059" s="736"/>
      <c r="I1059" s="1196">
        <f>SUM(J1059:N1059)</f>
        <v>0</v>
      </c>
      <c r="J1059" s="141"/>
      <c r="K1059" s="141"/>
      <c r="L1059" s="1029"/>
      <c r="M1059" s="141"/>
      <c r="N1059" s="142"/>
      <c r="O1059" s="129"/>
      <c r="P1059" s="10"/>
    </row>
    <row r="1060" spans="1:16" s="180" customFormat="1" ht="18" customHeight="1" x14ac:dyDescent="0.3">
      <c r="A1060" s="1588">
        <v>1053</v>
      </c>
      <c r="B1060" s="177"/>
      <c r="C1060" s="137"/>
      <c r="D1060" s="1341" t="s">
        <v>1210</v>
      </c>
      <c r="E1060" s="211"/>
      <c r="F1060" s="150"/>
      <c r="G1060" s="212"/>
      <c r="H1060" s="736"/>
      <c r="I1060" s="675">
        <f>SUM(I1058:I1059)</f>
        <v>216</v>
      </c>
      <c r="J1060" s="675"/>
      <c r="K1060" s="675"/>
      <c r="L1060" s="675">
        <f t="shared" ref="L1060" si="247">SUM(L1058:L1059)</f>
        <v>216</v>
      </c>
      <c r="M1060" s="675"/>
      <c r="N1060" s="1490"/>
      <c r="O1060" s="129"/>
      <c r="P1060" s="10"/>
    </row>
    <row r="1061" spans="1:16" s="180" customFormat="1" ht="18" customHeight="1" x14ac:dyDescent="0.3">
      <c r="A1061" s="1588">
        <v>1054</v>
      </c>
      <c r="B1061" s="177"/>
      <c r="C1061" s="137">
        <f>C1057+1</f>
        <v>187</v>
      </c>
      <c r="D1061" s="721" t="s">
        <v>543</v>
      </c>
      <c r="E1061" s="211"/>
      <c r="F1061" s="150"/>
      <c r="G1061" s="212">
        <v>0</v>
      </c>
      <c r="H1061" s="736" t="s">
        <v>25</v>
      </c>
      <c r="I1061" s="675"/>
      <c r="J1061" s="141"/>
      <c r="K1061" s="141"/>
      <c r="L1061" s="141"/>
      <c r="M1061" s="141"/>
      <c r="N1061" s="142"/>
      <c r="O1061" s="129"/>
      <c r="P1061" s="10"/>
    </row>
    <row r="1062" spans="1:16" s="180" customFormat="1" ht="18" customHeight="1" x14ac:dyDescent="0.3">
      <c r="A1062" s="1588">
        <v>1055</v>
      </c>
      <c r="B1062" s="177"/>
      <c r="C1062" s="137"/>
      <c r="D1062" s="1341" t="s">
        <v>1165</v>
      </c>
      <c r="E1062" s="211"/>
      <c r="F1062" s="150"/>
      <c r="G1062" s="212"/>
      <c r="H1062" s="736"/>
      <c r="I1062" s="675">
        <f>SUM(J1062:N1062)</f>
        <v>244</v>
      </c>
      <c r="J1062" s="141"/>
      <c r="K1062" s="141"/>
      <c r="L1062" s="141">
        <v>244</v>
      </c>
      <c r="M1062" s="141"/>
      <c r="N1062" s="142"/>
      <c r="O1062" s="129"/>
      <c r="P1062" s="10"/>
    </row>
    <row r="1063" spans="1:16" s="180" customFormat="1" ht="18" customHeight="1" x14ac:dyDescent="0.3">
      <c r="A1063" s="1588">
        <v>1056</v>
      </c>
      <c r="B1063" s="177"/>
      <c r="C1063" s="137"/>
      <c r="D1063" s="1340" t="s">
        <v>937</v>
      </c>
      <c r="E1063" s="211"/>
      <c r="F1063" s="150"/>
      <c r="G1063" s="212"/>
      <c r="H1063" s="736"/>
      <c r="I1063" s="1196">
        <f>SUM(J1063:N1063)</f>
        <v>0</v>
      </c>
      <c r="J1063" s="141"/>
      <c r="K1063" s="141"/>
      <c r="L1063" s="1029"/>
      <c r="M1063" s="141"/>
      <c r="N1063" s="142"/>
      <c r="O1063" s="129"/>
      <c r="P1063" s="10"/>
    </row>
    <row r="1064" spans="1:16" s="180" customFormat="1" ht="18" customHeight="1" x14ac:dyDescent="0.3">
      <c r="A1064" s="1588">
        <v>1057</v>
      </c>
      <c r="B1064" s="177"/>
      <c r="C1064" s="137"/>
      <c r="D1064" s="1341" t="s">
        <v>1210</v>
      </c>
      <c r="E1064" s="211"/>
      <c r="F1064" s="150"/>
      <c r="G1064" s="212"/>
      <c r="H1064" s="736"/>
      <c r="I1064" s="675">
        <f>SUM(I1062:I1063)</f>
        <v>244</v>
      </c>
      <c r="J1064" s="675"/>
      <c r="K1064" s="675"/>
      <c r="L1064" s="675">
        <f t="shared" ref="L1064" si="248">SUM(L1062:L1063)</f>
        <v>244</v>
      </c>
      <c r="M1064" s="675"/>
      <c r="N1064" s="1490"/>
      <c r="O1064" s="129"/>
      <c r="P1064" s="10"/>
    </row>
    <row r="1065" spans="1:16" s="180" customFormat="1" ht="18" customHeight="1" x14ac:dyDescent="0.3">
      <c r="A1065" s="1588">
        <v>1058</v>
      </c>
      <c r="B1065" s="177"/>
      <c r="C1065" s="137">
        <f>C1061+1</f>
        <v>188</v>
      </c>
      <c r="D1065" s="721" t="s">
        <v>544</v>
      </c>
      <c r="E1065" s="211"/>
      <c r="F1065" s="150"/>
      <c r="G1065" s="212">
        <v>14</v>
      </c>
      <c r="H1065" s="736" t="s">
        <v>25</v>
      </c>
      <c r="I1065" s="675"/>
      <c r="J1065" s="141"/>
      <c r="K1065" s="141"/>
      <c r="L1065" s="141"/>
      <c r="M1065" s="141"/>
      <c r="N1065" s="142"/>
      <c r="O1065" s="129"/>
      <c r="P1065" s="10"/>
    </row>
    <row r="1066" spans="1:16" s="180" customFormat="1" ht="18" customHeight="1" x14ac:dyDescent="0.3">
      <c r="A1066" s="1588">
        <v>1059</v>
      </c>
      <c r="B1066" s="177"/>
      <c r="C1066" s="137"/>
      <c r="D1066" s="1341" t="s">
        <v>1165</v>
      </c>
      <c r="E1066" s="211"/>
      <c r="F1066" s="150"/>
      <c r="G1066" s="212"/>
      <c r="H1066" s="736"/>
      <c r="I1066" s="675">
        <f>SUM(J1066:N1066)</f>
        <v>36</v>
      </c>
      <c r="J1066" s="141"/>
      <c r="K1066" s="141"/>
      <c r="L1066" s="141">
        <v>36</v>
      </c>
      <c r="M1066" s="141"/>
      <c r="N1066" s="142"/>
      <c r="O1066" s="129"/>
      <c r="P1066" s="10"/>
    </row>
    <row r="1067" spans="1:16" s="180" customFormat="1" ht="18" customHeight="1" x14ac:dyDescent="0.3">
      <c r="A1067" s="1588">
        <v>1060</v>
      </c>
      <c r="B1067" s="177"/>
      <c r="C1067" s="137"/>
      <c r="D1067" s="1340" t="s">
        <v>937</v>
      </c>
      <c r="E1067" s="211"/>
      <c r="F1067" s="150"/>
      <c r="G1067" s="212"/>
      <c r="H1067" s="736"/>
      <c r="I1067" s="1196">
        <f>SUM(J1067:N1067)</f>
        <v>0</v>
      </c>
      <c r="J1067" s="141"/>
      <c r="K1067" s="141"/>
      <c r="L1067" s="1029"/>
      <c r="M1067" s="141"/>
      <c r="N1067" s="142"/>
      <c r="O1067" s="129"/>
      <c r="P1067" s="10"/>
    </row>
    <row r="1068" spans="1:16" s="180" customFormat="1" ht="18" customHeight="1" x14ac:dyDescent="0.3">
      <c r="A1068" s="1588">
        <v>1061</v>
      </c>
      <c r="B1068" s="177"/>
      <c r="C1068" s="137"/>
      <c r="D1068" s="1341" t="s">
        <v>1210</v>
      </c>
      <c r="E1068" s="211"/>
      <c r="F1068" s="150"/>
      <c r="G1068" s="212"/>
      <c r="H1068" s="736"/>
      <c r="I1068" s="675">
        <f>SUM(I1066:I1067)</f>
        <v>36</v>
      </c>
      <c r="J1068" s="675"/>
      <c r="K1068" s="675"/>
      <c r="L1068" s="675">
        <f t="shared" ref="L1068" si="249">SUM(L1066:L1067)</f>
        <v>36</v>
      </c>
      <c r="M1068" s="675"/>
      <c r="N1068" s="1490"/>
      <c r="O1068" s="129"/>
      <c r="P1068" s="10"/>
    </row>
    <row r="1069" spans="1:16" s="180" customFormat="1" ht="18" customHeight="1" x14ac:dyDescent="0.3">
      <c r="A1069" s="1588">
        <v>1062</v>
      </c>
      <c r="B1069" s="177"/>
      <c r="C1069" s="137">
        <f>C1065+1</f>
        <v>189</v>
      </c>
      <c r="D1069" s="721" t="s">
        <v>545</v>
      </c>
      <c r="E1069" s="211"/>
      <c r="F1069" s="150"/>
      <c r="G1069" s="212">
        <v>144</v>
      </c>
      <c r="H1069" s="736" t="s">
        <v>25</v>
      </c>
      <c r="I1069" s="675"/>
      <c r="J1069" s="141"/>
      <c r="K1069" s="141"/>
      <c r="L1069" s="141"/>
      <c r="M1069" s="141"/>
      <c r="N1069" s="142"/>
      <c r="O1069" s="129"/>
      <c r="P1069" s="10"/>
    </row>
    <row r="1070" spans="1:16" s="180" customFormat="1" ht="18" customHeight="1" x14ac:dyDescent="0.3">
      <c r="A1070" s="1588">
        <v>1063</v>
      </c>
      <c r="B1070" s="177"/>
      <c r="C1070" s="137"/>
      <c r="D1070" s="1341" t="s">
        <v>1165</v>
      </c>
      <c r="E1070" s="211"/>
      <c r="F1070" s="150"/>
      <c r="G1070" s="212"/>
      <c r="H1070" s="736"/>
      <c r="I1070" s="675">
        <f>SUM(J1070:N1070)</f>
        <v>350</v>
      </c>
      <c r="J1070" s="141"/>
      <c r="K1070" s="141"/>
      <c r="L1070" s="141">
        <v>350</v>
      </c>
      <c r="M1070" s="141"/>
      <c r="N1070" s="142"/>
      <c r="O1070" s="129"/>
      <c r="P1070" s="10"/>
    </row>
    <row r="1071" spans="1:16" s="180" customFormat="1" ht="18" customHeight="1" x14ac:dyDescent="0.3">
      <c r="A1071" s="1588">
        <v>1064</v>
      </c>
      <c r="B1071" s="177"/>
      <c r="C1071" s="137"/>
      <c r="D1071" s="1340" t="s">
        <v>1334</v>
      </c>
      <c r="E1071" s="211"/>
      <c r="F1071" s="150"/>
      <c r="G1071" s="212"/>
      <c r="H1071" s="736"/>
      <c r="I1071" s="1196">
        <f>SUM(J1071:N1071)</f>
        <v>-10</v>
      </c>
      <c r="J1071" s="141"/>
      <c r="K1071" s="141"/>
      <c r="L1071" s="1029">
        <v>-10</v>
      </c>
      <c r="M1071" s="141"/>
      <c r="N1071" s="142"/>
      <c r="O1071" s="129"/>
      <c r="P1071" s="10"/>
    </row>
    <row r="1072" spans="1:16" s="180" customFormat="1" ht="18" customHeight="1" x14ac:dyDescent="0.3">
      <c r="A1072" s="1588">
        <v>1065</v>
      </c>
      <c r="B1072" s="177"/>
      <c r="C1072" s="137"/>
      <c r="D1072" s="1341" t="s">
        <v>1210</v>
      </c>
      <c r="E1072" s="211"/>
      <c r="F1072" s="150"/>
      <c r="G1072" s="212"/>
      <c r="H1072" s="736"/>
      <c r="I1072" s="675">
        <f>SUM(I1070:I1071)</f>
        <v>340</v>
      </c>
      <c r="J1072" s="675"/>
      <c r="K1072" s="675"/>
      <c r="L1072" s="675">
        <f t="shared" ref="L1072" si="250">SUM(L1070:L1071)</f>
        <v>340</v>
      </c>
      <c r="M1072" s="675"/>
      <c r="N1072" s="1490"/>
      <c r="O1072" s="129"/>
      <c r="P1072" s="10"/>
    </row>
    <row r="1073" spans="1:16" s="180" customFormat="1" ht="18" customHeight="1" x14ac:dyDescent="0.3">
      <c r="A1073" s="1588">
        <v>1066</v>
      </c>
      <c r="B1073" s="177"/>
      <c r="C1073" s="171">
        <f>C1069+1</f>
        <v>190</v>
      </c>
      <c r="D1073" s="721" t="s">
        <v>573</v>
      </c>
      <c r="E1073" s="211"/>
      <c r="F1073" s="150"/>
      <c r="G1073" s="212"/>
      <c r="H1073" s="736" t="s">
        <v>25</v>
      </c>
      <c r="I1073" s="675"/>
      <c r="J1073" s="674"/>
      <c r="K1073" s="674"/>
      <c r="L1073" s="674"/>
      <c r="M1073" s="674"/>
      <c r="N1073" s="1489"/>
      <c r="O1073" s="129"/>
      <c r="P1073" s="10"/>
    </row>
    <row r="1074" spans="1:16" s="180" customFormat="1" ht="18" customHeight="1" x14ac:dyDescent="0.3">
      <c r="A1074" s="1588">
        <v>1067</v>
      </c>
      <c r="B1074" s="177"/>
      <c r="C1074" s="171"/>
      <c r="D1074" s="1341" t="s">
        <v>1165</v>
      </c>
      <c r="E1074" s="211"/>
      <c r="F1074" s="150"/>
      <c r="G1074" s="212"/>
      <c r="H1074" s="736"/>
      <c r="I1074" s="675">
        <f>SUM(J1074:N1074)</f>
        <v>1000</v>
      </c>
      <c r="J1074" s="674"/>
      <c r="K1074" s="674"/>
      <c r="L1074" s="674">
        <v>1000</v>
      </c>
      <c r="M1074" s="674"/>
      <c r="N1074" s="1489"/>
      <c r="O1074" s="129"/>
      <c r="P1074" s="10"/>
    </row>
    <row r="1075" spans="1:16" s="180" customFormat="1" ht="18" customHeight="1" x14ac:dyDescent="0.3">
      <c r="A1075" s="1588">
        <v>1068</v>
      </c>
      <c r="B1075" s="177"/>
      <c r="C1075" s="171"/>
      <c r="D1075" s="1340" t="s">
        <v>1334</v>
      </c>
      <c r="E1075" s="211"/>
      <c r="F1075" s="150"/>
      <c r="G1075" s="212"/>
      <c r="H1075" s="736"/>
      <c r="I1075" s="1196">
        <f>SUM(J1075:N1075)</f>
        <v>-710</v>
      </c>
      <c r="J1075" s="674"/>
      <c r="K1075" s="674"/>
      <c r="L1075" s="1474">
        <v>-710</v>
      </c>
      <c r="M1075" s="674"/>
      <c r="N1075" s="1489"/>
      <c r="O1075" s="129"/>
      <c r="P1075" s="10"/>
    </row>
    <row r="1076" spans="1:16" s="180" customFormat="1" ht="18" customHeight="1" x14ac:dyDescent="0.3">
      <c r="A1076" s="1588">
        <v>1069</v>
      </c>
      <c r="B1076" s="177"/>
      <c r="C1076" s="171"/>
      <c r="D1076" s="1341" t="s">
        <v>1210</v>
      </c>
      <c r="E1076" s="211"/>
      <c r="F1076" s="150"/>
      <c r="G1076" s="212"/>
      <c r="H1076" s="736"/>
      <c r="I1076" s="675">
        <f>I1074+I1075</f>
        <v>290</v>
      </c>
      <c r="J1076" s="674"/>
      <c r="K1076" s="674"/>
      <c r="L1076" s="674">
        <f>L1074+L1075</f>
        <v>290</v>
      </c>
      <c r="M1076" s="674"/>
      <c r="N1076" s="1489"/>
      <c r="O1076" s="129"/>
      <c r="P1076" s="10"/>
    </row>
    <row r="1077" spans="1:16" s="180" customFormat="1" ht="18" customHeight="1" x14ac:dyDescent="0.3">
      <c r="A1077" s="1588">
        <v>1070</v>
      </c>
      <c r="B1077" s="177"/>
      <c r="C1077" s="171">
        <f>C1073+1</f>
        <v>191</v>
      </c>
      <c r="D1077" s="721" t="s">
        <v>628</v>
      </c>
      <c r="E1077" s="211"/>
      <c r="F1077" s="150"/>
      <c r="G1077" s="212"/>
      <c r="H1077" s="736" t="s">
        <v>25</v>
      </c>
      <c r="I1077" s="675"/>
      <c r="J1077" s="674"/>
      <c r="K1077" s="674"/>
      <c r="L1077" s="674"/>
      <c r="M1077" s="674"/>
      <c r="N1077" s="1489"/>
      <c r="O1077" s="129"/>
      <c r="P1077" s="10"/>
    </row>
    <row r="1078" spans="1:16" s="180" customFormat="1" ht="18" customHeight="1" x14ac:dyDescent="0.3">
      <c r="A1078" s="1588">
        <v>1071</v>
      </c>
      <c r="B1078" s="177"/>
      <c r="C1078" s="171"/>
      <c r="D1078" s="1341" t="s">
        <v>1165</v>
      </c>
      <c r="E1078" s="211"/>
      <c r="F1078" s="150"/>
      <c r="G1078" s="212"/>
      <c r="H1078" s="736"/>
      <c r="I1078" s="675">
        <f>SUM(J1078:N1078)</f>
        <v>500</v>
      </c>
      <c r="J1078" s="674"/>
      <c r="K1078" s="674"/>
      <c r="L1078" s="674">
        <v>500</v>
      </c>
      <c r="M1078" s="674"/>
      <c r="N1078" s="1489"/>
      <c r="O1078" s="129"/>
      <c r="P1078" s="10"/>
    </row>
    <row r="1079" spans="1:16" s="180" customFormat="1" ht="18" customHeight="1" x14ac:dyDescent="0.3">
      <c r="A1079" s="1588">
        <v>1072</v>
      </c>
      <c r="B1079" s="177"/>
      <c r="C1079" s="171"/>
      <c r="D1079" s="1340" t="s">
        <v>937</v>
      </c>
      <c r="E1079" s="211"/>
      <c r="F1079" s="150"/>
      <c r="G1079" s="212"/>
      <c r="H1079" s="736"/>
      <c r="I1079" s="1196">
        <f>SUM(J1079:N1079)</f>
        <v>0</v>
      </c>
      <c r="J1079" s="674"/>
      <c r="K1079" s="674"/>
      <c r="L1079" s="1474"/>
      <c r="M1079" s="674"/>
      <c r="N1079" s="1489"/>
      <c r="O1079" s="129"/>
      <c r="P1079" s="10"/>
    </row>
    <row r="1080" spans="1:16" s="180" customFormat="1" ht="18" customHeight="1" x14ac:dyDescent="0.3">
      <c r="A1080" s="1588">
        <v>1073</v>
      </c>
      <c r="B1080" s="177"/>
      <c r="C1080" s="171"/>
      <c r="D1080" s="1341" t="s">
        <v>1210</v>
      </c>
      <c r="E1080" s="211"/>
      <c r="F1080" s="150"/>
      <c r="G1080" s="212"/>
      <c r="H1080" s="736"/>
      <c r="I1080" s="675">
        <f>I1079+I1078</f>
        <v>500</v>
      </c>
      <c r="J1080" s="674"/>
      <c r="K1080" s="674"/>
      <c r="L1080" s="674">
        <f>L1078+L1079</f>
        <v>500</v>
      </c>
      <c r="M1080" s="674"/>
      <c r="N1080" s="1489"/>
      <c r="O1080" s="129"/>
      <c r="P1080" s="10"/>
    </row>
    <row r="1081" spans="1:16" s="180" customFormat="1" ht="18" customHeight="1" x14ac:dyDescent="0.3">
      <c r="A1081" s="1588">
        <v>1074</v>
      </c>
      <c r="B1081" s="177"/>
      <c r="C1081" s="171">
        <f>C1077+1</f>
        <v>192</v>
      </c>
      <c r="D1081" s="721" t="s">
        <v>571</v>
      </c>
      <c r="E1081" s="211"/>
      <c r="F1081" s="150"/>
      <c r="G1081" s="212"/>
      <c r="H1081" s="736" t="s">
        <v>25</v>
      </c>
      <c r="I1081" s="675"/>
      <c r="J1081" s="674"/>
      <c r="K1081" s="674"/>
      <c r="L1081" s="674"/>
      <c r="M1081" s="674"/>
      <c r="N1081" s="1489"/>
      <c r="O1081" s="129"/>
      <c r="P1081" s="10"/>
    </row>
    <row r="1082" spans="1:16" s="180" customFormat="1" ht="18" customHeight="1" x14ac:dyDescent="0.3">
      <c r="A1082" s="1588">
        <v>1075</v>
      </c>
      <c r="B1082" s="177"/>
      <c r="C1082" s="171"/>
      <c r="D1082" s="1341" t="s">
        <v>1165</v>
      </c>
      <c r="E1082" s="211"/>
      <c r="F1082" s="150"/>
      <c r="G1082" s="212"/>
      <c r="H1082" s="736"/>
      <c r="I1082" s="675">
        <f>SUM(J1082:N1082)</f>
        <v>40</v>
      </c>
      <c r="J1082" s="674"/>
      <c r="K1082" s="674"/>
      <c r="L1082" s="674">
        <v>40</v>
      </c>
      <c r="M1082" s="674"/>
      <c r="N1082" s="1489"/>
      <c r="O1082" s="129"/>
      <c r="P1082" s="10"/>
    </row>
    <row r="1083" spans="1:16" s="180" customFormat="1" ht="18" customHeight="1" x14ac:dyDescent="0.3">
      <c r="A1083" s="1588">
        <v>1076</v>
      </c>
      <c r="B1083" s="177"/>
      <c r="C1083" s="171"/>
      <c r="D1083" s="1340" t="s">
        <v>937</v>
      </c>
      <c r="E1083" s="211"/>
      <c r="F1083" s="150"/>
      <c r="G1083" s="212"/>
      <c r="H1083" s="736"/>
      <c r="I1083" s="1196">
        <f>SUM(J1083:N1083)</f>
        <v>0</v>
      </c>
      <c r="J1083" s="674"/>
      <c r="K1083" s="674"/>
      <c r="L1083" s="1474"/>
      <c r="M1083" s="674"/>
      <c r="N1083" s="1489"/>
      <c r="O1083" s="129"/>
      <c r="P1083" s="10"/>
    </row>
    <row r="1084" spans="1:16" s="180" customFormat="1" ht="18" customHeight="1" x14ac:dyDescent="0.3">
      <c r="A1084" s="1588">
        <v>1077</v>
      </c>
      <c r="B1084" s="177"/>
      <c r="C1084" s="171"/>
      <c r="D1084" s="1341" t="s">
        <v>1210</v>
      </c>
      <c r="E1084" s="211"/>
      <c r="F1084" s="150"/>
      <c r="G1084" s="212"/>
      <c r="H1084" s="736"/>
      <c r="I1084" s="675">
        <f>SUM(I1082:I1083)</f>
        <v>40</v>
      </c>
      <c r="J1084" s="674"/>
      <c r="K1084" s="674"/>
      <c r="L1084" s="674">
        <f>SUM(L1082:L1083)</f>
        <v>40</v>
      </c>
      <c r="M1084" s="674"/>
      <c r="N1084" s="1489"/>
      <c r="O1084" s="129"/>
      <c r="P1084" s="10"/>
    </row>
    <row r="1085" spans="1:16" s="180" customFormat="1" ht="18" customHeight="1" x14ac:dyDescent="0.3">
      <c r="A1085" s="1588">
        <v>1078</v>
      </c>
      <c r="B1085" s="177"/>
      <c r="C1085" s="171">
        <f>C1081+1</f>
        <v>193</v>
      </c>
      <c r="D1085" s="721" t="s">
        <v>691</v>
      </c>
      <c r="E1085" s="211"/>
      <c r="F1085" s="150"/>
      <c r="G1085" s="212"/>
      <c r="H1085" s="736" t="s">
        <v>25</v>
      </c>
      <c r="I1085" s="675"/>
      <c r="J1085" s="674"/>
      <c r="K1085" s="674"/>
      <c r="L1085" s="674"/>
      <c r="M1085" s="674"/>
      <c r="N1085" s="1489"/>
      <c r="O1085" s="129"/>
      <c r="P1085" s="10"/>
    </row>
    <row r="1086" spans="1:16" s="180" customFormat="1" ht="18" customHeight="1" x14ac:dyDescent="0.3">
      <c r="A1086" s="1588">
        <v>1079</v>
      </c>
      <c r="B1086" s="177"/>
      <c r="C1086" s="171"/>
      <c r="D1086" s="1341" t="s">
        <v>1165</v>
      </c>
      <c r="E1086" s="211"/>
      <c r="F1086" s="150"/>
      <c r="G1086" s="212"/>
      <c r="H1086" s="736"/>
      <c r="I1086" s="675">
        <f>SUM(J1086:N1086)</f>
        <v>60</v>
      </c>
      <c r="J1086" s="674"/>
      <c r="K1086" s="674"/>
      <c r="L1086" s="674">
        <v>60</v>
      </c>
      <c r="M1086" s="674"/>
      <c r="N1086" s="1489"/>
      <c r="O1086" s="129"/>
      <c r="P1086" s="10"/>
    </row>
    <row r="1087" spans="1:16" s="180" customFormat="1" ht="18" customHeight="1" x14ac:dyDescent="0.3">
      <c r="A1087" s="1588">
        <v>1080</v>
      </c>
      <c r="B1087" s="177"/>
      <c r="C1087" s="171"/>
      <c r="D1087" s="1340" t="s">
        <v>937</v>
      </c>
      <c r="E1087" s="211"/>
      <c r="F1087" s="150"/>
      <c r="G1087" s="212"/>
      <c r="H1087" s="736"/>
      <c r="I1087" s="1196">
        <f>SUM(J1087:N1087)</f>
        <v>0</v>
      </c>
      <c r="J1087" s="674"/>
      <c r="K1087" s="674"/>
      <c r="L1087" s="1474"/>
      <c r="M1087" s="674"/>
      <c r="N1087" s="1489"/>
      <c r="O1087" s="129"/>
      <c r="P1087" s="10"/>
    </row>
    <row r="1088" spans="1:16" s="180" customFormat="1" ht="18" customHeight="1" x14ac:dyDescent="0.3">
      <c r="A1088" s="1588">
        <v>1081</v>
      </c>
      <c r="B1088" s="177"/>
      <c r="C1088" s="171"/>
      <c r="D1088" s="1341" t="s">
        <v>1210</v>
      </c>
      <c r="E1088" s="211"/>
      <c r="F1088" s="150"/>
      <c r="G1088" s="212"/>
      <c r="H1088" s="736"/>
      <c r="I1088" s="675">
        <f>SUM(I1086:I1087)</f>
        <v>60</v>
      </c>
      <c r="J1088" s="674"/>
      <c r="K1088" s="674"/>
      <c r="L1088" s="674">
        <f>SUM(L1086:L1087)</f>
        <v>60</v>
      </c>
      <c r="M1088" s="674"/>
      <c r="N1088" s="1489"/>
      <c r="O1088" s="129"/>
      <c r="P1088" s="10"/>
    </row>
    <row r="1089" spans="1:16" s="180" customFormat="1" ht="24" customHeight="1" x14ac:dyDescent="0.3">
      <c r="A1089" s="1588">
        <v>1082</v>
      </c>
      <c r="B1089" s="197"/>
      <c r="C1089" s="171"/>
      <c r="D1089" s="170" t="s">
        <v>314</v>
      </c>
      <c r="E1089" s="211"/>
      <c r="F1089" s="211"/>
      <c r="G1089" s="1097"/>
      <c r="H1089" s="733"/>
      <c r="I1089" s="675"/>
      <c r="J1089" s="210"/>
      <c r="K1089" s="210"/>
      <c r="L1089" s="210"/>
      <c r="M1089" s="210"/>
      <c r="N1089" s="219"/>
      <c r="O1089" s="129"/>
      <c r="P1089" s="10"/>
    </row>
    <row r="1090" spans="1:16" s="180" customFormat="1" ht="18" customHeight="1" x14ac:dyDescent="0.3">
      <c r="A1090" s="1588">
        <v>1083</v>
      </c>
      <c r="B1090" s="197"/>
      <c r="C1090" s="137">
        <f>C1085+1</f>
        <v>194</v>
      </c>
      <c r="D1090" s="1258" t="s">
        <v>591</v>
      </c>
      <c r="E1090" s="211"/>
      <c r="F1090" s="211"/>
      <c r="G1090" s="1097"/>
      <c r="H1090" s="736" t="s">
        <v>25</v>
      </c>
      <c r="I1090" s="675"/>
      <c r="J1090" s="210"/>
      <c r="K1090" s="210"/>
      <c r="L1090" s="210"/>
      <c r="M1090" s="210"/>
      <c r="N1090" s="219"/>
      <c r="O1090" s="129"/>
      <c r="P1090" s="10"/>
    </row>
    <row r="1091" spans="1:16" s="180" customFormat="1" ht="18" customHeight="1" x14ac:dyDescent="0.3">
      <c r="A1091" s="1588">
        <v>1084</v>
      </c>
      <c r="B1091" s="197"/>
      <c r="C1091" s="171"/>
      <c r="D1091" s="1341" t="s">
        <v>1165</v>
      </c>
      <c r="E1091" s="211"/>
      <c r="F1091" s="211"/>
      <c r="G1091" s="1097"/>
      <c r="H1091" s="736"/>
      <c r="I1091" s="675">
        <f>SUM(J1091:N1091)</f>
        <v>150</v>
      </c>
      <c r="J1091" s="210"/>
      <c r="K1091" s="210"/>
      <c r="L1091" s="141">
        <v>150</v>
      </c>
      <c r="M1091" s="210"/>
      <c r="N1091" s="219"/>
      <c r="O1091" s="129"/>
      <c r="P1091" s="10"/>
    </row>
    <row r="1092" spans="1:16" s="180" customFormat="1" ht="18" customHeight="1" x14ac:dyDescent="0.3">
      <c r="A1092" s="1588">
        <v>1085</v>
      </c>
      <c r="B1092" s="197"/>
      <c r="C1092" s="171"/>
      <c r="D1092" s="1340" t="s">
        <v>937</v>
      </c>
      <c r="E1092" s="211"/>
      <c r="F1092" s="211"/>
      <c r="G1092" s="1097"/>
      <c r="H1092" s="736"/>
      <c r="I1092" s="1196">
        <f>SUM(J1092:N1092)</f>
        <v>0</v>
      </c>
      <c r="J1092" s="210"/>
      <c r="K1092" s="210"/>
      <c r="L1092" s="1029"/>
      <c r="M1092" s="210"/>
      <c r="N1092" s="219"/>
      <c r="O1092" s="129"/>
      <c r="P1092" s="10"/>
    </row>
    <row r="1093" spans="1:16" s="180" customFormat="1" ht="18" customHeight="1" x14ac:dyDescent="0.3">
      <c r="A1093" s="1588">
        <v>1086</v>
      </c>
      <c r="B1093" s="197"/>
      <c r="C1093" s="171"/>
      <c r="D1093" s="1341" t="s">
        <v>1210</v>
      </c>
      <c r="E1093" s="211"/>
      <c r="F1093" s="211"/>
      <c r="G1093" s="1097"/>
      <c r="H1093" s="736"/>
      <c r="I1093" s="675">
        <f>SUM(I1091:I1092)</f>
        <v>150</v>
      </c>
      <c r="J1093" s="675"/>
      <c r="K1093" s="675"/>
      <c r="L1093" s="675">
        <f t="shared" ref="L1093" si="251">SUM(L1091:L1092)</f>
        <v>150</v>
      </c>
      <c r="M1093" s="675"/>
      <c r="N1093" s="1490"/>
      <c r="O1093" s="129"/>
      <c r="P1093" s="10"/>
    </row>
    <row r="1094" spans="1:16" s="3" customFormat="1" ht="18" customHeight="1" x14ac:dyDescent="0.3">
      <c r="A1094" s="1588">
        <v>1087</v>
      </c>
      <c r="B1094" s="143"/>
      <c r="C1094" s="137">
        <f>C1090+1</f>
        <v>195</v>
      </c>
      <c r="D1094" s="1258" t="s">
        <v>334</v>
      </c>
      <c r="E1094" s="146"/>
      <c r="F1094" s="146"/>
      <c r="G1094" s="140">
        <v>0</v>
      </c>
      <c r="H1094" s="736" t="s">
        <v>25</v>
      </c>
      <c r="I1094" s="676"/>
      <c r="J1094" s="154"/>
      <c r="K1094" s="154"/>
      <c r="L1094" s="154"/>
      <c r="M1094" s="154"/>
      <c r="N1094" s="155"/>
      <c r="O1094" s="10"/>
      <c r="P1094" s="10"/>
    </row>
    <row r="1095" spans="1:16" s="3" customFormat="1" ht="18" customHeight="1" x14ac:dyDescent="0.3">
      <c r="A1095" s="1588">
        <v>1088</v>
      </c>
      <c r="B1095" s="143"/>
      <c r="C1095" s="137"/>
      <c r="D1095" s="1341" t="s">
        <v>1165</v>
      </c>
      <c r="E1095" s="146"/>
      <c r="F1095" s="146"/>
      <c r="G1095" s="140"/>
      <c r="H1095" s="736"/>
      <c r="I1095" s="676">
        <f>SUM(J1095:N1095)</f>
        <v>500</v>
      </c>
      <c r="J1095" s="154"/>
      <c r="K1095" s="154"/>
      <c r="L1095" s="515">
        <v>500</v>
      </c>
      <c r="M1095" s="154"/>
      <c r="N1095" s="155"/>
      <c r="O1095" s="10"/>
      <c r="P1095" s="10"/>
    </row>
    <row r="1096" spans="1:16" s="3" customFormat="1" ht="18" customHeight="1" x14ac:dyDescent="0.3">
      <c r="A1096" s="1588">
        <v>1089</v>
      </c>
      <c r="B1096" s="143"/>
      <c r="C1096" s="137"/>
      <c r="D1096" s="1340" t="s">
        <v>937</v>
      </c>
      <c r="E1096" s="146"/>
      <c r="F1096" s="146"/>
      <c r="G1096" s="140"/>
      <c r="H1096" s="736"/>
      <c r="I1096" s="1196">
        <f>SUM(J1096:N1096)</f>
        <v>0</v>
      </c>
      <c r="J1096" s="154"/>
      <c r="K1096" s="154"/>
      <c r="L1096" s="160"/>
      <c r="M1096" s="154"/>
      <c r="N1096" s="155"/>
      <c r="O1096" s="10"/>
      <c r="P1096" s="10"/>
    </row>
    <row r="1097" spans="1:16" s="3" customFormat="1" ht="18" customHeight="1" x14ac:dyDescent="0.3">
      <c r="A1097" s="1588">
        <v>1090</v>
      </c>
      <c r="B1097" s="143"/>
      <c r="C1097" s="137"/>
      <c r="D1097" s="1341" t="s">
        <v>1210</v>
      </c>
      <c r="E1097" s="146"/>
      <c r="F1097" s="146"/>
      <c r="G1097" s="140"/>
      <c r="H1097" s="736"/>
      <c r="I1097" s="675">
        <f>SUM(I1095:I1096)</f>
        <v>500</v>
      </c>
      <c r="J1097" s="675"/>
      <c r="K1097" s="675"/>
      <c r="L1097" s="675">
        <f t="shared" ref="L1097" si="252">SUM(L1095:L1096)</f>
        <v>500</v>
      </c>
      <c r="M1097" s="675"/>
      <c r="N1097" s="1490"/>
      <c r="O1097" s="10"/>
      <c r="P1097" s="10"/>
    </row>
    <row r="1098" spans="1:16" s="10" customFormat="1" ht="18" customHeight="1" x14ac:dyDescent="0.3">
      <c r="A1098" s="1588">
        <v>1091</v>
      </c>
      <c r="B1098" s="177"/>
      <c r="C1098" s="137">
        <f>C1094+1</f>
        <v>196</v>
      </c>
      <c r="D1098" s="1258" t="s">
        <v>367</v>
      </c>
      <c r="E1098" s="211">
        <v>38</v>
      </c>
      <c r="F1098" s="150"/>
      <c r="G1098" s="212">
        <v>0</v>
      </c>
      <c r="H1098" s="736" t="s">
        <v>25</v>
      </c>
      <c r="I1098" s="675"/>
      <c r="J1098" s="141"/>
      <c r="K1098" s="141"/>
      <c r="L1098" s="141"/>
      <c r="M1098" s="141"/>
      <c r="N1098" s="142"/>
    </row>
    <row r="1099" spans="1:16" s="10" customFormat="1" ht="18" customHeight="1" x14ac:dyDescent="0.3">
      <c r="A1099" s="1588">
        <v>1092</v>
      </c>
      <c r="B1099" s="177"/>
      <c r="C1099" s="137"/>
      <c r="D1099" s="1341" t="s">
        <v>1165</v>
      </c>
      <c r="E1099" s="211"/>
      <c r="F1099" s="150"/>
      <c r="G1099" s="212"/>
      <c r="H1099" s="736"/>
      <c r="I1099" s="675">
        <f>SUM(J1099:N1099)</f>
        <v>1162</v>
      </c>
      <c r="J1099" s="141"/>
      <c r="K1099" s="141"/>
      <c r="L1099" s="141">
        <v>1162</v>
      </c>
      <c r="M1099" s="141"/>
      <c r="N1099" s="142"/>
    </row>
    <row r="1100" spans="1:16" s="10" customFormat="1" ht="18" customHeight="1" x14ac:dyDescent="0.3">
      <c r="A1100" s="1588">
        <v>1093</v>
      </c>
      <c r="B1100" s="177"/>
      <c r="C1100" s="137"/>
      <c r="D1100" s="1340" t="s">
        <v>937</v>
      </c>
      <c r="E1100" s="211"/>
      <c r="F1100" s="150"/>
      <c r="G1100" s="212"/>
      <c r="H1100" s="736"/>
      <c r="I1100" s="1196">
        <f>SUM(J1100:N1100)</f>
        <v>0</v>
      </c>
      <c r="J1100" s="141"/>
      <c r="K1100" s="141"/>
      <c r="L1100" s="1029"/>
      <c r="M1100" s="141"/>
      <c r="N1100" s="142"/>
    </row>
    <row r="1101" spans="1:16" s="10" customFormat="1" ht="18" customHeight="1" x14ac:dyDescent="0.3">
      <c r="A1101" s="1588">
        <v>1094</v>
      </c>
      <c r="B1101" s="177"/>
      <c r="C1101" s="137"/>
      <c r="D1101" s="1341" t="s">
        <v>1210</v>
      </c>
      <c r="E1101" s="211"/>
      <c r="F1101" s="150"/>
      <c r="G1101" s="212"/>
      <c r="H1101" s="736"/>
      <c r="I1101" s="675">
        <f>SUM(I1099:I1100)</f>
        <v>1162</v>
      </c>
      <c r="J1101" s="675"/>
      <c r="K1101" s="675"/>
      <c r="L1101" s="675">
        <f t="shared" ref="L1101" si="253">SUM(L1099:L1100)</f>
        <v>1162</v>
      </c>
      <c r="M1101" s="675"/>
      <c r="N1101" s="1490"/>
    </row>
    <row r="1102" spans="1:16" s="10" customFormat="1" ht="18" customHeight="1" x14ac:dyDescent="0.3">
      <c r="A1102" s="1588">
        <v>1095</v>
      </c>
      <c r="B1102" s="177"/>
      <c r="C1102" s="137">
        <f>C1098+1</f>
        <v>197</v>
      </c>
      <c r="D1102" s="1258" t="s">
        <v>713</v>
      </c>
      <c r="E1102" s="211"/>
      <c r="F1102" s="150"/>
      <c r="G1102" s="212"/>
      <c r="H1102" s="736" t="s">
        <v>25</v>
      </c>
      <c r="I1102" s="675"/>
      <c r="J1102" s="674"/>
      <c r="K1102" s="674"/>
      <c r="L1102" s="674"/>
      <c r="M1102" s="674"/>
      <c r="N1102" s="1489"/>
    </row>
    <row r="1103" spans="1:16" s="10" customFormat="1" ht="18" customHeight="1" x14ac:dyDescent="0.3">
      <c r="A1103" s="1588">
        <v>1096</v>
      </c>
      <c r="B1103" s="177"/>
      <c r="C1103" s="137"/>
      <c r="D1103" s="1341" t="s">
        <v>1165</v>
      </c>
      <c r="E1103" s="211"/>
      <c r="F1103" s="150"/>
      <c r="G1103" s="212"/>
      <c r="H1103" s="736"/>
      <c r="I1103" s="675">
        <f>SUM(J1103:N1103)</f>
        <v>2560</v>
      </c>
      <c r="J1103" s="674"/>
      <c r="K1103" s="674"/>
      <c r="L1103" s="674">
        <v>2560</v>
      </c>
      <c r="M1103" s="674"/>
      <c r="N1103" s="1489"/>
    </row>
    <row r="1104" spans="1:16" s="10" customFormat="1" ht="18" customHeight="1" x14ac:dyDescent="0.3">
      <c r="A1104" s="1588">
        <v>1097</v>
      </c>
      <c r="B1104" s="177"/>
      <c r="C1104" s="137"/>
      <c r="D1104" s="1340" t="s">
        <v>937</v>
      </c>
      <c r="E1104" s="211"/>
      <c r="F1104" s="150"/>
      <c r="G1104" s="212"/>
      <c r="H1104" s="736"/>
      <c r="I1104" s="1196">
        <f>SUM(J1104:N1104)</f>
        <v>0</v>
      </c>
      <c r="J1104" s="674"/>
      <c r="K1104" s="674"/>
      <c r="L1104" s="1474"/>
      <c r="M1104" s="674"/>
      <c r="N1104" s="1489"/>
    </row>
    <row r="1105" spans="1:16" s="10" customFormat="1" ht="18" customHeight="1" x14ac:dyDescent="0.3">
      <c r="A1105" s="1588">
        <v>1098</v>
      </c>
      <c r="B1105" s="177"/>
      <c r="C1105" s="137"/>
      <c r="D1105" s="1341" t="s">
        <v>1210</v>
      </c>
      <c r="E1105" s="211"/>
      <c r="F1105" s="150"/>
      <c r="G1105" s="212"/>
      <c r="H1105" s="736"/>
      <c r="I1105" s="675">
        <f>SUM(I1103:I1104)</f>
        <v>2560</v>
      </c>
      <c r="J1105" s="674"/>
      <c r="K1105" s="674"/>
      <c r="L1105" s="674">
        <f>SUM(L1103:L1104)</f>
        <v>2560</v>
      </c>
      <c r="M1105" s="674"/>
      <c r="N1105" s="1489"/>
    </row>
    <row r="1106" spans="1:16" s="10" customFormat="1" ht="18" customHeight="1" x14ac:dyDescent="0.3">
      <c r="A1106" s="1588">
        <v>1099</v>
      </c>
      <c r="B1106" s="177"/>
      <c r="C1106" s="137">
        <f>C1102+1</f>
        <v>198</v>
      </c>
      <c r="D1106" s="721" t="s">
        <v>476</v>
      </c>
      <c r="E1106" s="211"/>
      <c r="F1106" s="150"/>
      <c r="G1106" s="212"/>
      <c r="H1106" s="736" t="s">
        <v>25</v>
      </c>
      <c r="I1106" s="675"/>
      <c r="J1106" s="674"/>
      <c r="K1106" s="674"/>
      <c r="L1106" s="674"/>
      <c r="M1106" s="674"/>
      <c r="N1106" s="1489"/>
    </row>
    <row r="1107" spans="1:16" s="10" customFormat="1" ht="18" customHeight="1" x14ac:dyDescent="0.3">
      <c r="A1107" s="1588">
        <v>1100</v>
      </c>
      <c r="B1107" s="1727"/>
      <c r="C1107" s="137"/>
      <c r="D1107" s="1341" t="s">
        <v>1165</v>
      </c>
      <c r="E1107" s="211"/>
      <c r="F1107" s="150"/>
      <c r="G1107" s="212"/>
      <c r="H1107" s="736"/>
      <c r="I1107" s="675">
        <f>SUM(J1107:N1107)</f>
        <v>18</v>
      </c>
      <c r="J1107" s="674"/>
      <c r="K1107" s="674"/>
      <c r="L1107" s="674">
        <v>18</v>
      </c>
      <c r="M1107" s="674"/>
      <c r="N1107" s="1489"/>
    </row>
    <row r="1108" spans="1:16" s="10" customFormat="1" ht="18" customHeight="1" x14ac:dyDescent="0.3">
      <c r="A1108" s="1588">
        <v>1101</v>
      </c>
      <c r="B1108" s="1728"/>
      <c r="C1108" s="1708"/>
      <c r="D1108" s="1340" t="s">
        <v>937</v>
      </c>
      <c r="E1108" s="211"/>
      <c r="F1108" s="150"/>
      <c r="G1108" s="212"/>
      <c r="H1108" s="736"/>
      <c r="I1108" s="675">
        <f>SUM(J1108:N1108)</f>
        <v>0</v>
      </c>
      <c r="J1108" s="674"/>
      <c r="K1108" s="674"/>
      <c r="L1108" s="1474"/>
      <c r="M1108" s="1614"/>
      <c r="N1108" s="1489"/>
      <c r="O1108" s="1731"/>
    </row>
    <row r="1109" spans="1:16" s="10" customFormat="1" ht="18" customHeight="1" x14ac:dyDescent="0.3">
      <c r="A1109" s="1588">
        <v>1102</v>
      </c>
      <c r="B1109" s="1729"/>
      <c r="C1109" s="1708"/>
      <c r="D1109" s="1341" t="s">
        <v>1210</v>
      </c>
      <c r="E1109" s="211"/>
      <c r="F1109" s="150"/>
      <c r="G1109" s="212"/>
      <c r="H1109" s="736"/>
      <c r="I1109" s="675">
        <f>SUM(I1106:I1108)</f>
        <v>18</v>
      </c>
      <c r="J1109" s="674"/>
      <c r="K1109" s="674"/>
      <c r="L1109" s="674">
        <f>SUM(L1107:L1108)</f>
        <v>18</v>
      </c>
      <c r="M1109" s="1614"/>
      <c r="N1109" s="1489"/>
      <c r="O1109" s="1731"/>
    </row>
    <row r="1110" spans="1:16" s="93" customFormat="1" ht="18" customHeight="1" x14ac:dyDescent="0.35">
      <c r="A1110" s="1588">
        <v>1103</v>
      </c>
      <c r="B1110" s="152"/>
      <c r="C1110" s="137">
        <f>C1106+1</f>
        <v>199</v>
      </c>
      <c r="D1110" s="721" t="s">
        <v>535</v>
      </c>
      <c r="E1110" s="211"/>
      <c r="F1110" s="211"/>
      <c r="G1110" s="212">
        <v>300</v>
      </c>
      <c r="H1110" s="736" t="s">
        <v>25</v>
      </c>
      <c r="I1110" s="675"/>
      <c r="J1110" s="210"/>
      <c r="K1110" s="210"/>
      <c r="L1110" s="210"/>
      <c r="M1110" s="210"/>
      <c r="N1110" s="219"/>
      <c r="O1110" s="1736"/>
      <c r="P1110" s="10"/>
    </row>
    <row r="1111" spans="1:16" s="93" customFormat="1" ht="18" customHeight="1" x14ac:dyDescent="0.35">
      <c r="A1111" s="1588">
        <v>1104</v>
      </c>
      <c r="B1111" s="152"/>
      <c r="C1111" s="137"/>
      <c r="D1111" s="1341" t="s">
        <v>1165</v>
      </c>
      <c r="E1111" s="211"/>
      <c r="F1111" s="211"/>
      <c r="G1111" s="212"/>
      <c r="H1111" s="736"/>
      <c r="I1111" s="675">
        <f>SUM(J1111:N1111)</f>
        <v>600</v>
      </c>
      <c r="J1111" s="210"/>
      <c r="K1111" s="210"/>
      <c r="L1111" s="210"/>
      <c r="M1111" s="210"/>
      <c r="N1111" s="219">
        <v>600</v>
      </c>
      <c r="O1111" s="1736"/>
      <c r="P1111" s="10"/>
    </row>
    <row r="1112" spans="1:16" s="10" customFormat="1" ht="18" customHeight="1" x14ac:dyDescent="0.3">
      <c r="A1112" s="1588">
        <v>1105</v>
      </c>
      <c r="B1112" s="177"/>
      <c r="C1112" s="137"/>
      <c r="D1112" s="1340" t="s">
        <v>937</v>
      </c>
      <c r="E1112" s="211"/>
      <c r="F1112" s="150"/>
      <c r="G1112" s="212"/>
      <c r="H1112" s="736"/>
      <c r="I1112" s="1196">
        <f>SUM(J1112:N1112)</f>
        <v>0</v>
      </c>
      <c r="J1112" s="141"/>
      <c r="K1112" s="141"/>
      <c r="L1112" s="1029"/>
      <c r="M1112" s="141"/>
      <c r="N1112" s="153"/>
    </row>
    <row r="1113" spans="1:16" s="10" customFormat="1" ht="18" customHeight="1" x14ac:dyDescent="0.3">
      <c r="A1113" s="1588">
        <v>1106</v>
      </c>
      <c r="B1113" s="177"/>
      <c r="C1113" s="137"/>
      <c r="D1113" s="1341" t="s">
        <v>1210</v>
      </c>
      <c r="E1113" s="211"/>
      <c r="F1113" s="150"/>
      <c r="G1113" s="212"/>
      <c r="H1113" s="736"/>
      <c r="I1113" s="675">
        <f>SUM(I1111:I1112)</f>
        <v>600</v>
      </c>
      <c r="J1113" s="675"/>
      <c r="K1113" s="675"/>
      <c r="L1113" s="675"/>
      <c r="M1113" s="675"/>
      <c r="N1113" s="1490">
        <f t="shared" ref="N1113" si="254">SUM(N1111:N1112)</f>
        <v>600</v>
      </c>
    </row>
    <row r="1114" spans="1:16" s="10" customFormat="1" ht="18" customHeight="1" x14ac:dyDescent="0.3">
      <c r="A1114" s="1588">
        <v>1107</v>
      </c>
      <c r="B1114" s="177"/>
      <c r="C1114" s="137">
        <f>C1110+1</f>
        <v>200</v>
      </c>
      <c r="D1114" s="721" t="s">
        <v>955</v>
      </c>
      <c r="E1114" s="211"/>
      <c r="F1114" s="150"/>
      <c r="G1114" s="212"/>
      <c r="H1114" s="736" t="s">
        <v>25</v>
      </c>
      <c r="I1114" s="675"/>
      <c r="J1114" s="674"/>
      <c r="K1114" s="674"/>
      <c r="L1114" s="674"/>
      <c r="M1114" s="674"/>
      <c r="N1114" s="1489"/>
    </row>
    <row r="1115" spans="1:16" s="10" customFormat="1" ht="18" customHeight="1" x14ac:dyDescent="0.3">
      <c r="A1115" s="1588">
        <v>1108</v>
      </c>
      <c r="B1115" s="177"/>
      <c r="C1115" s="137"/>
      <c r="D1115" s="1341" t="s">
        <v>1165</v>
      </c>
      <c r="E1115" s="211"/>
      <c r="F1115" s="150"/>
      <c r="G1115" s="212"/>
      <c r="H1115" s="736"/>
      <c r="I1115" s="675">
        <v>500</v>
      </c>
      <c r="J1115" s="674"/>
      <c r="K1115" s="674"/>
      <c r="L1115" s="674"/>
      <c r="M1115" s="674"/>
      <c r="N1115" s="1489">
        <v>500</v>
      </c>
    </row>
    <row r="1116" spans="1:16" s="10" customFormat="1" ht="18" customHeight="1" x14ac:dyDescent="0.3">
      <c r="A1116" s="1588">
        <v>1109</v>
      </c>
      <c r="B1116" s="177"/>
      <c r="C1116" s="137"/>
      <c r="D1116" s="1340" t="s">
        <v>937</v>
      </c>
      <c r="E1116" s="211"/>
      <c r="F1116" s="150"/>
      <c r="G1116" s="212"/>
      <c r="H1116" s="736"/>
      <c r="I1116" s="1196">
        <f>SUM(J1116:N1116)</f>
        <v>0</v>
      </c>
      <c r="J1116" s="674"/>
      <c r="K1116" s="674"/>
      <c r="L1116" s="674"/>
      <c r="M1116" s="674"/>
      <c r="N1116" s="1493">
        <v>0</v>
      </c>
    </row>
    <row r="1117" spans="1:16" s="10" customFormat="1" ht="18" customHeight="1" x14ac:dyDescent="0.3">
      <c r="A1117" s="1588">
        <v>1110</v>
      </c>
      <c r="B1117" s="177"/>
      <c r="C1117" s="137"/>
      <c r="D1117" s="1341" t="s">
        <v>1210</v>
      </c>
      <c r="E1117" s="211"/>
      <c r="F1117" s="150"/>
      <c r="G1117" s="212"/>
      <c r="H1117" s="736"/>
      <c r="I1117" s="675">
        <f>SUM(I1114:I1116)</f>
        <v>500</v>
      </c>
      <c r="J1117" s="674"/>
      <c r="K1117" s="674"/>
      <c r="L1117" s="674"/>
      <c r="M1117" s="674"/>
      <c r="N1117" s="1489">
        <f>SUM(N1115:N1116)</f>
        <v>500</v>
      </c>
    </row>
    <row r="1118" spans="1:16" s="10" customFormat="1" ht="18" customHeight="1" x14ac:dyDescent="0.3">
      <c r="A1118" s="1588">
        <v>1111</v>
      </c>
      <c r="B1118" s="177"/>
      <c r="C1118" s="137">
        <f>C1114+1</f>
        <v>201</v>
      </c>
      <c r="D1118" s="721" t="s">
        <v>956</v>
      </c>
      <c r="E1118" s="211"/>
      <c r="F1118" s="150"/>
      <c r="G1118" s="212"/>
      <c r="H1118" s="736" t="s">
        <v>25</v>
      </c>
      <c r="I1118" s="675"/>
      <c r="J1118" s="674"/>
      <c r="K1118" s="674"/>
      <c r="L1118" s="674"/>
      <c r="M1118" s="674"/>
      <c r="N1118" s="1489"/>
    </row>
    <row r="1119" spans="1:16" s="10" customFormat="1" ht="18" customHeight="1" x14ac:dyDescent="0.3">
      <c r="A1119" s="1588">
        <v>1112</v>
      </c>
      <c r="B1119" s="177"/>
      <c r="C1119" s="137"/>
      <c r="D1119" s="1341" t="s">
        <v>1165</v>
      </c>
      <c r="E1119" s="211"/>
      <c r="F1119" s="150"/>
      <c r="G1119" s="212"/>
      <c r="H1119" s="736"/>
      <c r="I1119" s="675">
        <f>SUM(J1119:N1119)</f>
        <v>150</v>
      </c>
      <c r="J1119" s="674"/>
      <c r="K1119" s="674"/>
      <c r="L1119" s="674"/>
      <c r="M1119" s="674"/>
      <c r="N1119" s="1489">
        <v>150</v>
      </c>
    </row>
    <row r="1120" spans="1:16" s="10" customFormat="1" ht="18" customHeight="1" x14ac:dyDescent="0.3">
      <c r="A1120" s="1588">
        <v>1113</v>
      </c>
      <c r="B1120" s="177"/>
      <c r="C1120" s="137"/>
      <c r="D1120" s="1340" t="s">
        <v>937</v>
      </c>
      <c r="E1120" s="211"/>
      <c r="F1120" s="150"/>
      <c r="G1120" s="212"/>
      <c r="H1120" s="736"/>
      <c r="I1120" s="1196">
        <f>SUM(J1120:N1120)</f>
        <v>0</v>
      </c>
      <c r="J1120" s="674"/>
      <c r="K1120" s="674"/>
      <c r="L1120" s="674"/>
      <c r="M1120" s="674"/>
      <c r="N1120" s="1493"/>
    </row>
    <row r="1121" spans="1:16" s="10" customFormat="1" ht="18" customHeight="1" x14ac:dyDescent="0.3">
      <c r="A1121" s="1588">
        <v>1114</v>
      </c>
      <c r="B1121" s="177"/>
      <c r="C1121" s="137"/>
      <c r="D1121" s="1341" t="s">
        <v>1210</v>
      </c>
      <c r="E1121" s="211"/>
      <c r="F1121" s="150"/>
      <c r="G1121" s="212"/>
      <c r="H1121" s="736"/>
      <c r="I1121" s="675">
        <f>SUM(I1119:I1120)</f>
        <v>150</v>
      </c>
      <c r="J1121" s="674"/>
      <c r="K1121" s="674"/>
      <c r="L1121" s="674"/>
      <c r="M1121" s="674"/>
      <c r="N1121" s="1489">
        <f>SUM(N1119:N1120)</f>
        <v>150</v>
      </c>
    </row>
    <row r="1122" spans="1:16" s="10" customFormat="1" ht="18" customHeight="1" x14ac:dyDescent="0.3">
      <c r="A1122" s="1588">
        <v>1115</v>
      </c>
      <c r="B1122" s="177"/>
      <c r="C1122" s="137">
        <f>C1118+1</f>
        <v>202</v>
      </c>
      <c r="D1122" s="721" t="s">
        <v>1133</v>
      </c>
      <c r="E1122" s="211"/>
      <c r="F1122" s="150"/>
      <c r="G1122" s="212"/>
      <c r="H1122" s="736" t="s">
        <v>25</v>
      </c>
      <c r="I1122" s="675"/>
      <c r="J1122" s="674"/>
      <c r="K1122" s="674"/>
      <c r="L1122" s="674"/>
      <c r="M1122" s="674"/>
      <c r="N1122" s="1489"/>
    </row>
    <row r="1123" spans="1:16" s="10" customFormat="1" ht="18" customHeight="1" x14ac:dyDescent="0.3">
      <c r="A1123" s="1588">
        <v>1116</v>
      </c>
      <c r="B1123" s="177"/>
      <c r="C1123" s="137"/>
      <c r="D1123" s="1341" t="s">
        <v>1165</v>
      </c>
      <c r="E1123" s="211"/>
      <c r="F1123" s="150"/>
      <c r="G1123" s="212"/>
      <c r="H1123" s="736"/>
      <c r="I1123" s="675">
        <f>SUM(J1123:N1123)</f>
        <v>500</v>
      </c>
      <c r="J1123" s="674"/>
      <c r="K1123" s="674"/>
      <c r="L1123" s="674"/>
      <c r="M1123" s="674"/>
      <c r="N1123" s="1489">
        <v>500</v>
      </c>
    </row>
    <row r="1124" spans="1:16" s="10" customFormat="1" ht="18" customHeight="1" x14ac:dyDescent="0.3">
      <c r="A1124" s="1588">
        <v>1117</v>
      </c>
      <c r="B1124" s="177"/>
      <c r="C1124" s="137"/>
      <c r="D1124" s="1340" t="s">
        <v>937</v>
      </c>
      <c r="E1124" s="211"/>
      <c r="F1124" s="150"/>
      <c r="G1124" s="212"/>
      <c r="H1124" s="736"/>
      <c r="I1124" s="1196">
        <f>SUM(J1124:N1124)</f>
        <v>0</v>
      </c>
      <c r="J1124" s="674"/>
      <c r="K1124" s="674"/>
      <c r="L1124" s="674"/>
      <c r="M1124" s="674"/>
      <c r="N1124" s="1493"/>
    </row>
    <row r="1125" spans="1:16" s="10" customFormat="1" ht="18" customHeight="1" x14ac:dyDescent="0.3">
      <c r="A1125" s="1588">
        <v>1118</v>
      </c>
      <c r="B1125" s="177"/>
      <c r="C1125" s="137"/>
      <c r="D1125" s="1341" t="s">
        <v>1210</v>
      </c>
      <c r="E1125" s="211"/>
      <c r="F1125" s="150"/>
      <c r="G1125" s="212"/>
      <c r="H1125" s="736"/>
      <c r="I1125" s="675">
        <f>SUM(I1122:I1124)</f>
        <v>500</v>
      </c>
      <c r="J1125" s="674"/>
      <c r="K1125" s="674"/>
      <c r="L1125" s="674"/>
      <c r="M1125" s="674"/>
      <c r="N1125" s="1489">
        <f>SUM(N1123:N1124)</f>
        <v>500</v>
      </c>
    </row>
    <row r="1126" spans="1:16" s="180" customFormat="1" ht="18" customHeight="1" x14ac:dyDescent="0.3">
      <c r="A1126" s="1588">
        <v>1119</v>
      </c>
      <c r="B1126" s="177"/>
      <c r="C1126" s="137">
        <f>C1122+1</f>
        <v>203</v>
      </c>
      <c r="D1126" s="722" t="s">
        <v>136</v>
      </c>
      <c r="E1126" s="211">
        <v>7415</v>
      </c>
      <c r="F1126" s="211"/>
      <c r="G1126" s="212">
        <v>9525</v>
      </c>
      <c r="H1126" s="736" t="s">
        <v>25</v>
      </c>
      <c r="I1126" s="675"/>
      <c r="J1126" s="141"/>
      <c r="K1126" s="141"/>
      <c r="L1126" s="141"/>
      <c r="M1126" s="141"/>
      <c r="N1126" s="142"/>
      <c r="O1126" s="129"/>
      <c r="P1126" s="10"/>
    </row>
    <row r="1127" spans="1:16" s="180" customFormat="1" ht="18" customHeight="1" x14ac:dyDescent="0.3">
      <c r="A1127" s="1588">
        <v>1120</v>
      </c>
      <c r="B1127" s="177"/>
      <c r="C1127" s="137"/>
      <c r="D1127" s="1341" t="s">
        <v>1165</v>
      </c>
      <c r="E1127" s="211"/>
      <c r="F1127" s="211"/>
      <c r="G1127" s="212"/>
      <c r="H1127" s="736"/>
      <c r="I1127" s="675">
        <f>SUM(J1127:N1127)</f>
        <v>8977</v>
      </c>
      <c r="J1127" s="141"/>
      <c r="K1127" s="141"/>
      <c r="L1127" s="141"/>
      <c r="M1127" s="141"/>
      <c r="N1127" s="142">
        <v>8977</v>
      </c>
      <c r="O1127" s="129"/>
      <c r="P1127" s="10"/>
    </row>
    <row r="1128" spans="1:16" s="180" customFormat="1" ht="18" customHeight="1" x14ac:dyDescent="0.3">
      <c r="A1128" s="1588">
        <v>1121</v>
      </c>
      <c r="B1128" s="177"/>
      <c r="C1128" s="137"/>
      <c r="D1128" s="1340" t="s">
        <v>1377</v>
      </c>
      <c r="E1128" s="211"/>
      <c r="F1128" s="211"/>
      <c r="G1128" s="212"/>
      <c r="H1128" s="736"/>
      <c r="I1128" s="1196">
        <f>SUM(J1128:N1128)</f>
        <v>830</v>
      </c>
      <c r="J1128" s="141"/>
      <c r="K1128" s="141"/>
      <c r="L1128" s="1029"/>
      <c r="M1128" s="141"/>
      <c r="N1128" s="153">
        <v>830</v>
      </c>
      <c r="O1128" s="129"/>
      <c r="P1128" s="10"/>
    </row>
    <row r="1129" spans="1:16" s="180" customFormat="1" ht="18" customHeight="1" x14ac:dyDescent="0.3">
      <c r="A1129" s="1588">
        <v>1122</v>
      </c>
      <c r="B1129" s="177"/>
      <c r="C1129" s="137"/>
      <c r="D1129" s="1341" t="s">
        <v>1210</v>
      </c>
      <c r="E1129" s="211"/>
      <c r="F1129" s="211"/>
      <c r="G1129" s="212"/>
      <c r="H1129" s="736"/>
      <c r="I1129" s="675">
        <f>SUM(I1127:I1128)</f>
        <v>9807</v>
      </c>
      <c r="J1129" s="141"/>
      <c r="K1129" s="141"/>
      <c r="L1129" s="141"/>
      <c r="M1129" s="141"/>
      <c r="N1129" s="142">
        <f>SUM(N1127:N1128)</f>
        <v>9807</v>
      </c>
      <c r="O1129" s="129"/>
      <c r="P1129" s="10"/>
    </row>
    <row r="1130" spans="1:16" s="180" customFormat="1" ht="18" customHeight="1" x14ac:dyDescent="0.3">
      <c r="A1130" s="1588">
        <v>1123</v>
      </c>
      <c r="B1130" s="177"/>
      <c r="C1130" s="137">
        <f>C1126+1</f>
        <v>204</v>
      </c>
      <c r="D1130" s="145" t="s">
        <v>368</v>
      </c>
      <c r="E1130" s="211">
        <v>2416</v>
      </c>
      <c r="F1130" s="150"/>
      <c r="G1130" s="212">
        <v>0</v>
      </c>
      <c r="H1130" s="736" t="s">
        <v>25</v>
      </c>
      <c r="I1130" s="675"/>
      <c r="J1130" s="141"/>
      <c r="K1130" s="141"/>
      <c r="L1130" s="141"/>
      <c r="M1130" s="141"/>
      <c r="N1130" s="142"/>
      <c r="O1130" s="129"/>
      <c r="P1130" s="10"/>
    </row>
    <row r="1131" spans="1:16" s="180" customFormat="1" ht="18" customHeight="1" x14ac:dyDescent="0.3">
      <c r="A1131" s="1588">
        <v>1124</v>
      </c>
      <c r="B1131" s="177"/>
      <c r="C1131" s="137">
        <f t="shared" ref="C1131:C1167" si="255">C1130+1</f>
        <v>205</v>
      </c>
      <c r="D1131" s="145" t="s">
        <v>330</v>
      </c>
      <c r="E1131" s="211">
        <v>2263</v>
      </c>
      <c r="F1131" s="150"/>
      <c r="G1131" s="212"/>
      <c r="H1131" s="736" t="s">
        <v>25</v>
      </c>
      <c r="I1131" s="675"/>
      <c r="J1131" s="141"/>
      <c r="K1131" s="141"/>
      <c r="L1131" s="141"/>
      <c r="M1131" s="141"/>
      <c r="N1131" s="142"/>
      <c r="O1131" s="129"/>
      <c r="P1131" s="10"/>
    </row>
    <row r="1132" spans="1:16" s="180" customFormat="1" ht="18" customHeight="1" x14ac:dyDescent="0.3">
      <c r="A1132" s="1588">
        <v>1125</v>
      </c>
      <c r="B1132" s="177"/>
      <c r="C1132" s="137">
        <f t="shared" si="255"/>
        <v>206</v>
      </c>
      <c r="D1132" s="663" t="s">
        <v>478</v>
      </c>
      <c r="E1132" s="211"/>
      <c r="F1132" s="150"/>
      <c r="G1132" s="212">
        <v>48985</v>
      </c>
      <c r="H1132" s="736" t="s">
        <v>25</v>
      </c>
      <c r="I1132" s="675"/>
      <c r="J1132" s="141"/>
      <c r="K1132" s="141"/>
      <c r="L1132" s="141"/>
      <c r="M1132" s="141"/>
      <c r="N1132" s="142"/>
      <c r="O1132" s="129"/>
      <c r="P1132" s="10"/>
    </row>
    <row r="1133" spans="1:16" s="93" customFormat="1" ht="18" customHeight="1" x14ac:dyDescent="0.35">
      <c r="A1133" s="1588">
        <v>1126</v>
      </c>
      <c r="B1133" s="152"/>
      <c r="C1133" s="137">
        <f t="shared" si="255"/>
        <v>207</v>
      </c>
      <c r="D1133" s="145" t="s">
        <v>533</v>
      </c>
      <c r="E1133" s="211"/>
      <c r="F1133" s="211"/>
      <c r="G1133" s="212">
        <v>100</v>
      </c>
      <c r="H1133" s="736" t="s">
        <v>25</v>
      </c>
      <c r="I1133" s="675"/>
      <c r="J1133" s="210"/>
      <c r="K1133" s="210"/>
      <c r="L1133" s="210"/>
      <c r="M1133" s="210"/>
      <c r="N1133" s="219"/>
      <c r="O1133" s="1736"/>
      <c r="P1133" s="10"/>
    </row>
    <row r="1134" spans="1:16" s="93" customFormat="1" ht="18" customHeight="1" x14ac:dyDescent="0.35">
      <c r="A1134" s="1588">
        <v>1127</v>
      </c>
      <c r="B1134" s="152"/>
      <c r="C1134" s="137">
        <f t="shared" si="255"/>
        <v>208</v>
      </c>
      <c r="D1134" s="145" t="s">
        <v>534</v>
      </c>
      <c r="E1134" s="211"/>
      <c r="F1134" s="211"/>
      <c r="G1134" s="212">
        <v>360</v>
      </c>
      <c r="H1134" s="736" t="s">
        <v>25</v>
      </c>
      <c r="I1134" s="675"/>
      <c r="J1134" s="210"/>
      <c r="K1134" s="210"/>
      <c r="L1134" s="210"/>
      <c r="M1134" s="210"/>
      <c r="N1134" s="219"/>
      <c r="O1134" s="1736"/>
      <c r="P1134" s="10"/>
    </row>
    <row r="1135" spans="1:16" s="93" customFormat="1" ht="18" customHeight="1" x14ac:dyDescent="0.35">
      <c r="A1135" s="1588">
        <v>1128</v>
      </c>
      <c r="B1135" s="152"/>
      <c r="C1135" s="137">
        <f>C1134+1</f>
        <v>209</v>
      </c>
      <c r="D1135" s="145" t="s">
        <v>536</v>
      </c>
      <c r="E1135" s="211"/>
      <c r="F1135" s="211"/>
      <c r="G1135" s="212">
        <v>2500</v>
      </c>
      <c r="H1135" s="736" t="s">
        <v>25</v>
      </c>
      <c r="I1135" s="675"/>
      <c r="J1135" s="210"/>
      <c r="K1135" s="210"/>
      <c r="L1135" s="210"/>
      <c r="M1135" s="210"/>
      <c r="N1135" s="219"/>
      <c r="O1135" s="1736"/>
      <c r="P1135" s="10"/>
    </row>
    <row r="1136" spans="1:16" s="180" customFormat="1" ht="18" customHeight="1" x14ac:dyDescent="0.3">
      <c r="A1136" s="1588">
        <v>1129</v>
      </c>
      <c r="B1136" s="177"/>
      <c r="C1136" s="137">
        <f t="shared" si="255"/>
        <v>210</v>
      </c>
      <c r="D1136" s="138" t="s">
        <v>404</v>
      </c>
      <c r="E1136" s="211">
        <v>100</v>
      </c>
      <c r="F1136" s="211">
        <v>400</v>
      </c>
      <c r="G1136" s="212">
        <v>206</v>
      </c>
      <c r="H1136" s="736" t="s">
        <v>25</v>
      </c>
      <c r="I1136" s="675"/>
      <c r="J1136" s="141"/>
      <c r="K1136" s="141"/>
      <c r="L1136" s="141"/>
      <c r="M1136" s="141"/>
      <c r="N1136" s="142"/>
      <c r="O1136" s="129"/>
      <c r="P1136" s="10"/>
    </row>
    <row r="1137" spans="1:16" s="180" customFormat="1" ht="18" customHeight="1" x14ac:dyDescent="0.3">
      <c r="A1137" s="1588">
        <v>1130</v>
      </c>
      <c r="B1137" s="177"/>
      <c r="C1137" s="137">
        <f t="shared" si="255"/>
        <v>211</v>
      </c>
      <c r="D1137" s="138" t="s">
        <v>349</v>
      </c>
      <c r="E1137" s="211">
        <v>724</v>
      </c>
      <c r="F1137" s="211">
        <v>9150</v>
      </c>
      <c r="G1137" s="212">
        <v>9875</v>
      </c>
      <c r="H1137" s="736" t="s">
        <v>25</v>
      </c>
      <c r="I1137" s="675"/>
      <c r="J1137" s="141"/>
      <c r="K1137" s="141"/>
      <c r="L1137" s="141"/>
      <c r="M1137" s="141"/>
      <c r="N1137" s="142"/>
      <c r="P1137" s="10"/>
    </row>
    <row r="1138" spans="1:16" s="180" customFormat="1" ht="18" customHeight="1" x14ac:dyDescent="0.3">
      <c r="A1138" s="1588">
        <v>1131</v>
      </c>
      <c r="B1138" s="177"/>
      <c r="C1138" s="137">
        <f t="shared" si="255"/>
        <v>212</v>
      </c>
      <c r="D1138" s="663" t="s">
        <v>394</v>
      </c>
      <c r="E1138" s="211">
        <v>1189</v>
      </c>
      <c r="F1138" s="211">
        <v>9050</v>
      </c>
      <c r="G1138" s="212"/>
      <c r="H1138" s="736" t="s">
        <v>25</v>
      </c>
      <c r="I1138" s="675"/>
      <c r="J1138" s="141"/>
      <c r="K1138" s="141"/>
      <c r="L1138" s="141"/>
      <c r="M1138" s="141"/>
      <c r="N1138" s="142"/>
      <c r="O1138" s="129"/>
      <c r="P1138" s="10"/>
    </row>
    <row r="1139" spans="1:16" s="3" customFormat="1" ht="30" x14ac:dyDescent="0.3">
      <c r="A1139" s="1588">
        <v>1132</v>
      </c>
      <c r="B1139" s="143"/>
      <c r="C1139" s="662">
        <f t="shared" si="255"/>
        <v>213</v>
      </c>
      <c r="D1139" s="373" t="s">
        <v>413</v>
      </c>
      <c r="E1139" s="146"/>
      <c r="F1139" s="146">
        <v>115</v>
      </c>
      <c r="G1139" s="147">
        <v>120</v>
      </c>
      <c r="H1139" s="1230" t="s">
        <v>25</v>
      </c>
      <c r="I1139" s="675"/>
      <c r="J1139" s="141"/>
      <c r="K1139" s="141"/>
      <c r="L1139" s="141"/>
      <c r="M1139" s="141"/>
      <c r="N1139" s="142"/>
      <c r="O1139" s="10"/>
      <c r="P1139" s="10"/>
    </row>
    <row r="1140" spans="1:16" s="3" customFormat="1" ht="33" customHeight="1" x14ac:dyDescent="0.3">
      <c r="A1140" s="1588">
        <v>1133</v>
      </c>
      <c r="B1140" s="174"/>
      <c r="C1140" s="662">
        <f t="shared" si="255"/>
        <v>214</v>
      </c>
      <c r="D1140" s="145" t="s">
        <v>540</v>
      </c>
      <c r="E1140" s="275"/>
      <c r="F1140" s="275"/>
      <c r="G1140" s="276">
        <v>366</v>
      </c>
      <c r="H1140" s="1230" t="s">
        <v>25</v>
      </c>
      <c r="I1140" s="675"/>
      <c r="J1140" s="210"/>
      <c r="K1140" s="210"/>
      <c r="L1140" s="210"/>
      <c r="M1140" s="141"/>
      <c r="N1140" s="142"/>
      <c r="O1140" s="10"/>
      <c r="P1140" s="10"/>
    </row>
    <row r="1141" spans="1:16" s="3" customFormat="1" ht="18" customHeight="1" x14ac:dyDescent="0.3">
      <c r="A1141" s="1588">
        <v>1134</v>
      </c>
      <c r="B1141" s="143"/>
      <c r="C1141" s="662">
        <f t="shared" si="255"/>
        <v>215</v>
      </c>
      <c r="D1141" s="138" t="s">
        <v>310</v>
      </c>
      <c r="E1141" s="146">
        <v>1502</v>
      </c>
      <c r="F1141" s="146"/>
      <c r="G1141" s="140">
        <v>920</v>
      </c>
      <c r="H1141" s="733" t="s">
        <v>25</v>
      </c>
      <c r="I1141" s="676"/>
      <c r="J1141" s="154"/>
      <c r="K1141" s="154"/>
      <c r="L1141" s="154"/>
      <c r="M1141" s="154"/>
      <c r="N1141" s="155"/>
      <c r="O1141" s="10"/>
      <c r="P1141" s="10"/>
    </row>
    <row r="1142" spans="1:16" s="3" customFormat="1" ht="18" customHeight="1" x14ac:dyDescent="0.3">
      <c r="A1142" s="1588">
        <v>1135</v>
      </c>
      <c r="B1142" s="143"/>
      <c r="C1142" s="662">
        <f t="shared" si="255"/>
        <v>216</v>
      </c>
      <c r="D1142" s="172" t="s">
        <v>34</v>
      </c>
      <c r="E1142" s="146">
        <v>151</v>
      </c>
      <c r="F1142" s="146"/>
      <c r="G1142" s="140">
        <v>0</v>
      </c>
      <c r="H1142" s="736" t="s">
        <v>25</v>
      </c>
      <c r="I1142" s="676"/>
      <c r="J1142" s="154"/>
      <c r="K1142" s="154"/>
      <c r="L1142" s="154"/>
      <c r="M1142" s="154"/>
      <c r="N1142" s="155"/>
      <c r="O1142" s="10"/>
      <c r="P1142" s="10"/>
    </row>
    <row r="1143" spans="1:16" s="3" customFormat="1" ht="18" customHeight="1" x14ac:dyDescent="0.3">
      <c r="A1143" s="1588">
        <v>1136</v>
      </c>
      <c r="B1143" s="143"/>
      <c r="C1143" s="662">
        <f t="shared" si="255"/>
        <v>217</v>
      </c>
      <c r="D1143" s="172" t="s">
        <v>35</v>
      </c>
      <c r="E1143" s="146">
        <v>21</v>
      </c>
      <c r="F1143" s="146"/>
      <c r="G1143" s="140">
        <v>0</v>
      </c>
      <c r="H1143" s="736" t="s">
        <v>25</v>
      </c>
      <c r="I1143" s="676"/>
      <c r="J1143" s="154"/>
      <c r="K1143" s="154"/>
      <c r="L1143" s="154"/>
      <c r="M1143" s="154"/>
      <c r="N1143" s="155"/>
      <c r="O1143" s="10"/>
      <c r="P1143" s="10"/>
    </row>
    <row r="1144" spans="1:16" s="3" customFormat="1" ht="18" customHeight="1" x14ac:dyDescent="0.3">
      <c r="A1144" s="1588">
        <v>1137</v>
      </c>
      <c r="B1144" s="143"/>
      <c r="C1144" s="137">
        <f t="shared" si="255"/>
        <v>218</v>
      </c>
      <c r="D1144" s="172" t="s">
        <v>36</v>
      </c>
      <c r="E1144" s="146">
        <v>81</v>
      </c>
      <c r="F1144" s="146"/>
      <c r="G1144" s="140"/>
      <c r="H1144" s="736" t="s">
        <v>25</v>
      </c>
      <c r="I1144" s="676"/>
      <c r="J1144" s="154"/>
      <c r="K1144" s="154"/>
      <c r="L1144" s="154"/>
      <c r="M1144" s="154"/>
      <c r="N1144" s="155"/>
      <c r="O1144" s="10"/>
      <c r="P1144" s="10"/>
    </row>
    <row r="1145" spans="1:16" s="3" customFormat="1" ht="18" customHeight="1" x14ac:dyDescent="0.3">
      <c r="A1145" s="1588">
        <v>1138</v>
      </c>
      <c r="B1145" s="143"/>
      <c r="C1145" s="137">
        <f t="shared" si="255"/>
        <v>219</v>
      </c>
      <c r="D1145" s="172" t="s">
        <v>37</v>
      </c>
      <c r="E1145" s="146">
        <v>16</v>
      </c>
      <c r="F1145" s="146"/>
      <c r="G1145" s="140">
        <v>0</v>
      </c>
      <c r="H1145" s="736" t="s">
        <v>25</v>
      </c>
      <c r="I1145" s="676"/>
      <c r="J1145" s="154"/>
      <c r="K1145" s="154"/>
      <c r="L1145" s="154"/>
      <c r="M1145" s="154"/>
      <c r="N1145" s="155"/>
      <c r="O1145" s="10"/>
      <c r="P1145" s="10"/>
    </row>
    <row r="1146" spans="1:16" s="180" customFormat="1" ht="18" customHeight="1" x14ac:dyDescent="0.3">
      <c r="A1146" s="1588">
        <v>1139</v>
      </c>
      <c r="B1146" s="143"/>
      <c r="C1146" s="137">
        <f t="shared" si="255"/>
        <v>220</v>
      </c>
      <c r="D1146" s="172" t="s">
        <v>313</v>
      </c>
      <c r="E1146" s="146">
        <v>13</v>
      </c>
      <c r="F1146" s="146"/>
      <c r="G1146" s="140">
        <v>246</v>
      </c>
      <c r="H1146" s="736" t="s">
        <v>25</v>
      </c>
      <c r="I1146" s="676"/>
      <c r="J1146" s="154"/>
      <c r="K1146" s="154"/>
      <c r="L1146" s="154"/>
      <c r="M1146" s="154"/>
      <c r="N1146" s="155"/>
      <c r="O1146" s="129"/>
      <c r="P1146" s="10"/>
    </row>
    <row r="1147" spans="1:16" s="180" customFormat="1" ht="18" customHeight="1" x14ac:dyDescent="0.3">
      <c r="A1147" s="1588">
        <v>1140</v>
      </c>
      <c r="B1147" s="177"/>
      <c r="C1147" s="137">
        <f t="shared" si="255"/>
        <v>221</v>
      </c>
      <c r="D1147" s="172" t="s">
        <v>390</v>
      </c>
      <c r="E1147" s="211"/>
      <c r="F1147" s="150"/>
      <c r="G1147" s="212">
        <v>0</v>
      </c>
      <c r="H1147" s="736" t="s">
        <v>25</v>
      </c>
      <c r="I1147" s="675"/>
      <c r="J1147" s="141"/>
      <c r="K1147" s="141"/>
      <c r="L1147" s="141"/>
      <c r="M1147" s="141"/>
      <c r="N1147" s="142"/>
      <c r="O1147" s="129"/>
      <c r="P1147" s="10"/>
    </row>
    <row r="1148" spans="1:16" s="180" customFormat="1" ht="18" customHeight="1" x14ac:dyDescent="0.3">
      <c r="A1148" s="1588">
        <v>1141</v>
      </c>
      <c r="B1148" s="177"/>
      <c r="C1148" s="137">
        <f t="shared" si="255"/>
        <v>222</v>
      </c>
      <c r="D1148" s="145" t="s">
        <v>423</v>
      </c>
      <c r="E1148" s="211"/>
      <c r="F1148" s="150"/>
      <c r="G1148" s="212">
        <v>0</v>
      </c>
      <c r="H1148" s="736" t="s">
        <v>25</v>
      </c>
      <c r="I1148" s="675"/>
      <c r="J1148" s="141"/>
      <c r="K1148" s="141"/>
      <c r="L1148" s="210"/>
      <c r="M1148" s="141"/>
      <c r="N1148" s="142"/>
      <c r="O1148" s="129"/>
      <c r="P1148" s="10"/>
    </row>
    <row r="1149" spans="1:16" s="180" customFormat="1" ht="18" customHeight="1" x14ac:dyDescent="0.3">
      <c r="A1149" s="1588">
        <v>1142</v>
      </c>
      <c r="B1149" s="177"/>
      <c r="C1149" s="137">
        <f t="shared" si="255"/>
        <v>223</v>
      </c>
      <c r="D1149" s="145" t="s">
        <v>929</v>
      </c>
      <c r="E1149" s="211"/>
      <c r="F1149" s="150"/>
      <c r="G1149" s="212">
        <v>4000</v>
      </c>
      <c r="H1149" s="736" t="s">
        <v>25</v>
      </c>
      <c r="I1149" s="675"/>
      <c r="J1149" s="141"/>
      <c r="K1149" s="141"/>
      <c r="L1149" s="210"/>
      <c r="M1149" s="141"/>
      <c r="N1149" s="142"/>
      <c r="O1149" s="129"/>
      <c r="P1149" s="10"/>
    </row>
    <row r="1150" spans="1:16" s="180" customFormat="1" ht="18" customHeight="1" x14ac:dyDescent="0.3">
      <c r="A1150" s="1588">
        <v>1143</v>
      </c>
      <c r="B1150" s="177"/>
      <c r="C1150" s="137">
        <f t="shared" si="255"/>
        <v>224</v>
      </c>
      <c r="D1150" s="145" t="s">
        <v>345</v>
      </c>
      <c r="E1150" s="211">
        <v>394</v>
      </c>
      <c r="F1150" s="150"/>
      <c r="G1150" s="212">
        <v>175</v>
      </c>
      <c r="H1150" s="736" t="s">
        <v>25</v>
      </c>
      <c r="I1150" s="675"/>
      <c r="J1150" s="141"/>
      <c r="K1150" s="141"/>
      <c r="L1150" s="141"/>
      <c r="M1150" s="141"/>
      <c r="N1150" s="142"/>
      <c r="O1150" s="129"/>
      <c r="P1150" s="10"/>
    </row>
    <row r="1151" spans="1:16" s="180" customFormat="1" ht="18" customHeight="1" x14ac:dyDescent="0.3">
      <c r="A1151" s="1588">
        <v>1144</v>
      </c>
      <c r="B1151" s="177"/>
      <c r="C1151" s="137">
        <f t="shared" si="255"/>
        <v>225</v>
      </c>
      <c r="D1151" s="145" t="s">
        <v>424</v>
      </c>
      <c r="E1151" s="211"/>
      <c r="F1151" s="150"/>
      <c r="G1151" s="212">
        <v>295</v>
      </c>
      <c r="H1151" s="736" t="s">
        <v>25</v>
      </c>
      <c r="I1151" s="675"/>
      <c r="J1151" s="141"/>
      <c r="K1151" s="141"/>
      <c r="L1151" s="210"/>
      <c r="M1151" s="141"/>
      <c r="N1151" s="142"/>
      <c r="O1151" s="129"/>
      <c r="P1151" s="10"/>
    </row>
    <row r="1152" spans="1:16" s="180" customFormat="1" ht="18" customHeight="1" x14ac:dyDescent="0.3">
      <c r="A1152" s="1588">
        <v>1145</v>
      </c>
      <c r="B1152" s="177"/>
      <c r="C1152" s="137">
        <f t="shared" si="255"/>
        <v>226</v>
      </c>
      <c r="D1152" s="145" t="s">
        <v>346</v>
      </c>
      <c r="E1152" s="211">
        <v>127</v>
      </c>
      <c r="F1152" s="150"/>
      <c r="G1152" s="212">
        <v>0</v>
      </c>
      <c r="H1152" s="736" t="s">
        <v>25</v>
      </c>
      <c r="I1152" s="675"/>
      <c r="J1152" s="141"/>
      <c r="K1152" s="141"/>
      <c r="L1152" s="141"/>
      <c r="M1152" s="141"/>
      <c r="N1152" s="142"/>
      <c r="O1152" s="129"/>
      <c r="P1152" s="10"/>
    </row>
    <row r="1153" spans="1:16" s="180" customFormat="1" ht="18" customHeight="1" x14ac:dyDescent="0.3">
      <c r="A1153" s="1588">
        <v>1146</v>
      </c>
      <c r="B1153" s="177"/>
      <c r="C1153" s="137">
        <f t="shared" si="255"/>
        <v>227</v>
      </c>
      <c r="D1153" s="172" t="s">
        <v>39</v>
      </c>
      <c r="E1153" s="275">
        <v>80</v>
      </c>
      <c r="F1153" s="150"/>
      <c r="G1153" s="140">
        <v>236</v>
      </c>
      <c r="H1153" s="736" t="s">
        <v>25</v>
      </c>
      <c r="I1153" s="675"/>
      <c r="J1153" s="141"/>
      <c r="K1153" s="141"/>
      <c r="L1153" s="141"/>
      <c r="M1153" s="141"/>
      <c r="N1153" s="142"/>
      <c r="O1153" s="129"/>
      <c r="P1153" s="10"/>
    </row>
    <row r="1154" spans="1:16" s="180" customFormat="1" ht="18" customHeight="1" x14ac:dyDescent="0.3">
      <c r="A1154" s="1588">
        <v>1147</v>
      </c>
      <c r="B1154" s="177"/>
      <c r="C1154" s="137">
        <f t="shared" si="255"/>
        <v>228</v>
      </c>
      <c r="D1154" s="145" t="s">
        <v>541</v>
      </c>
      <c r="E1154" s="211"/>
      <c r="F1154" s="150"/>
      <c r="G1154" s="212">
        <v>300</v>
      </c>
      <c r="H1154" s="736" t="s">
        <v>25</v>
      </c>
      <c r="I1154" s="675"/>
      <c r="J1154" s="141"/>
      <c r="K1154" s="141"/>
      <c r="L1154" s="141"/>
      <c r="M1154" s="141"/>
      <c r="N1154" s="142"/>
      <c r="O1154" s="129"/>
      <c r="P1154" s="10"/>
    </row>
    <row r="1155" spans="1:16" s="180" customFormat="1" ht="18" customHeight="1" x14ac:dyDescent="0.3">
      <c r="A1155" s="1588">
        <v>1148</v>
      </c>
      <c r="B1155" s="177"/>
      <c r="C1155" s="137">
        <f t="shared" si="255"/>
        <v>229</v>
      </c>
      <c r="D1155" s="145" t="s">
        <v>426</v>
      </c>
      <c r="E1155" s="211"/>
      <c r="F1155" s="150"/>
      <c r="G1155" s="212">
        <v>104</v>
      </c>
      <c r="H1155" s="736" t="s">
        <v>25</v>
      </c>
      <c r="I1155" s="675"/>
      <c r="J1155" s="141"/>
      <c r="K1155" s="141"/>
      <c r="L1155" s="141"/>
      <c r="M1155" s="141"/>
      <c r="N1155" s="142"/>
      <c r="O1155" s="129"/>
      <c r="P1155" s="10"/>
    </row>
    <row r="1156" spans="1:16" s="180" customFormat="1" ht="18" customHeight="1" x14ac:dyDescent="0.3">
      <c r="A1156" s="1588">
        <v>1149</v>
      </c>
      <c r="B1156" s="177"/>
      <c r="C1156" s="137">
        <f t="shared" si="255"/>
        <v>230</v>
      </c>
      <c r="D1156" s="145" t="s">
        <v>425</v>
      </c>
      <c r="E1156" s="211"/>
      <c r="F1156" s="150"/>
      <c r="G1156" s="212">
        <v>15</v>
      </c>
      <c r="H1156" s="736" t="s">
        <v>25</v>
      </c>
      <c r="I1156" s="675"/>
      <c r="J1156" s="141"/>
      <c r="K1156" s="141"/>
      <c r="L1156" s="141"/>
      <c r="M1156" s="141"/>
      <c r="N1156" s="142"/>
      <c r="O1156" s="129"/>
      <c r="P1156" s="10"/>
    </row>
    <row r="1157" spans="1:16" s="180" customFormat="1" ht="18" customHeight="1" x14ac:dyDescent="0.3">
      <c r="A1157" s="1588">
        <v>1150</v>
      </c>
      <c r="B1157" s="177"/>
      <c r="C1157" s="137">
        <f t="shared" si="255"/>
        <v>231</v>
      </c>
      <c r="D1157" s="145" t="s">
        <v>427</v>
      </c>
      <c r="E1157" s="211"/>
      <c r="F1157" s="150"/>
      <c r="G1157" s="212">
        <v>3</v>
      </c>
      <c r="H1157" s="736" t="s">
        <v>25</v>
      </c>
      <c r="I1157" s="675"/>
      <c r="J1157" s="141"/>
      <c r="K1157" s="141"/>
      <c r="L1157" s="141"/>
      <c r="M1157" s="141"/>
      <c r="N1157" s="142"/>
      <c r="O1157" s="129"/>
      <c r="P1157" s="10"/>
    </row>
    <row r="1158" spans="1:16" s="180" customFormat="1" ht="18" customHeight="1" x14ac:dyDescent="0.3">
      <c r="A1158" s="1588">
        <v>1151</v>
      </c>
      <c r="B1158" s="177"/>
      <c r="C1158" s="137">
        <f t="shared" si="255"/>
        <v>232</v>
      </c>
      <c r="D1158" s="145" t="s">
        <v>469</v>
      </c>
      <c r="E1158" s="211">
        <v>381</v>
      </c>
      <c r="F1158" s="150"/>
      <c r="G1158" s="1097"/>
      <c r="H1158" s="736" t="s">
        <v>25</v>
      </c>
      <c r="I1158" s="675"/>
      <c r="J1158" s="141"/>
      <c r="K1158" s="141"/>
      <c r="L1158" s="141"/>
      <c r="M1158" s="141"/>
      <c r="N1158" s="142"/>
      <c r="O1158" s="129"/>
      <c r="P1158" s="10"/>
    </row>
    <row r="1159" spans="1:16" s="180" customFormat="1" ht="18" customHeight="1" x14ac:dyDescent="0.3">
      <c r="A1159" s="1588">
        <v>1152</v>
      </c>
      <c r="B1159" s="177"/>
      <c r="C1159" s="137">
        <f t="shared" si="255"/>
        <v>233</v>
      </c>
      <c r="D1159" s="172" t="s">
        <v>470</v>
      </c>
      <c r="E1159" s="211">
        <v>38</v>
      </c>
      <c r="F1159" s="150"/>
      <c r="G1159" s="1097"/>
      <c r="H1159" s="736" t="s">
        <v>25</v>
      </c>
      <c r="I1159" s="675"/>
      <c r="J1159" s="141"/>
      <c r="K1159" s="141"/>
      <c r="L1159" s="141"/>
      <c r="M1159" s="141"/>
      <c r="N1159" s="142"/>
      <c r="O1159" s="129"/>
      <c r="P1159" s="10"/>
    </row>
    <row r="1160" spans="1:16" s="180" customFormat="1" ht="18" customHeight="1" x14ac:dyDescent="0.3">
      <c r="A1160" s="1588">
        <v>1153</v>
      </c>
      <c r="B1160" s="177"/>
      <c r="C1160" s="137">
        <f t="shared" si="255"/>
        <v>234</v>
      </c>
      <c r="D1160" s="172" t="s">
        <v>471</v>
      </c>
      <c r="E1160" s="211">
        <v>5</v>
      </c>
      <c r="F1160" s="150"/>
      <c r="G1160" s="1097"/>
      <c r="H1160" s="736" t="s">
        <v>25</v>
      </c>
      <c r="I1160" s="675"/>
      <c r="J1160" s="141"/>
      <c r="K1160" s="141"/>
      <c r="L1160" s="141"/>
      <c r="M1160" s="141"/>
      <c r="N1160" s="142"/>
      <c r="O1160" s="129"/>
      <c r="P1160" s="10"/>
    </row>
    <row r="1161" spans="1:16" s="3" customFormat="1" ht="30" x14ac:dyDescent="0.3">
      <c r="A1161" s="1588">
        <v>1154</v>
      </c>
      <c r="B1161" s="177"/>
      <c r="C1161" s="662">
        <f t="shared" si="255"/>
        <v>235</v>
      </c>
      <c r="D1161" s="374" t="s">
        <v>391</v>
      </c>
      <c r="E1161" s="211">
        <v>40</v>
      </c>
      <c r="F1161" s="150"/>
      <c r="G1161" s="1097"/>
      <c r="H1161" s="736" t="s">
        <v>25</v>
      </c>
      <c r="I1161" s="675"/>
      <c r="J1161" s="141"/>
      <c r="K1161" s="141"/>
      <c r="L1161" s="141"/>
      <c r="M1161" s="141"/>
      <c r="N1161" s="142"/>
      <c r="O1161" s="10"/>
      <c r="P1161" s="10"/>
    </row>
    <row r="1162" spans="1:16" s="3" customFormat="1" ht="18" customHeight="1" x14ac:dyDescent="0.3">
      <c r="A1162" s="1588">
        <v>1155</v>
      </c>
      <c r="B1162" s="177"/>
      <c r="C1162" s="137">
        <f t="shared" si="255"/>
        <v>236</v>
      </c>
      <c r="D1162" s="172" t="s">
        <v>489</v>
      </c>
      <c r="E1162" s="211">
        <v>42</v>
      </c>
      <c r="F1162" s="150"/>
      <c r="G1162" s="1097"/>
      <c r="H1162" s="736" t="s">
        <v>25</v>
      </c>
      <c r="I1162" s="675"/>
      <c r="J1162" s="141"/>
      <c r="K1162" s="141"/>
      <c r="L1162" s="141"/>
      <c r="M1162" s="141"/>
      <c r="N1162" s="142"/>
      <c r="O1162" s="10"/>
      <c r="P1162" s="10"/>
    </row>
    <row r="1163" spans="1:16" s="3" customFormat="1" ht="18" customHeight="1" x14ac:dyDescent="0.3">
      <c r="A1163" s="1588">
        <v>1156</v>
      </c>
      <c r="B1163" s="143"/>
      <c r="C1163" s="137">
        <f t="shared" si="255"/>
        <v>237</v>
      </c>
      <c r="D1163" s="172" t="s">
        <v>315</v>
      </c>
      <c r="E1163" s="146">
        <v>197</v>
      </c>
      <c r="F1163" s="146"/>
      <c r="G1163" s="1088"/>
      <c r="H1163" s="736" t="s">
        <v>25</v>
      </c>
      <c r="I1163" s="676"/>
      <c r="J1163" s="154"/>
      <c r="K1163" s="154"/>
      <c r="L1163" s="154"/>
      <c r="M1163" s="154"/>
      <c r="N1163" s="155"/>
      <c r="O1163" s="10"/>
      <c r="P1163" s="10"/>
    </row>
    <row r="1164" spans="1:16" s="180" customFormat="1" ht="18" customHeight="1" x14ac:dyDescent="0.3">
      <c r="A1164" s="1588">
        <v>1157</v>
      </c>
      <c r="B1164" s="143"/>
      <c r="C1164" s="137">
        <f t="shared" si="255"/>
        <v>238</v>
      </c>
      <c r="D1164" s="172" t="s">
        <v>316</v>
      </c>
      <c r="E1164" s="146">
        <v>381</v>
      </c>
      <c r="F1164" s="146"/>
      <c r="G1164" s="140"/>
      <c r="H1164" s="736" t="s">
        <v>25</v>
      </c>
      <c r="I1164" s="676"/>
      <c r="J1164" s="154"/>
      <c r="K1164" s="154"/>
      <c r="L1164" s="154"/>
      <c r="M1164" s="154"/>
      <c r="N1164" s="155"/>
      <c r="O1164" s="129"/>
      <c r="P1164" s="10"/>
    </row>
    <row r="1165" spans="1:16" s="180" customFormat="1" ht="18" customHeight="1" x14ac:dyDescent="0.3">
      <c r="A1165" s="1588">
        <v>1158</v>
      </c>
      <c r="B1165" s="143"/>
      <c r="C1165" s="137">
        <f t="shared" si="255"/>
        <v>239</v>
      </c>
      <c r="D1165" s="172" t="s">
        <v>26</v>
      </c>
      <c r="E1165" s="146"/>
      <c r="F1165" s="146"/>
      <c r="G1165" s="140">
        <v>0</v>
      </c>
      <c r="H1165" s="736" t="s">
        <v>25</v>
      </c>
      <c r="I1165" s="676"/>
      <c r="J1165" s="154"/>
      <c r="K1165" s="154"/>
      <c r="L1165" s="154"/>
      <c r="M1165" s="154"/>
      <c r="N1165" s="155"/>
      <c r="O1165" s="129"/>
      <c r="P1165" s="10"/>
    </row>
    <row r="1166" spans="1:16" s="180" customFormat="1" ht="18" customHeight="1" x14ac:dyDescent="0.3">
      <c r="A1166" s="1588">
        <v>1159</v>
      </c>
      <c r="B1166" s="177"/>
      <c r="C1166" s="137">
        <f t="shared" si="255"/>
        <v>240</v>
      </c>
      <c r="D1166" s="664" t="s">
        <v>392</v>
      </c>
      <c r="E1166" s="211">
        <v>1181</v>
      </c>
      <c r="F1166" s="150"/>
      <c r="G1166" s="212">
        <v>0</v>
      </c>
      <c r="H1166" s="736" t="s">
        <v>25</v>
      </c>
      <c r="I1166" s="675"/>
      <c r="J1166" s="141"/>
      <c r="K1166" s="141"/>
      <c r="L1166" s="141"/>
      <c r="M1166" s="141"/>
      <c r="N1166" s="142"/>
      <c r="O1166" s="129"/>
      <c r="P1166" s="10"/>
    </row>
    <row r="1167" spans="1:16" s="10" customFormat="1" ht="18" customHeight="1" x14ac:dyDescent="0.3">
      <c r="A1167" s="1588">
        <v>1160</v>
      </c>
      <c r="B1167" s="177"/>
      <c r="C1167" s="137">
        <f t="shared" si="255"/>
        <v>241</v>
      </c>
      <c r="D1167" s="664" t="s">
        <v>548</v>
      </c>
      <c r="E1167" s="211"/>
      <c r="F1167" s="150"/>
      <c r="G1167" s="212">
        <v>100</v>
      </c>
      <c r="H1167" s="736" t="s">
        <v>25</v>
      </c>
      <c r="I1167" s="675"/>
      <c r="J1167" s="141"/>
      <c r="K1167" s="141"/>
      <c r="L1167" s="210"/>
      <c r="M1167" s="141"/>
      <c r="N1167" s="142"/>
    </row>
    <row r="1168" spans="1:16" s="10" customFormat="1" ht="18" customHeight="1" x14ac:dyDescent="0.3">
      <c r="A1168" s="1588">
        <v>1161</v>
      </c>
      <c r="B1168" s="177"/>
      <c r="C1168" s="137">
        <f t="shared" ref="C1168:C1183" si="256">C1167+1</f>
        <v>242</v>
      </c>
      <c r="D1168" s="664" t="s">
        <v>713</v>
      </c>
      <c r="E1168" s="211"/>
      <c r="F1168" s="150"/>
      <c r="G1168" s="212">
        <v>70</v>
      </c>
      <c r="H1168" s="736" t="s">
        <v>25</v>
      </c>
      <c r="I1168" s="675"/>
      <c r="J1168" s="141"/>
      <c r="K1168" s="141"/>
      <c r="L1168" s="210"/>
      <c r="M1168" s="141"/>
      <c r="N1168" s="142"/>
    </row>
    <row r="1169" spans="1:16" s="3" customFormat="1" ht="18" customHeight="1" x14ac:dyDescent="0.3">
      <c r="A1169" s="1588">
        <v>1162</v>
      </c>
      <c r="B1169" s="136"/>
      <c r="C1169" s="137">
        <f t="shared" si="256"/>
        <v>243</v>
      </c>
      <c r="D1169" s="138" t="s">
        <v>137</v>
      </c>
      <c r="E1169" s="139">
        <v>1461</v>
      </c>
      <c r="F1169" s="139"/>
      <c r="G1169" s="1088"/>
      <c r="H1169" s="733" t="s">
        <v>24</v>
      </c>
      <c r="I1169" s="675"/>
      <c r="J1169" s="148"/>
      <c r="K1169" s="148"/>
      <c r="L1169" s="148"/>
      <c r="M1169" s="148"/>
      <c r="N1169" s="149"/>
      <c r="O1169" s="10"/>
      <c r="P1169" s="10"/>
    </row>
    <row r="1170" spans="1:16" s="180" customFormat="1" ht="18" customHeight="1" x14ac:dyDescent="0.3">
      <c r="A1170" s="1588">
        <v>1163</v>
      </c>
      <c r="B1170" s="177"/>
      <c r="C1170" s="137">
        <f t="shared" si="256"/>
        <v>244</v>
      </c>
      <c r="D1170" s="663" t="s">
        <v>389</v>
      </c>
      <c r="E1170" s="211">
        <v>220</v>
      </c>
      <c r="F1170" s="150"/>
      <c r="G1170" s="212"/>
      <c r="H1170" s="736" t="s">
        <v>25</v>
      </c>
      <c r="I1170" s="675"/>
      <c r="J1170" s="141"/>
      <c r="K1170" s="141"/>
      <c r="L1170" s="141"/>
      <c r="M1170" s="141"/>
      <c r="N1170" s="142"/>
      <c r="O1170" s="129"/>
      <c r="P1170" s="10"/>
    </row>
    <row r="1171" spans="1:16" s="180" customFormat="1" ht="30" x14ac:dyDescent="0.3">
      <c r="A1171" s="1588">
        <v>1164</v>
      </c>
      <c r="B1171" s="177"/>
      <c r="C1171" s="662">
        <f t="shared" si="256"/>
        <v>245</v>
      </c>
      <c r="D1171" s="372" t="s">
        <v>406</v>
      </c>
      <c r="E1171" s="275">
        <v>2618</v>
      </c>
      <c r="F1171" s="150"/>
      <c r="G1171" s="212"/>
      <c r="H1171" s="1230" t="s">
        <v>25</v>
      </c>
      <c r="I1171" s="675"/>
      <c r="J1171" s="141"/>
      <c r="K1171" s="141"/>
      <c r="L1171" s="141"/>
      <c r="M1171" s="141"/>
      <c r="N1171" s="142"/>
      <c r="O1171" s="129"/>
      <c r="P1171" s="10"/>
    </row>
    <row r="1172" spans="1:16" s="180" customFormat="1" ht="18" customHeight="1" x14ac:dyDescent="0.3">
      <c r="A1172" s="1588">
        <v>1165</v>
      </c>
      <c r="B1172" s="177"/>
      <c r="C1172" s="137">
        <f t="shared" si="256"/>
        <v>246</v>
      </c>
      <c r="D1172" s="663" t="s">
        <v>352</v>
      </c>
      <c r="E1172" s="211">
        <v>563</v>
      </c>
      <c r="F1172" s="150"/>
      <c r="G1172" s="212"/>
      <c r="H1172" s="736" t="s">
        <v>25</v>
      </c>
      <c r="I1172" s="675"/>
      <c r="J1172" s="141"/>
      <c r="K1172" s="141"/>
      <c r="L1172" s="141"/>
      <c r="M1172" s="141"/>
      <c r="N1172" s="142"/>
      <c r="O1172" s="129"/>
      <c r="P1172" s="10"/>
    </row>
    <row r="1173" spans="1:16" s="180" customFormat="1" ht="18" customHeight="1" x14ac:dyDescent="0.3">
      <c r="A1173" s="1588">
        <v>1166</v>
      </c>
      <c r="B1173" s="177"/>
      <c r="C1173" s="137">
        <f t="shared" si="256"/>
        <v>247</v>
      </c>
      <c r="D1173" s="663" t="s">
        <v>407</v>
      </c>
      <c r="E1173" s="211">
        <v>505</v>
      </c>
      <c r="F1173" s="150"/>
      <c r="G1173" s="212"/>
      <c r="H1173" s="736" t="s">
        <v>25</v>
      </c>
      <c r="I1173" s="675"/>
      <c r="J1173" s="141"/>
      <c r="K1173" s="141"/>
      <c r="L1173" s="141"/>
      <c r="M1173" s="141"/>
      <c r="N1173" s="142"/>
      <c r="O1173" s="129"/>
      <c r="P1173" s="10"/>
    </row>
    <row r="1174" spans="1:16" s="180" customFormat="1" ht="18" customHeight="1" x14ac:dyDescent="0.3">
      <c r="A1174" s="1588">
        <v>1167</v>
      </c>
      <c r="B1174" s="177"/>
      <c r="C1174" s="137">
        <f t="shared" si="256"/>
        <v>248</v>
      </c>
      <c r="D1174" s="138" t="s">
        <v>408</v>
      </c>
      <c r="E1174" s="211">
        <v>966</v>
      </c>
      <c r="F1174" s="150"/>
      <c r="G1174" s="212"/>
      <c r="H1174" s="736" t="s">
        <v>25</v>
      </c>
      <c r="I1174" s="675"/>
      <c r="J1174" s="141"/>
      <c r="K1174" s="141"/>
      <c r="L1174" s="141"/>
      <c r="M1174" s="141"/>
      <c r="N1174" s="142"/>
      <c r="O1174" s="129"/>
      <c r="P1174" s="10"/>
    </row>
    <row r="1175" spans="1:16" s="180" customFormat="1" ht="18" customHeight="1" x14ac:dyDescent="0.3">
      <c r="A1175" s="1588">
        <v>1168</v>
      </c>
      <c r="B1175" s="177"/>
      <c r="C1175" s="137">
        <f t="shared" si="256"/>
        <v>249</v>
      </c>
      <c r="D1175" s="138" t="s">
        <v>135</v>
      </c>
      <c r="E1175" s="211">
        <v>4107</v>
      </c>
      <c r="F1175" s="150"/>
      <c r="G1175" s="140"/>
      <c r="H1175" s="736" t="s">
        <v>25</v>
      </c>
      <c r="I1175" s="675"/>
      <c r="J1175" s="141"/>
      <c r="K1175" s="141"/>
      <c r="L1175" s="141"/>
      <c r="M1175" s="141"/>
      <c r="N1175" s="142"/>
      <c r="O1175" s="129"/>
      <c r="P1175" s="10"/>
    </row>
    <row r="1176" spans="1:16" s="180" customFormat="1" ht="18" customHeight="1" x14ac:dyDescent="0.3">
      <c r="A1176" s="1588">
        <v>1169</v>
      </c>
      <c r="B1176" s="177"/>
      <c r="C1176" s="137">
        <f t="shared" si="256"/>
        <v>250</v>
      </c>
      <c r="D1176" s="138" t="s">
        <v>411</v>
      </c>
      <c r="E1176" s="211">
        <v>12510</v>
      </c>
      <c r="F1176" s="150"/>
      <c r="G1176" s="212"/>
      <c r="H1176" s="736" t="s">
        <v>25</v>
      </c>
      <c r="I1176" s="675"/>
      <c r="J1176" s="141"/>
      <c r="K1176" s="141"/>
      <c r="L1176" s="141"/>
      <c r="M1176" s="141"/>
      <c r="N1176" s="142"/>
      <c r="P1176" s="10"/>
    </row>
    <row r="1177" spans="1:16" s="10" customFormat="1" ht="18" customHeight="1" x14ac:dyDescent="0.3">
      <c r="A1177" s="1588">
        <v>1170</v>
      </c>
      <c r="B1177" s="177"/>
      <c r="C1177" s="137">
        <f t="shared" si="256"/>
        <v>251</v>
      </c>
      <c r="D1177" s="665" t="s">
        <v>393</v>
      </c>
      <c r="E1177" s="211">
        <v>243</v>
      </c>
      <c r="F1177" s="150"/>
      <c r="G1177" s="212"/>
      <c r="H1177" s="733" t="s">
        <v>25</v>
      </c>
      <c r="I1177" s="675"/>
      <c r="J1177" s="141"/>
      <c r="K1177" s="141"/>
      <c r="L1177" s="141"/>
      <c r="M1177" s="141"/>
      <c r="N1177" s="142"/>
    </row>
    <row r="1178" spans="1:16" s="10" customFormat="1" ht="18" customHeight="1" x14ac:dyDescent="0.3">
      <c r="A1178" s="1588">
        <v>1171</v>
      </c>
      <c r="B1178" s="177"/>
      <c r="C1178" s="137">
        <f t="shared" si="256"/>
        <v>252</v>
      </c>
      <c r="D1178" s="145" t="s">
        <v>547</v>
      </c>
      <c r="E1178" s="211">
        <v>1406</v>
      </c>
      <c r="F1178" s="150"/>
      <c r="G1178" s="151"/>
      <c r="H1178" s="736" t="s">
        <v>25</v>
      </c>
      <c r="I1178" s="675"/>
      <c r="J1178" s="141"/>
      <c r="K1178" s="141"/>
      <c r="L1178" s="210"/>
      <c r="M1178" s="141"/>
      <c r="N1178" s="142"/>
    </row>
    <row r="1179" spans="1:16" s="10" customFormat="1" ht="30" x14ac:dyDescent="0.3">
      <c r="A1179" s="1588">
        <v>1172</v>
      </c>
      <c r="B1179" s="143"/>
      <c r="C1179" s="662">
        <f t="shared" si="256"/>
        <v>253</v>
      </c>
      <c r="D1179" s="372" t="s">
        <v>329</v>
      </c>
      <c r="E1179" s="146">
        <v>223</v>
      </c>
      <c r="F1179" s="146"/>
      <c r="G1179" s="140"/>
      <c r="H1179" s="1229" t="s">
        <v>25</v>
      </c>
      <c r="I1179" s="676"/>
      <c r="J1179" s="154"/>
      <c r="K1179" s="154"/>
      <c r="L1179" s="154"/>
      <c r="M1179" s="154"/>
      <c r="N1179" s="155"/>
    </row>
    <row r="1180" spans="1:16" s="10" customFormat="1" ht="18" customHeight="1" x14ac:dyDescent="0.3">
      <c r="A1180" s="1588">
        <v>1173</v>
      </c>
      <c r="B1180" s="177"/>
      <c r="C1180" s="137">
        <f t="shared" si="256"/>
        <v>254</v>
      </c>
      <c r="D1180" s="145" t="s">
        <v>401</v>
      </c>
      <c r="E1180" s="211">
        <v>8000</v>
      </c>
      <c r="F1180" s="150"/>
      <c r="G1180" s="212"/>
      <c r="H1180" s="736" t="s">
        <v>25</v>
      </c>
      <c r="I1180" s="675"/>
      <c r="J1180" s="141"/>
      <c r="K1180" s="141"/>
      <c r="L1180" s="141"/>
      <c r="M1180" s="141"/>
      <c r="N1180" s="142"/>
    </row>
    <row r="1181" spans="1:16" s="3" customFormat="1" ht="18" customHeight="1" x14ac:dyDescent="0.3">
      <c r="A1181" s="1588">
        <v>1174</v>
      </c>
      <c r="B1181" s="143"/>
      <c r="C1181" s="137">
        <f t="shared" si="256"/>
        <v>255</v>
      </c>
      <c r="D1181" s="145" t="s">
        <v>467</v>
      </c>
      <c r="E1181" s="146">
        <v>215</v>
      </c>
      <c r="F1181" s="146"/>
      <c r="G1181" s="140"/>
      <c r="H1181" s="736" t="s">
        <v>25</v>
      </c>
      <c r="I1181" s="675"/>
      <c r="J1181" s="210"/>
      <c r="K1181" s="210"/>
      <c r="L1181" s="210"/>
      <c r="M1181" s="141"/>
      <c r="N1181" s="142"/>
      <c r="O1181" s="10"/>
      <c r="P1181" s="10"/>
    </row>
    <row r="1182" spans="1:16" s="3" customFormat="1" ht="18" customHeight="1" x14ac:dyDescent="0.3">
      <c r="A1182" s="1588">
        <v>1175</v>
      </c>
      <c r="B1182" s="143"/>
      <c r="C1182" s="137">
        <f t="shared" si="256"/>
        <v>256</v>
      </c>
      <c r="D1182" s="145" t="s">
        <v>468</v>
      </c>
      <c r="E1182" s="146">
        <v>330</v>
      </c>
      <c r="F1182" s="146"/>
      <c r="G1182" s="140"/>
      <c r="H1182" s="736" t="s">
        <v>25</v>
      </c>
      <c r="I1182" s="675"/>
      <c r="J1182" s="210"/>
      <c r="K1182" s="210"/>
      <c r="L1182" s="210"/>
      <c r="M1182" s="141"/>
      <c r="N1182" s="142"/>
      <c r="O1182" s="10"/>
      <c r="P1182" s="10"/>
    </row>
    <row r="1183" spans="1:16" s="3" customFormat="1" ht="18" customHeight="1" thickBot="1" x14ac:dyDescent="0.35">
      <c r="A1183" s="1588">
        <v>1176</v>
      </c>
      <c r="B1183" s="143"/>
      <c r="C1183" s="137">
        <f t="shared" si="256"/>
        <v>257</v>
      </c>
      <c r="D1183" s="712" t="s">
        <v>930</v>
      </c>
      <c r="E1183" s="173">
        <v>190</v>
      </c>
      <c r="F1183" s="173"/>
      <c r="G1183" s="719"/>
      <c r="H1183" s="739" t="s">
        <v>25</v>
      </c>
      <c r="I1183" s="713"/>
      <c r="J1183" s="714"/>
      <c r="K1183" s="714"/>
      <c r="L1183" s="714"/>
      <c r="M1183" s="715"/>
      <c r="N1183" s="716"/>
      <c r="O1183" s="10"/>
      <c r="P1183" s="10"/>
    </row>
    <row r="1184" spans="1:16" s="10" customFormat="1" ht="19.5" hidden="1" customHeight="1" x14ac:dyDescent="0.3">
      <c r="A1184" s="1588">
        <v>1177</v>
      </c>
      <c r="B1184" s="521"/>
      <c r="C1184" s="522"/>
      <c r="D1184" s="523"/>
      <c r="E1184" s="524"/>
      <c r="F1184" s="524"/>
      <c r="G1184" s="711"/>
      <c r="H1184" s="740"/>
      <c r="I1184" s="525"/>
      <c r="J1184" s="526"/>
      <c r="K1184" s="526"/>
      <c r="L1184" s="526"/>
      <c r="M1184" s="526"/>
      <c r="N1184" s="654"/>
    </row>
    <row r="1185" spans="1:16" s="10" customFormat="1" ht="19.5" customHeight="1" thickTop="1" x14ac:dyDescent="0.3">
      <c r="A1185" s="1588">
        <v>1178</v>
      </c>
      <c r="B1185" s="521"/>
      <c r="C1185" s="1069"/>
      <c r="D1185" s="175" t="s">
        <v>14</v>
      </c>
      <c r="E1185" s="275"/>
      <c r="F1185" s="276"/>
      <c r="G1185" s="276"/>
      <c r="H1185" s="736"/>
      <c r="I1185" s="1231"/>
      <c r="J1185" s="1232"/>
      <c r="K1185" s="1232"/>
      <c r="L1185" s="1232"/>
      <c r="M1185" s="1232"/>
      <c r="N1185" s="1233"/>
    </row>
    <row r="1186" spans="1:16" s="93" customFormat="1" ht="20.100000000000001" customHeight="1" x14ac:dyDescent="0.35">
      <c r="A1186" s="1588">
        <v>1179</v>
      </c>
      <c r="B1186" s="383"/>
      <c r="C1186" s="1070"/>
      <c r="D1186" s="1071" t="s">
        <v>360</v>
      </c>
      <c r="E1186" s="731">
        <f>SUM(E8:E1184)-E811-E340-E295-E266-E145-E106-E38</f>
        <v>4574139</v>
      </c>
      <c r="F1186" s="672">
        <f>SUM(F8:F1183)-F38-F106-F145-F266-F295-F340-F811</f>
        <v>4337827</v>
      </c>
      <c r="G1186" s="672">
        <f>SUM(G8:G1183)-G38-G106-G145-G266-G295-G340-G811</f>
        <v>4573500</v>
      </c>
      <c r="H1186" s="1063"/>
      <c r="I1186" s="1072">
        <f t="shared" ref="I1186:N1186" si="257">I9+I14+I19+I24+I29+I34+I39+I44+I49+I54+I59+I68+I73+I82+I87+I92+I97+I102+I107+I112+I117+I122+I127+I136+I141+I146+I151+I156+I161+I166+I171+I176+I181+I186+I191+I204+I209+I218+I223+I232+I237+I242+I247+I252+I257+I262+I267+I272+I277+I282+I287+I296+I301+I306+I311+I316+I321+I326+I331+I336+I341+I346+I351+I356+I361+I366+I371+I376+I381+I390+I395+I400+I409+I414+I419+I424+I429+I434+I442+I448+I453+I458+I463+I468+I473+I478+I483+I488+I493+I498+I507+I512+I517+I522+I527+I536+I545+I550+I559+I564+I569+I578+I583+I588+I593+I598+I611+I616+I625+I630+I635+I644+I649+I654+I659+I669+I674+I679+I684+I690+I695+I700+I705+I710+I715+I720+I725+I734+I739+I744+I749+I754+I759+I764+I769+I774+I779+I784+I797+I802+I807+I812+I817+I822+I827+I832+I837+I842+I847+I856-I812-I341-I296-I146-I39-I267-I107</f>
        <v>4616792</v>
      </c>
      <c r="J1186" s="1072">
        <f t="shared" si="257"/>
        <v>134831</v>
      </c>
      <c r="K1186" s="1072">
        <f t="shared" si="257"/>
        <v>26841</v>
      </c>
      <c r="L1186" s="1072">
        <f t="shared" si="257"/>
        <v>1795138</v>
      </c>
      <c r="M1186" s="1072">
        <f t="shared" si="257"/>
        <v>47850</v>
      </c>
      <c r="N1186" s="1266">
        <f t="shared" si="257"/>
        <v>2612132</v>
      </c>
      <c r="O1186" s="1736"/>
      <c r="P1186" s="10"/>
    </row>
    <row r="1187" spans="1:16" s="93" customFormat="1" ht="20.100000000000001" customHeight="1" x14ac:dyDescent="0.35">
      <c r="A1187" s="1588">
        <v>1180</v>
      </c>
      <c r="B1187" s="383"/>
      <c r="C1187" s="1068"/>
      <c r="D1187" s="1066" t="s">
        <v>1165</v>
      </c>
      <c r="E1187" s="731"/>
      <c r="F1187" s="672"/>
      <c r="G1187" s="672"/>
      <c r="H1187" s="1063"/>
      <c r="I1187" s="527">
        <f>SUM(J1187:N1187)</f>
        <v>5352023</v>
      </c>
      <c r="J1187" s="527">
        <f>J10+J15+J20+J25+J30+J35+J40+J45+J50+J55+J60+J69+J74+J83+J88+J93+J98+J103+J108+J113+J118+J123+J128+J137+J142+J147+J152+J157+J162+J167+J172+J177+J182+J187+J192+J205+J210+J219+J224+J233+J238+J243+J248+J253+J258+J263+J268+J273+J278+J283+J288+J297+J302+J307+J312+J317+J322+J327+J332+J337+J342+J347+J352+J357+J362+J367+J372+J377+J382+J391+J396+J401+J410+J415+J420+J425+J430+J435+J443+J449+J454+J459+J464+J469+J474+J479+J484+J489+J494+J499+J508+J513+J518+J523+J528+J537+J546+J551+J560+J565+J570+J579+J584+J589+J594+J599+J612+J617+J626+J631+J636+J645+J650+J655+J660+J670+J675+J680+J685+J691+J696+J701+J706+J711+J716+J721+J726+J735+J740+J745+J750+J755+J760+J765+J770+J775+J780+J785+J798+J803+J808+J813+J818+J823+J828+J833+J838+J843+J848+J857-J813-J342-J297-J147-J40-J268-J108+J64+J78+J132+J196+J200+J214+J228+J292+J386+J405+J503+J532+J541+J555+J574+J603+J607+J621+J640+J664+J730+J789+J793+J852+J861+J865+J869+J873+J877+J881+J885+J889+J893+J897+J901+J905+J909+J913+J917+J921+J925+J929+J933+J937+J941+J948+J952+J956+J960+J964+J968+J972+J976+J980+J987+J994+J998+J1002+J1006+J1010+J1014+J1018+J1034+J1038+J1042+J1046+J1050+J1054+J1058+J1062+J1066+J1070+J1074+J1078+J1082+J1086+J1091+J1095+J1099+J1103+J1111+J1115+J1119+J1123+J1127+J1022+J1026+J1107</f>
        <v>158121</v>
      </c>
      <c r="K1187" s="527">
        <f>K10+K15+K20+K25+K30+K35+K40+K45+K50+K55+K60+K69+K74+K83+K88+K93+K98+K103+K108+K113+K118+K123+K128+K137+K142+K147+K152+K157+K162+K167+K172+K177+K182+K187+K192+K205+K210+K219+K224+K233+K238+K243+K248+K253+K258+K263+K268+K273+K278+K283+K288+K297+K302+K307+K312+K317+K322+K327+K332+K337+K342+K347+K352+K357+K362+K367+K372+K377+K382+K391+K396+K401+K410+K415+K420+K425+K430+K435+K443+K449+K454+K459+K464+K469+K474+K479+K484+K489+K494+K499+K508+K513+K518+K523+K528+K537+K546+K551+K560+K565+K570+K579+K584+K589+K594+K599+K612+K617+K626+K631+K636+K645+K650+K655+K660+K670+K675+K680+K685+K691+K696+K701+K706+K711+K716+K721+K726+K735+K740+K745+K750+K755+K760+K765+K770+K775+K780+K785+K798+K803+K808+K813+K818+K823+K828+K833+K838+K843+K848+K857-K813-K342-K297-K147-K40-K268-K108+K64+K78+K132+K196+K200+K214+K228+K292+K386+K405+K503+K532+K541+K555+K574+K603+K607+K621+K640+K664+K730+K789+K793+K852+K861+K865+K869+K873+K877+K881+K885+K889+K893+K897+K901+K905+K909+K913+K917+K921+K925+K929+K933+K937+K941+K948+K952+K956+K960+K964+K968+K972+K976+K980+K987+K994+K998+K1002+K1006+K1010+K1014+K1018+K1034+K1038+K1042+K1046+K1050+K1054+K1058+K1062+K1066+K1070+K1074+K1078+K1082+K1086+K1091+K1095+K1099+K1103+K1111+K1115+K1119+K1123+K1127+K1022+K1026+K1107</f>
        <v>34373</v>
      </c>
      <c r="L1187" s="527">
        <f>L10+L15+L20+L25+L30+L35+L40+L45+L50+L55+L60+L69+L74+L83+L88+L93+L98+L103+L108+L113+L118+L123+L128+L137+L142+L147+L152+L157+L162+L167+L172+L177+L182+L187+L192+L205+L210+L219+L224+L233+L238+L243+L248+L253+L258+L263+L268+L273+L278+L283+L288+L297+L302+L307+L312+L317+L322+L327+L332+L337+L342+L347+L352+L357+L362+L367+L372+L377+L382+L391+L396+L401+L410+L415+L420+L425+L430+L435+L443+L449+L454+L459+L464+L469+L474+L479+L484+L489+L494+L499+L508+L513+L518+L523+L528+L537+L546+L551+L560+L565+L570+L579+L584+L589+L594+L599+L612+L617+L626+L631+L636+L645+L650+L655+L660+L670+L675+L680+L685+L691+L696+L701+L706+L711+L716+L721+L726+L735+L740+L745+L750+L755+L760+L765+L770+L775+L780+L785+L798+L803+L808+L813+L818+L823+L828+L833+L838+L843+L848+L857-L813-L342-L297-L147-L40-L268-L108+L64+L78+L132+L196+L200+L214+L228+L292+L386+L405+L503+L532+L541+L555+L574+L603+L607+L621+L640+L664+L730+L789+L793+L852+L861+L865+L869+L873+L877+L881+L885+L889+L893+L897+L901+L905+L909+L913+L917+L921+L925+L929+L933+L937+L941+L948+L952+L956+L960+L964+L968+L972+L976+L980+L987+L994+L998+L1002+L1006+L1010+L1014+L1018+L1034+L1038+L1042+L1046+L1050+L1054+L1058+L1062+L1066+L1070+L1074+L1078+L1082+L1086+L1091+L1095+L1099+L1103+L1111+L1115+L1119+L1123+L1127+L1022+L1026+L1107</f>
        <v>2255105</v>
      </c>
      <c r="M1187" s="527">
        <f>M10+M15+M20+M25+M30+M35+M40+M45+M50+M55+M60+M69+M74+M83+M88+M93+M98+M103+M108+M113+M118+M123+M128+M137+M142+M147+M152+M157+M162+M167+M172+M177+M182+M187+M192+M205+M210+M219+M224+M233+M238+M243+M248+M253+M258+M263+M268+M273+M278+M283+M288+M297+M302+M307+M312+M317+M322+M327+M332+M337+M342+M347+M352+M357+M362+M367+M372+M377+M382+M391+M396+M401+M410+M415+M420+M425+M430+M435+M443+M449+M454+M459+M464+M469+M474+M479+M484+M489+M494+M499+M508+M513+M518+M523+M528+M537+M546+M551+M560+M565+M570+M579+M584+M589+M594+M599+M612+M617+M626+M631+M636+M645+M650+M655+M660+M670+M675+M680+M685+M691+M696+M701+M706+M711+M716+M721+M726+M735+M740+M745+M750+M755+M760+M765+M770+M775+M780+M785+M798+M803+M808+M813+M818+M823+M828+M833+M838+M843+M848+M857-M813-M342-M297-M147-M40-M268-M108+M64+M78+M132+M196+M200+M214+M228+M292+M386+M405+M503+M532+M541+M555+M574+M603+M607+M621+M640+M664+M730+M789+M793+M852+M861+M865+M869+M873+M877+M881+M885+M889+M893+M897+M901+M905+M909+M913+M917+M921+M925+M929+M933+M937+M941+M948+M952+M956+M960+M964+M968+M972+M976+M980+M987+M994+M998+M1002+M1006+M1010+M1014+M1018+M1034+M1038+M1042+M1046+M1050+M1054+M1058+M1062+M1066+M1070+M1074+M1078+M1082+M1086+M1091+M1095+M1099+M1103+M1111+M1115+M1119+M1123+M1127+M1022+M1026+M1107</f>
        <v>46401</v>
      </c>
      <c r="N1187" s="1494">
        <f>N10+N15+N20+N25+N30+N35+N40+N45+N50+N55+N60+N69+N74+N83+N88+N93+N98+N103+N108+N113+N118+N123+N128+N137+N142+N147+N152+N157+N162+N167+N172+N177+N182+N187+N192+N205+N210+N219+N224+N233+N238+N243+N248+N253+N258+N263+N268+N273+N278+N283+N288+N297+N302+N307+N312+N317+N322+N327+N332+N337+N342+N347+N352+N357+N362+N367+N372+N377+N382+N391+N396+N401+N410+N415+N420+N425+N430+N435+N443+N449+N454+N459+N464+N469+N474+N479+N484+N489+N494+N499+N508+N513+N518+N523+N528+N537+N546+N551+N560+N565+N570+N579+N584+N589+N594+N599+N612+N617+N626+N631+N636+N645+N650+N655+N660+N670+N675+N680+N685+N691+N696+N701+N706+N711+N716+N721+N726+N735+N740+N745+N750+N755+N760+N765+N770+N775+N780+N785+N798+N803+N808+N813+N818+N823+N828+N833+N838+N843+N848+N857-N813-N342-N297-N147-N40-N268-N108+N64+N78+N132+N196+N200+N214+N228+N292+N386+N405+N503+N532+N541+N555+N574+N603+N607+N621+N640+N664+N730+N789+N793+N852+N861+N865+N869+N873+N877+N881+N885+N889+N893+N897+N901+N905+N909+N913+N917+N921+N925+N929+N933+N937+N941+N948+N952+N956+N960+N964+N968+N972+N976+N980+N987+N994+N998+N1002+N1006+N1010+N1014+N1018+N1034+N1038+N1042+N1046+N1050+N1054+N1058+N1062+N1066+N1070+N1074+N1078+N1082+N1086+N1091+N1095+N1099+N1103+N1111+N1115+N1119+N1123+N1127+N1022+N1026+N1107</f>
        <v>2858023</v>
      </c>
      <c r="O1187" s="1736"/>
      <c r="P1187" s="10"/>
    </row>
    <row r="1188" spans="1:16" s="93" customFormat="1" ht="20.100000000000001" customHeight="1" x14ac:dyDescent="0.35">
      <c r="A1188" s="1588">
        <v>1181</v>
      </c>
      <c r="B1188" s="383"/>
      <c r="C1188" s="1068"/>
      <c r="D1188" s="1078" t="s">
        <v>675</v>
      </c>
      <c r="E1188" s="731"/>
      <c r="F1188" s="672"/>
      <c r="G1188" s="672"/>
      <c r="H1188" s="736"/>
      <c r="I1188" s="1198">
        <f>SUM(J1188:N1188)</f>
        <v>47899</v>
      </c>
      <c r="J1188" s="1199">
        <f>J1128+J1124+J1120+J1116+J1112+J1104+J1100+J1096+J1092+J1079+J1075+J1071+J1067+J1063+J1059+J1055+J1051+J1047+J1043+J1039+J1035+J1019+J1015+J1007+J1003+J999+J995+J977+J973+J969+J965+J961+J957+J953+J949+J942+J934+J930+J926+J922+J918+J914+J910+J906+J902+J898+J890+J886+J882+J878+J874+J870+J866+J862+J858+J853+J849+J844+J814+J809+J804+J799+J794+J790+J786+J781+J776+J771+J766+J761+J756+J751+J746+J741+J736+J731+J727+J722+J717+J712+J707+J702+J697+J692+J686+J681+J676+J671+J665+J661+J656+J651+J646+J641+J637+J632+J627+J622+J618+J613+J608+J604+J600+J595+J590+J585+J580+J575+J571+J566+J561+J556+J552+J547+J542+J538+J533+J529+J524+J519+J514+J509+J504+J500+J495+J490+J485+J480+J475+J470+J465+J460+J455+J450+J445+J444+J438+J437+J436+J431+J426+J421+J416+J411+J406+J402+J397+J392+J387+J343+J338+J333+J328+J323+J298+J269+J264+J259+J254+J249+J244+J239+J234+J229+J225+J220+J215+J211+J206+J201+J197+J193+J188+J183+J178+J148+J143+J138+J109+J104+J99+J94+J89+J84+J79+J41+J36+J31+J26+J21+J16+J11+J1011+J988+J1083+J1087+J894+J938+J981+J1108+J1027+J1023+J1030+J945+J984+J991+J439</f>
        <v>1503</v>
      </c>
      <c r="K1188" s="1199">
        <f t="shared" ref="K1188:N1188" si="258">K1128+K1124+K1120+K1116+K1112+K1104+K1100+K1096+K1092+K1079+K1075+K1071+K1067+K1063+K1059+K1055+K1051+K1047+K1043+K1039+K1035+K1019+K1015+K1007+K1003+K999+K995+K977+K973+K969+K965+K961+K957+K953+K949+K942+K934+K930+K926+K922+K918+K914+K910+K906+K902+K898+K890+K886+K882+K878+K874+K870+K866+K862+K858+K853+K849+K844+K814+K809+K804+K799+K794+K790+K786+K781+K776+K771+K766+K761+K756+K751+K746+K741+K736+K731+K727+K722+K717+K712+K707+K702+K697+K692+K686+K681+K676+K671+K665+K661+K656+K651+K646+K641+K637+K632+K627+K622+K618+K613+K608+K604+K600+K595+K590+K585+K580+K575+K571+K566+K561+K556+K552+K547+K542+K538+K533+K529+K524+K519+K514+K509+K504+K500+K495+K490+K485+K480+K475+K470+K465+K460+K455+K450+K445+K444+K438+K437+K436+K431+K426+K421+K416+K411+K406+K402+K397+K392+K387+K343+K338+K333+K328+K323+K298+K269+K264+K259+K254+K249+K244+K239+K234+K229+K225+K220+K215+K211+K206+K201+K197+K193+K188+K183+K178+K148+K143+K138+K109+K104+K99+K94+K89+K84+K79+K41+K36+K31+K26+K21+K16+K11+K1011+K988+K1083+K1087+K894+K938+K981+K1108+K1027+K1023+K1030+K945+K984+K991+K439</f>
        <v>0</v>
      </c>
      <c r="L1188" s="1199">
        <f t="shared" si="258"/>
        <v>10464</v>
      </c>
      <c r="M1188" s="1199">
        <f t="shared" si="258"/>
        <v>0</v>
      </c>
      <c r="N1188" s="1730">
        <f t="shared" si="258"/>
        <v>35932</v>
      </c>
      <c r="O1188" s="1736"/>
      <c r="P1188" s="10"/>
    </row>
    <row r="1189" spans="1:16" s="93" customFormat="1" ht="20.100000000000001" customHeight="1" thickBot="1" x14ac:dyDescent="0.4">
      <c r="A1189" s="1588">
        <v>1182</v>
      </c>
      <c r="B1189" s="383"/>
      <c r="C1189" s="1067"/>
      <c r="D1189" s="1066" t="s">
        <v>1210</v>
      </c>
      <c r="E1189" s="731"/>
      <c r="F1189" s="672"/>
      <c r="G1189" s="672"/>
      <c r="H1189" s="736"/>
      <c r="I1189" s="527">
        <f>SUM(I1187:I1188)</f>
        <v>5399922</v>
      </c>
      <c r="J1189" s="527">
        <f>SUM(J1187:J1188)</f>
        <v>159624</v>
      </c>
      <c r="K1189" s="527">
        <f t="shared" ref="K1189:N1189" si="259">SUM(K1187:K1188)</f>
        <v>34373</v>
      </c>
      <c r="L1189" s="527">
        <f>SUM(L1187:L1188)</f>
        <v>2265569</v>
      </c>
      <c r="M1189" s="527">
        <f t="shared" si="259"/>
        <v>46401</v>
      </c>
      <c r="N1189" s="1494">
        <f t="shared" si="259"/>
        <v>2893955</v>
      </c>
      <c r="O1189" s="1736"/>
      <c r="P1189" s="10"/>
    </row>
    <row r="1190" spans="1:16" s="93" customFormat="1" ht="18" customHeight="1" thickTop="1" x14ac:dyDescent="0.35">
      <c r="A1190" s="1588">
        <v>1183</v>
      </c>
      <c r="B1190" s="99"/>
      <c r="C1190" s="100"/>
      <c r="D1190" s="101" t="s">
        <v>138</v>
      </c>
      <c r="E1190" s="102"/>
      <c r="F1190" s="102"/>
      <c r="G1190" s="673"/>
      <c r="H1190" s="741"/>
      <c r="I1190" s="684"/>
      <c r="J1190" s="528"/>
      <c r="K1190" s="528"/>
      <c r="L1190" s="528"/>
      <c r="M1190" s="528"/>
      <c r="N1190" s="744"/>
      <c r="O1190" s="1736"/>
      <c r="P1190" s="10"/>
    </row>
    <row r="1191" spans="1:16" s="93" customFormat="1" ht="18" customHeight="1" x14ac:dyDescent="0.35">
      <c r="A1191" s="1588">
        <v>1184</v>
      </c>
      <c r="B1191" s="143"/>
      <c r="C1191" s="144"/>
      <c r="D1191" s="1060" t="s">
        <v>360</v>
      </c>
      <c r="E1191" s="844">
        <v>3163658</v>
      </c>
      <c r="F1191" s="844">
        <v>3139322</v>
      </c>
      <c r="G1191" s="1271">
        <v>3343511</v>
      </c>
      <c r="H1191" s="1023"/>
      <c r="I1191" s="1272">
        <f>SUM(J1191:N1191)</f>
        <v>3232854</v>
      </c>
      <c r="J1191" s="1024">
        <f>J812+J779+J774+J764+J759+J754+J749+J744+J739+J734+J725+J720+J715+J710+J705+J695+J690+J684+J679+J674+J669+J659+J654+J649+J635+J630+J536+J522+J517+J507+J498+J493+J478+J448+J442+J434+J429+J424+J419+J390+J346+J336+J331+J326+J252+J247+J242+J237+J218+J14+J9</f>
        <v>113303</v>
      </c>
      <c r="K1191" s="1024">
        <f>K812+K779+K774+K764+K759+K754+K749+K744+K739+K734+K725+K720+K715+K710+K705+K695+K690+K684+K679+K674+K669+K659+K654+K649+K635+K630+K536+K522+K517+K507+K498+K493+K478+K448+K442+K434+K429+K424+K419+K390+K346+K336+K331+K326+K252+K247+K242+K237+K218+K14+K9</f>
        <v>22128</v>
      </c>
      <c r="L1191" s="1024">
        <f>L812+L779+L774+L764+L759+L754+L749+L744+L739+L734+L725+L720+L715+L710+L705+L695+L690+L684+L679+L674+L669+L659+L654+L649+L635+L630+L536+L522+L517+L507+L498+L493+L478+L448+L442+L434+L429+L424+L419+L390+L346+L336+L331+L326+L252+L247+L242+L237+L218+L14+L9</f>
        <v>1118600</v>
      </c>
      <c r="M1191" s="1024">
        <f>M812+M779+M774+M764+M759+M754+M749+M744+M739+M734+M725+M720+M715+M710+M705+M695+M690+M684+M679+M674+M669+M659+M654+M649+M635+M630+M536+M522+M517+M507+M498+M493+M478+M448+M442+M434+M429+M424+M419+M390+M346+M336+M331+M326+M252+M247+M242+M237+M218+M14+M9</f>
        <v>16100</v>
      </c>
      <c r="N1191" s="1032">
        <f>N812+N779+N774+N764+N759+N754+N749+N744+N739+N734+N725+N720+N715+N710+N705+N695+N690+N684+N679+N674+N669+N659+N654+N649+N635+N630+N536+N522+N517+N507+N498+N493+N478+N448+N442+N434+N429+N424+N419+N390+N346+N336+N331+N326+N252+N247+N242+N237+N218+N14+N9</f>
        <v>1962723</v>
      </c>
      <c r="O1191" s="1736"/>
      <c r="P1191" s="10"/>
    </row>
    <row r="1192" spans="1:16" s="93" customFormat="1" ht="18" customHeight="1" x14ac:dyDescent="0.35">
      <c r="A1192" s="1588">
        <v>1185</v>
      </c>
      <c r="B1192" s="143"/>
      <c r="C1192" s="144"/>
      <c r="D1192" s="1066" t="s">
        <v>1165</v>
      </c>
      <c r="E1192" s="838"/>
      <c r="F1192" s="838"/>
      <c r="G1192" s="1416"/>
      <c r="H1192" s="1059"/>
      <c r="I1192" s="921">
        <f>SUM(J1192:N1192)</f>
        <v>3742905</v>
      </c>
      <c r="J1192" s="520">
        <f>J813+J780+J775+J765+J760+J755+J750+J745+J740+J735+J726+J721+J716+J711+J706+J696+J691+J685+J680+J675+J670+J660+J655+J650+J636+J631+J537+J523+J518+J508+J499+J494+J479+J449+J443+J435+J430+J425+J420+J391+J347+J337+J332+J327+J253+J248+J243+J238+J219+J15+J10+J342+J386+J503+J818+J823+J828+J833+J838+J889+J897+J925</f>
        <v>120602</v>
      </c>
      <c r="K1192" s="520">
        <f>K813+K780+K775+K765+K760+K755+K750+K745+K740+K735+K726+K721+K716+K711+K706+K696+K691+K685+K680+K675+K670+K660+K655+K650+K636+K631+K537+K523+K518+K508+K499+K494+K479+K449+K443+K435+K430+K425+K420+K391+K347+K337+K332+K327+K253+K248+K243+K238+K219+K15+K10+K342+K386+K503+K818+K823+K828+K833+K838+K889+K897+K925</f>
        <v>25131</v>
      </c>
      <c r="L1192" s="520">
        <f>L813+L780+L775+L765+L760+L755+L750+L745+L740+L735+L726+L721+L716+L711+L706+L696+L691+L685+L680+L675+L670+L660+L655+L650+L636+L631+L537+L523+L518+L508+L499+L494+L479+L449+L443+L435+L430+L425+L420+L391+L347+L337+L332+L327+L253+L248+L243+L238+L219+L15+L10+L342+L386+L503+L818+L823+L828+L833+L838+L889+L897+L925</f>
        <v>1419616</v>
      </c>
      <c r="M1192" s="520">
        <f>M813+M780+M775+M765+M760+M755+M750+M745+M740+M735+M726+M721+M716+M711+M706+M696+M691+M685+M680+M675+M670+M660+M655+M650+M636+M631+M537+M523+M518+M508+M499+M494+M479+M449+M443+M435+M430+M425+M420+M391+M347+M337+M332+M327+M253+M248+M243+M238+M219+M15+M10</f>
        <v>15751</v>
      </c>
      <c r="N1192" s="512">
        <f>N813+N780+N775+N765+N760+N755+N750+N745+N740+N735+N726+N721+N716+N711+N706+N696+N691+N685+N680+N675+N670+N660+N655+N650+N636+N631+N537+N523+N518+N508+N499+N494+N479+N449+N443+N435+N430+N425+N420+N391+N347+N337+N332+N327+N253+N248+N243+N238+N219+N15+N10+N503+N889+N897+N925</f>
        <v>2161805</v>
      </c>
      <c r="O1192" s="1736"/>
      <c r="P1192" s="10"/>
    </row>
    <row r="1193" spans="1:16" s="9" customFormat="1" ht="18" customHeight="1" x14ac:dyDescent="0.3">
      <c r="A1193" s="1588">
        <v>1186</v>
      </c>
      <c r="B1193" s="143"/>
      <c r="C1193" s="144"/>
      <c r="D1193" s="1078" t="s">
        <v>675</v>
      </c>
      <c r="E1193" s="105"/>
      <c r="F1193" s="105"/>
      <c r="G1193" s="346"/>
      <c r="H1193" s="733"/>
      <c r="I1193" s="1196">
        <f>SUM(J1193:N1193)</f>
        <v>36207</v>
      </c>
      <c r="J1193" s="148">
        <f>J926+J898+J890+J814+J781+J776+J766+J761+J756+J751+J746+J741+J736+J727+J722+J717+J712+J707+J697+J692+J686+J681+J676+J671+J661+J656+J651+J637+J632+J538+J524+J519+J509+J504+J500+J495+J480+J450+J445+J444+J438+J437+J436+J431+J426+J421+J392+J387+J348+J338+J333+J328+J254+J249+J244+J239+J220+J16+J11+J439</f>
        <v>0</v>
      </c>
      <c r="K1193" s="148">
        <f t="shared" ref="K1193:N1193" si="260">K926+K898+K890+K814+K781+K776+K766+K761+K756+K751+K746+K741+K736+K727+K722+K717+K712+K707+K697+K692+K686+K681+K676+K671+K661+K656+K651+K637+K632+K538+K524+K519+K509+K504+K500+K495+K480+K450+K445+K444+K438+K437+K436+K431+K426+K421+K392+K387+K348+K338+K333+K328+K254+K249+K244+K239+K220+K16+K11+K439</f>
        <v>0</v>
      </c>
      <c r="L1193" s="148">
        <f t="shared" si="260"/>
        <v>2364</v>
      </c>
      <c r="M1193" s="148">
        <f t="shared" si="260"/>
        <v>0</v>
      </c>
      <c r="N1193" s="149">
        <f t="shared" si="260"/>
        <v>33843</v>
      </c>
      <c r="O1193" s="10"/>
      <c r="P1193" s="10"/>
    </row>
    <row r="1194" spans="1:16" s="9" customFormat="1" ht="18" customHeight="1" x14ac:dyDescent="0.3">
      <c r="A1194" s="1588">
        <v>1187</v>
      </c>
      <c r="B1194" s="143"/>
      <c r="C1194" s="144"/>
      <c r="D1194" s="1066" t="s">
        <v>1210</v>
      </c>
      <c r="E1194" s="105"/>
      <c r="F1194" s="105"/>
      <c r="G1194" s="346"/>
      <c r="H1194" s="733"/>
      <c r="I1194" s="1200">
        <f>SUM(I1192:I1193)</f>
        <v>3779112</v>
      </c>
      <c r="J1194" s="1200">
        <f t="shared" ref="J1194:N1194" si="261">SUM(J1192:J1193)</f>
        <v>120602</v>
      </c>
      <c r="K1194" s="1200">
        <f t="shared" si="261"/>
        <v>25131</v>
      </c>
      <c r="L1194" s="1200">
        <f t="shared" si="261"/>
        <v>1421980</v>
      </c>
      <c r="M1194" s="1200">
        <f t="shared" si="261"/>
        <v>15751</v>
      </c>
      <c r="N1194" s="1601">
        <f t="shared" si="261"/>
        <v>2195648</v>
      </c>
      <c r="O1194" s="10"/>
      <c r="P1194" s="10"/>
    </row>
    <row r="1195" spans="1:16" s="9" customFormat="1" ht="18" customHeight="1" x14ac:dyDescent="0.3">
      <c r="A1195" s="1588">
        <v>1188</v>
      </c>
      <c r="B1195" s="143"/>
      <c r="C1195" s="144"/>
      <c r="D1195" s="1079" t="s">
        <v>139</v>
      </c>
      <c r="E1195" s="105"/>
      <c r="F1195" s="105"/>
      <c r="G1195" s="346"/>
      <c r="H1195" s="733"/>
      <c r="I1195" s="1073"/>
      <c r="J1195" s="148"/>
      <c r="K1195" s="148"/>
      <c r="L1195" s="148"/>
      <c r="M1195" s="148"/>
      <c r="N1195" s="149"/>
      <c r="O1195" s="10"/>
      <c r="P1195" s="10"/>
    </row>
    <row r="1196" spans="1:16" s="93" customFormat="1" ht="18" customHeight="1" x14ac:dyDescent="0.35">
      <c r="A1196" s="1588">
        <v>1189</v>
      </c>
      <c r="B1196" s="103"/>
      <c r="C1196" s="104"/>
      <c r="D1196" s="1060" t="s">
        <v>360</v>
      </c>
      <c r="E1196" s="844">
        <v>1406643</v>
      </c>
      <c r="F1196" s="844">
        <v>1198505</v>
      </c>
      <c r="G1196" s="1271">
        <v>1229989</v>
      </c>
      <c r="H1196" s="1273"/>
      <c r="I1196" s="1274">
        <f>SUM(J1196:N1196)</f>
        <v>1383938</v>
      </c>
      <c r="J1196" s="1024">
        <f>J856+J847+J842+J807+J802+J797+J784+J769+J700+J644+J625+J616+J611+J598+J593+J588+J583+J578+J569+J564+J559+J550+J545+J527+J488+J483+J473+J468+J463+J458+J453+J414+J409+J400+J395+J381+J376+J371+J366+J361+J356+J351+J321+J296+J267+J262+J257+J232+J223+J209+J204+J191+J186+J181+J176+J146+J141+J136+J107+J102+J97+J92+J87+J82+J39+J34+J29+J24+J19+J512</f>
        <v>21528</v>
      </c>
      <c r="K1196" s="1024">
        <f>K856+K847+K842+K807+K802+K797+K784+K769+K700+K644+K625+K616+K611+K598+K593+K588+K583+K578+K569+K564+K559+K550+K545+K527+K488+K483+K473+K468+K463+K458+K453+K414+K409+K400+K395+K381+K376+K371+K366+K361+K356+K351+K321+K296+K267+K262+K257+K232+K223+K209+K204+K191+K186+K181+K176+K146+K141+K136+K107+K102+K97+K92+K87+K82+K39+K34+K29+K24+K19+K512</f>
        <v>4713</v>
      </c>
      <c r="L1196" s="1024">
        <f>L856+L847+L842+L807+L802+L797+L784+L769+L700+L644+L625+L616+L611+L598+L593+L588+L583+L578+L569+L564+L559+L550+L545+L527+L488+L483+L473+L468+L463+L458+L453+L414+L409+L400+L395+L381+L376+L371+L366+L361+L356+L351+L321+L296+L267+L262+L257+L232+L223+L209+L204+L191+L186+L181+L176+L146+L141+L136+L107+L102+L97+L92+L87+L82+L39+L34+L29+L24+L19+L512</f>
        <v>676538</v>
      </c>
      <c r="M1196" s="1024">
        <f>M856+M847+M842+M807+M802+M797+M784+M769+M700+M644+M625+M616+M611+M598+M593+M588+M583+M578+M569+M564+M559+M550+M545+M527+M488+M483+M473+M468+M463+M458+M453+M414+M409+M400+M395+M381+M376+M371+M366+M361+M356+M351+M321+M296+M267+M262+M257+M232+M223+M209+M204+M191+M186+M181+M176+M146+M141+M136+M107+M102+M97+M92+M87+M82+M39+M34+M29+M24+M19+M512</f>
        <v>31750</v>
      </c>
      <c r="N1196" s="1032">
        <f>N856+N847+N842+N807+N802+N797+N784+N769+N700+N644+N625+N616+N611+N598+N593+N588+N583+N578+N569+N564+N559+N550+N545+N527+N488+N483+N473+N468+N463+N458+N453+N414+N409+N400+N395+N381+N376+N371+N366+N361+N356+N351+N321+N296+N267+N262+N257+N232+N223+N209+N204+N191+N186+N181+N176+N146+N141+N136+N107+N102+N97+N92+N87+N82+N39+N34+N29+N24+N19+N512</f>
        <v>649409</v>
      </c>
      <c r="O1196" s="1736"/>
      <c r="P1196" s="10"/>
    </row>
    <row r="1197" spans="1:16" s="93" customFormat="1" ht="18" customHeight="1" x14ac:dyDescent="0.35">
      <c r="A1197" s="1588">
        <v>1190</v>
      </c>
      <c r="B1197" s="103"/>
      <c r="C1197" s="104"/>
      <c r="D1197" s="1066" t="s">
        <v>1165</v>
      </c>
      <c r="E1197" s="838"/>
      <c r="F1197" s="838"/>
      <c r="G1197" s="1416"/>
      <c r="H1197" s="1417"/>
      <c r="I1197" s="520">
        <f>SUM(J1197:N1197)</f>
        <v>1609118</v>
      </c>
      <c r="J1197" s="520">
        <f>J857+J848+J843+J808+J803+J798+J785+J770+J701+J645+J626+J617+J612+J599+J594+J589+J584+J579+J570+J565+J560+J551+J546+J528+J489+J484+J474+J469+J464+J459+J454+J415+J410+J401+J396+J382+J377+J372+J367+J362+J357+J352+J322+J297+J268+J263+J258+J233+J224+J210+J205+J192+J187+J182+J177+J147+J142+J137+J108+J103+J98+J93+J88+J83+J40+J35+J30+J25+J20+J513+J196+J200+J214+J406+J532+J541+J555+J574+J603+J607+J621+J640+J664+J730+J789+J793+J852+J861+J865+J869+J873+J877+J881+J885+J893+J901+J905+J909+J913+J917+J921+J929+J933+J937+J941+J948+J952+J956+J960+J964+J968+J972+J976+J980+J987+J994+J998+J1002+J1006+J1010+J1014+J1018+J1034+J1038+J1042+J1046+J1050+J1054+J1058+J1062+J1066+J1070+J1074+J1078+J1082+J1086+J1091+J1095+J1099+J1103+J1111+J1115+J1119+J1123+J1127+J1022+J1026+J1107</f>
        <v>37519</v>
      </c>
      <c r="K1197" s="520">
        <f>K857+K848+K843+K808+K803+K798+K785+K770+K701+K645+K626+K617+K612+K599+K594+K589+K584+K579+K570+K565+K560+K551+K546+K528+K489+K484+K474+K469+K464+K459+K454+K415+K410+K401+K396+K382+K377+K372+K367+K362+K357+K352+K322+K297+K268+K263+K258+K233+K224+K210+K205+K192+K187+K182+K177+K147+K142+K137+K108+K103+K98+K93+K88+K83+K40+K35+K30+K25+K20+K513+K196+K200+K214+K406+K532+K541+K555+K574+K603+K607+K621+K640+K664+K730+K789+K793+K852+K861+K865+K869+K873+K877+K881+K885+K893+K901+K905+K909+K913+K917+K921+K929+K933+K937+K941+K948+K952+K956+K960+K964+K968+K972+K976+K980+K987+K994+K998+K1002+K1006+K1010+K1014+K1018+K1034+K1038+K1042+K1046+K1050+K1054+K1058+K1062+K1066+K1070+K1074+K1078+K1082+K1086+K1091+K1095+K1099+K1103+K1111+K1115+K1119+K1123+K1127+K1022+K1026+K1107</f>
        <v>9242</v>
      </c>
      <c r="L1197" s="520">
        <f>L857+L848+L843+L808+L803+L798+L785+L770+L701+L645+L626+L617+L612+L599+L594+L589+L584+L579+L570+L565+L560+L551+L546+L528+L489+L484+L474+L469+L464+L459+L454+L415+L410+L401+L396+L382+L377+L372+L367+L362+L357+L352+L322+L297+L268+L263+L258+L233+L224+L210+L205+L192+L187+L182+L177+L147+L142+L137+L108+L103+L98+L93+L88+L83+L40+L35+L30+L25+L20+L513+L196+L200+L214+L406+L532+L541+L555+L574+L603+L607+L621+L640+L664+L730+L789+L793+L852+L861+L865+L869+L873+L877+L881+L885+L893+L901+L905+L909+L913+L917+L921+L929+L933+L937+L941+L948+L952+L956+L960+L964+L968+L972+L976+L980+L987+L994+L998+L1002+L1006+L1010+L1014+L1018+L1034+L1038+L1042+L1046+L1050+L1054+L1058+L1062+L1066+L1070+L1074+L1078+L1082+L1086+L1091+L1095+L1099+L1103+L1111+L1115+L1119+L1123+L1127+L1022+L1026+L1107</f>
        <v>835489</v>
      </c>
      <c r="M1197" s="520">
        <f>M857+M848+M843+M808+M803+M798+M785+M770+M701+M645+M626+M617+M612+M599+M594+M589+M584+M579+M570+M565+M560+M551+M546+M528+M489+M484+M474+M469+M464+M459+M454+M415+M410+M401+M396+M382+M377+M372+M367+M362+M357+M352+M322+M297+M268+M263+M258+M233+M224+M210+M205+M192+M187+M182+M177+M147+M142+M137+M108+M103+M98+M93+M88+M83+M40+M35+M30+M25+M20+M513+M196+M200+M214+M406+M532+M541+M555+M574+M603+M607+M621+M640+M664+M730+M789+M793+M852+M861+M865+M869+M873+M877+M881+M885+M893+M901+M905+M909+M913+M917+M921+M929+M933+M937+M941+M948+M952+M956+M960+M964+M968+M972+M976+M980+M987+M994+M998+M1002+M1006+M1010+M1014+M1018+M1034+M1038+M1042+M1046+M1050+M1054+M1058+M1062+M1066+M1070+M1074+M1078+M1082+M1086+M1091+M1095+M1099+M1103+M1111+M1115+M1119+M1123+M1127+M1022+M1026+M1107</f>
        <v>30650</v>
      </c>
      <c r="N1197" s="512">
        <f>N857+N848+N843+N808+N803+N798+N785+N770+N701+N645+N626+N617+N612+N599+N594+N589+N584+N579+N570+N565+N560+N551+N546+N528+N489+N484+N474+N469+N464+N459+N454+N415+N410+N401+N396+N382+N377+N372+N367+N362+N357+N352+N322+N297+N268+N263+N258+N233+N224+N210+N205+N192+N187+N182+N177+N147+N142+N137+N108+N103+N98+N93+N88+N83+N40+N35+N30+N25+N20+N513+N196+N200+N214+N406+N532+N541+N555+N574+N603+N607+N621+N640+N664+N730+N789+N793+N852+N861+N865+N869+N873+N877+N881+N885+N893+N901+N905+N909+N913+N917+N921+N929+N933+N937+N941+N948+N952+N956+N960+N964+N968+N972+N976+N980+N987+N994+N998+N1002+N1006+N1010+N1014+N1018+N1034+N1038+N1042+N1046+N1050+N1054+N1058+N1062+N1066+N1070+N1074+N1078+N1082+N1086+N1091+N1095+N1099+N1103+N1111+N1115+N1119+N1123+N1127+N1022+N1026+N1107</f>
        <v>696218</v>
      </c>
      <c r="O1197" s="1736"/>
      <c r="P1197" s="10"/>
    </row>
    <row r="1198" spans="1:16" s="133" customFormat="1" ht="18" customHeight="1" x14ac:dyDescent="0.3">
      <c r="A1198" s="1588">
        <v>1191</v>
      </c>
      <c r="B1198" s="143"/>
      <c r="C1198" s="144"/>
      <c r="D1198" s="1078" t="s">
        <v>675</v>
      </c>
      <c r="E1198" s="105"/>
      <c r="F1198" s="105"/>
      <c r="G1198" s="346"/>
      <c r="H1198" s="733"/>
      <c r="I1198" s="1196">
        <f>SUM(J1198:N1198)</f>
        <v>11692</v>
      </c>
      <c r="J1198" s="1075">
        <f>J1128+J1120+J1116+J1112+J1104+J1100+J1096+J1092+J1079+J1075+J1071+J1067+J1063+J1059+J1055+J1051+J1047+J1043+J1039+J1035+J1015+J1007+J1003+J999+J995+J977+J973+J969+J965+J961+J957+J953+J949+J942+J934+J930+J922++J918+J914+J910+J906+J902+J886+J882+J878+J874+J870+J866+J862+J858+J853+J849+J844+J809+J804+J799+J794+J790+J786+J771+J731+J702+J665+J646+J641+J627+J622+J618+J613+J608+J604+J600+J595+J590+J585+J580+J575+J571+J566+J561+J556+J552+J547+J542+J533+J529+J514+J490+J485+J475+J470+J465+J460+J455+J416+J411+J406+J402+J397+J353+J358+J363+J368+J373+J378+J383+J323+J298+J269+J264+J259+J234+J229+J225+J215+J211+J206+J201+J197+J193+J188+J183+J178+J148+J143+J138+J109+J104+J99+J94+J84+J79+J41+J36+J31+J26+J21+J1019+J1124+J1011+J988+J1083+J1087+J894+J938+J981+I1108+J1027+J1023+J1030+J945+J984+J991</f>
        <v>1503</v>
      </c>
      <c r="K1198" s="1075">
        <f t="shared" ref="K1198:N1198" si="262">K1128+K1120+K1116+K1112+K1104+K1100+K1096+K1092+K1079+K1075+K1071+K1067+K1063+K1059+K1055+K1051+K1047+K1043+K1039+K1035+K1015+K1007+K1003+K999+K995+K977+K973+K969+K965+K961+K957+K953+K949+K942+K934+K930+K922++K918+K914+K910+K906+K902+K886+K882+K878+K874+K870+K866+K862+K858+K853+K849+K844+K809+K804+K799+K794+K790+K786+K771+K731+K702+K665+K646+K641+K627+K622+K618+K613+K608+K604+K600+K595+K590+K585+K580+K575+K571+K566+K561+K556+K552+K547+K542+K533+K529+K514+K490+K485+K475+K470+K465+K460+K455+K416+K411+K406+K402+K397+K353+K358+K363+K368+K373+K378+K383+K323+K298+K269+K264+K259+K234+K229+K225+K215+K211+K206+K201+K197+K193+K188+K183+K178+K148+K143+K138+K109+K104+K99+K94+K84+K79+K41+K36+K31+K26+K21+K1019+K1124+K1011+K988+K1083+K1087+K894+K938+K981+J1108+K1027+K1023+K1030+K945+K984+K991</f>
        <v>0</v>
      </c>
      <c r="L1198" s="1075">
        <f t="shared" si="262"/>
        <v>8100</v>
      </c>
      <c r="M1198" s="1075">
        <f t="shared" si="262"/>
        <v>0</v>
      </c>
      <c r="N1198" s="1076">
        <f t="shared" si="262"/>
        <v>2089</v>
      </c>
      <c r="O1198" s="1575"/>
      <c r="P1198" s="10"/>
    </row>
    <row r="1199" spans="1:16" s="133" customFormat="1" ht="18" customHeight="1" x14ac:dyDescent="0.3">
      <c r="A1199" s="1588">
        <v>1192</v>
      </c>
      <c r="B1199" s="143"/>
      <c r="C1199" s="144"/>
      <c r="D1199" s="1066" t="s">
        <v>1210</v>
      </c>
      <c r="E1199" s="105"/>
      <c r="F1199" s="105"/>
      <c r="G1199" s="346"/>
      <c r="H1199" s="733"/>
      <c r="I1199" s="1074">
        <f>SUM(I1197:I1198)</f>
        <v>1620810</v>
      </c>
      <c r="J1199" s="1074">
        <f t="shared" ref="J1199:M1199" si="263">SUM(J1197:J1198)</f>
        <v>39022</v>
      </c>
      <c r="K1199" s="1074">
        <f t="shared" si="263"/>
        <v>9242</v>
      </c>
      <c r="L1199" s="1074">
        <f t="shared" si="263"/>
        <v>843589</v>
      </c>
      <c r="M1199" s="1074">
        <f t="shared" si="263"/>
        <v>30650</v>
      </c>
      <c r="N1199" s="1495">
        <f>SUM(N1197:N1198)</f>
        <v>698307</v>
      </c>
      <c r="O1199" s="98"/>
      <c r="P1199" s="10"/>
    </row>
    <row r="1200" spans="1:16" s="133" customFormat="1" ht="18" customHeight="1" x14ac:dyDescent="0.3">
      <c r="A1200" s="1588">
        <v>1193</v>
      </c>
      <c r="B1200" s="143"/>
      <c r="C1200" s="144"/>
      <c r="D1200" s="1079" t="s">
        <v>140</v>
      </c>
      <c r="E1200" s="105"/>
      <c r="F1200" s="105"/>
      <c r="G1200" s="346"/>
      <c r="H1200" s="733"/>
      <c r="I1200" s="1074"/>
      <c r="J1200" s="1075"/>
      <c r="K1200" s="1075"/>
      <c r="L1200" s="1075"/>
      <c r="M1200" s="1075"/>
      <c r="N1200" s="1076"/>
      <c r="O1200" s="98"/>
      <c r="P1200" s="10"/>
    </row>
    <row r="1201" spans="1:16" s="176" customFormat="1" ht="18" customHeight="1" x14ac:dyDescent="0.3">
      <c r="A1201" s="1588">
        <v>1194</v>
      </c>
      <c r="B1201" s="103"/>
      <c r="C1201" s="104"/>
      <c r="D1201" s="1060" t="s">
        <v>360</v>
      </c>
      <c r="E1201" s="844">
        <v>3838</v>
      </c>
      <c r="F1201" s="844">
        <v>0</v>
      </c>
      <c r="G1201" s="1271">
        <v>0</v>
      </c>
      <c r="H1201" s="1080"/>
      <c r="I1201" s="1081"/>
      <c r="J1201" s="1082"/>
      <c r="K1201" s="1082"/>
      <c r="L1201" s="1082"/>
      <c r="M1201" s="1082"/>
      <c r="N1201" s="1083"/>
      <c r="O1201" s="98"/>
      <c r="P1201" s="10"/>
    </row>
    <row r="1202" spans="1:16" s="176" customFormat="1" ht="18" customHeight="1" x14ac:dyDescent="0.3">
      <c r="A1202" s="1588">
        <v>1195</v>
      </c>
      <c r="B1202" s="103"/>
      <c r="C1202" s="104"/>
      <c r="D1202" s="1066" t="s">
        <v>1165</v>
      </c>
      <c r="E1202" s="844"/>
      <c r="F1202" s="844"/>
      <c r="G1202" s="1271"/>
      <c r="H1202" s="1080"/>
      <c r="I1202" s="1081"/>
      <c r="J1202" s="1082"/>
      <c r="K1202" s="1082"/>
      <c r="L1202" s="1082"/>
      <c r="M1202" s="1082"/>
      <c r="N1202" s="1083"/>
      <c r="O1202" s="98"/>
      <c r="P1202" s="10"/>
    </row>
    <row r="1203" spans="1:16" s="192" customFormat="1" ht="18" customHeight="1" x14ac:dyDescent="0.3">
      <c r="A1203" s="1588">
        <v>1196</v>
      </c>
      <c r="B1203" s="143"/>
      <c r="C1203" s="144"/>
      <c r="D1203" s="1078" t="s">
        <v>675</v>
      </c>
      <c r="E1203" s="105"/>
      <c r="F1203" s="105"/>
      <c r="G1203" s="346"/>
      <c r="H1203" s="742"/>
      <c r="I1203" s="685"/>
      <c r="J1203" s="351"/>
      <c r="K1203" s="351"/>
      <c r="L1203" s="351"/>
      <c r="M1203" s="351"/>
      <c r="N1203" s="352"/>
    </row>
    <row r="1204" spans="1:16" s="192" customFormat="1" ht="18" customHeight="1" thickBot="1" x14ac:dyDescent="0.35">
      <c r="A1204" s="1588">
        <v>1197</v>
      </c>
      <c r="B1204" s="376"/>
      <c r="C1204" s="377"/>
      <c r="D1204" s="1560" t="s">
        <v>1210</v>
      </c>
      <c r="E1204" s="378"/>
      <c r="F1204" s="379"/>
      <c r="G1204" s="1077"/>
      <c r="H1204" s="683"/>
      <c r="I1204" s="380"/>
      <c r="J1204" s="380"/>
      <c r="K1204" s="380"/>
      <c r="L1204" s="380"/>
      <c r="M1204" s="380"/>
      <c r="N1204" s="1267"/>
    </row>
    <row r="1205" spans="1:16" ht="18" customHeight="1" x14ac:dyDescent="0.3">
      <c r="A1205" s="1589"/>
      <c r="B1205" s="1807" t="s">
        <v>29</v>
      </c>
      <c r="C1205" s="1807"/>
      <c r="D1205" s="1807"/>
      <c r="E1205" s="131"/>
      <c r="F1205" s="131"/>
      <c r="G1205" s="131"/>
      <c r="H1205" s="718"/>
      <c r="I1205" s="132"/>
      <c r="J1205" s="131"/>
      <c r="K1205" s="131"/>
      <c r="L1205" s="131"/>
      <c r="M1205" s="131"/>
      <c r="N1205" s="131"/>
    </row>
    <row r="1206" spans="1:16" ht="18" customHeight="1" x14ac:dyDescent="0.3">
      <c r="A1206" s="1589"/>
      <c r="B1206" s="1807" t="s">
        <v>30</v>
      </c>
      <c r="C1206" s="1807"/>
      <c r="D1206" s="1807"/>
      <c r="E1206" s="131"/>
      <c r="F1206" s="131"/>
      <c r="G1206" s="131"/>
      <c r="H1206" s="718"/>
      <c r="I1206" s="132"/>
      <c r="J1206" s="131"/>
      <c r="K1206" s="131"/>
      <c r="L1206" s="131"/>
      <c r="M1206" s="131"/>
      <c r="N1206" s="131"/>
    </row>
    <row r="1207" spans="1:16" ht="18" customHeight="1" x14ac:dyDescent="0.3">
      <c r="A1207" s="1589"/>
      <c r="B1207" s="1807" t="s">
        <v>31</v>
      </c>
      <c r="C1207" s="1807"/>
      <c r="D1207" s="1807"/>
      <c r="E1207" s="131"/>
      <c r="F1207" s="131"/>
      <c r="G1207" s="131"/>
      <c r="H1207" s="718"/>
      <c r="I1207" s="132"/>
      <c r="J1207" s="131"/>
      <c r="K1207" s="131"/>
      <c r="L1207" s="131"/>
      <c r="M1207" s="131"/>
      <c r="N1207" s="131"/>
    </row>
    <row r="1208" spans="1:16" ht="18" customHeight="1" x14ac:dyDescent="0.3">
      <c r="A1208" s="1589"/>
      <c r="B1208" s="1807" t="s">
        <v>141</v>
      </c>
      <c r="C1208" s="1807"/>
      <c r="D1208" s="1807"/>
      <c r="E1208" s="131"/>
      <c r="F1208" s="131"/>
      <c r="G1208" s="131"/>
      <c r="H1208" s="718"/>
      <c r="I1208" s="132"/>
      <c r="J1208" s="131"/>
      <c r="K1208" s="131"/>
      <c r="L1208" s="131"/>
      <c r="M1208" s="131"/>
      <c r="N1208" s="131"/>
    </row>
    <row r="1209" spans="1:16" ht="18" customHeight="1" x14ac:dyDescent="0.3">
      <c r="D1209" s="13"/>
      <c r="E1209" s="382"/>
      <c r="F1209" s="382"/>
      <c r="G1209" s="382"/>
      <c r="H1209" s="14"/>
      <c r="I1209" s="382"/>
      <c r="J1209" s="382"/>
      <c r="K1209" s="382"/>
      <c r="L1209" s="382"/>
      <c r="M1209" s="382"/>
      <c r="N1209" s="382"/>
    </row>
    <row r="1210" spans="1:16" ht="18" customHeight="1" x14ac:dyDescent="0.35">
      <c r="D1210" s="13"/>
      <c r="E1210" s="382"/>
      <c r="F1210" s="382"/>
      <c r="G1210" s="382"/>
      <c r="H1210" s="14"/>
    </row>
    <row r="1211" spans="1:16" ht="18" customHeight="1" x14ac:dyDescent="0.35">
      <c r="D1211" s="13"/>
      <c r="E1211" s="382"/>
      <c r="F1211" s="382"/>
      <c r="G1211" s="382"/>
      <c r="H1211" s="14"/>
    </row>
    <row r="1212" spans="1:16" s="15" customFormat="1" ht="18" customHeight="1" x14ac:dyDescent="0.35">
      <c r="A1212" s="1588"/>
      <c r="B1212" s="3"/>
      <c r="C1212" s="7"/>
      <c r="D1212" s="13"/>
      <c r="E1212" s="382"/>
      <c r="F1212" s="382"/>
      <c r="G1212" s="382"/>
      <c r="H1212" s="14"/>
      <c r="O1212" s="4"/>
    </row>
    <row r="1213" spans="1:16" s="15" customFormat="1" ht="18" customHeight="1" x14ac:dyDescent="0.35">
      <c r="A1213" s="1588"/>
      <c r="B1213" s="3"/>
      <c r="C1213" s="7"/>
      <c r="D1213" s="13"/>
      <c r="E1213" s="382"/>
      <c r="F1213" s="382"/>
      <c r="G1213" s="382"/>
      <c r="H1213" s="14"/>
      <c r="O1213" s="4"/>
    </row>
    <row r="1214" spans="1:16" s="15" customFormat="1" ht="18" customHeight="1" x14ac:dyDescent="0.35">
      <c r="A1214" s="1588"/>
      <c r="B1214" s="3"/>
      <c r="C1214" s="7"/>
      <c r="D1214" s="13"/>
      <c r="E1214" s="382"/>
      <c r="F1214" s="382"/>
      <c r="G1214" s="382"/>
      <c r="H1214" s="14"/>
      <c r="O1214" s="4"/>
    </row>
    <row r="1215" spans="1:16" s="15" customFormat="1" ht="18" customHeight="1" x14ac:dyDescent="0.35">
      <c r="A1215" s="1588"/>
      <c r="B1215" s="3"/>
      <c r="C1215" s="7"/>
      <c r="D1215" s="13"/>
      <c r="E1215" s="382"/>
      <c r="F1215" s="382"/>
      <c r="G1215" s="382"/>
      <c r="H1215" s="14"/>
      <c r="O1215" s="4"/>
    </row>
    <row r="1216" spans="1:16" s="15" customFormat="1" ht="18" customHeight="1" x14ac:dyDescent="0.35">
      <c r="A1216" s="1588"/>
      <c r="B1216" s="3"/>
      <c r="C1216" s="7"/>
      <c r="D1216" s="13"/>
      <c r="E1216" s="382"/>
      <c r="F1216" s="382"/>
      <c r="G1216" s="382"/>
      <c r="H1216" s="14"/>
      <c r="O1216" s="4"/>
    </row>
    <row r="1217" spans="1:15" s="15" customFormat="1" ht="18" customHeight="1" x14ac:dyDescent="0.35">
      <c r="A1217" s="1588"/>
      <c r="B1217" s="3"/>
      <c r="C1217" s="7"/>
      <c r="D1217" s="16"/>
      <c r="E1217" s="382"/>
      <c r="F1217" s="382"/>
      <c r="G1217" s="382"/>
      <c r="H1217" s="14"/>
      <c r="O1217" s="4"/>
    </row>
    <row r="1218" spans="1:15" s="15" customFormat="1" ht="18" customHeight="1" x14ac:dyDescent="0.35">
      <c r="A1218" s="1588"/>
      <c r="B1218" s="3"/>
      <c r="C1218" s="7"/>
      <c r="D1218" s="16"/>
      <c r="E1218" s="382"/>
      <c r="F1218" s="382"/>
      <c r="G1218" s="382"/>
      <c r="H1218" s="14"/>
      <c r="O1218" s="4"/>
    </row>
    <row r="1219" spans="1:15" s="15" customFormat="1" ht="18" customHeight="1" x14ac:dyDescent="0.35">
      <c r="A1219" s="1588"/>
      <c r="B1219" s="3"/>
      <c r="C1219" s="7"/>
      <c r="D1219" s="13"/>
      <c r="E1219" s="382"/>
      <c r="F1219" s="382"/>
      <c r="G1219" s="382"/>
      <c r="H1219" s="14"/>
      <c r="O1219" s="4"/>
    </row>
    <row r="1220" spans="1:15" s="15" customFormat="1" ht="18" customHeight="1" x14ac:dyDescent="0.35">
      <c r="A1220" s="1588"/>
      <c r="B1220" s="3"/>
      <c r="C1220" s="7"/>
      <c r="D1220" s="13"/>
      <c r="E1220" s="382"/>
      <c r="F1220" s="382"/>
      <c r="G1220" s="382"/>
      <c r="H1220" s="14"/>
      <c r="O1220" s="4"/>
    </row>
    <row r="1221" spans="1:15" s="15" customFormat="1" ht="18" customHeight="1" x14ac:dyDescent="0.35">
      <c r="A1221" s="1588"/>
      <c r="B1221" s="3"/>
      <c r="C1221" s="7"/>
      <c r="D1221" s="18"/>
      <c r="E1221" s="4"/>
      <c r="F1221" s="4"/>
      <c r="G1221" s="4"/>
      <c r="H1221" s="3"/>
      <c r="O1221" s="4"/>
    </row>
    <row r="1222" spans="1:15" s="15" customFormat="1" ht="18" customHeight="1" x14ac:dyDescent="0.35">
      <c r="A1222" s="1588"/>
      <c r="B1222" s="3"/>
      <c r="C1222" s="7"/>
      <c r="D1222" s="18"/>
      <c r="E1222" s="4"/>
      <c r="F1222" s="4"/>
      <c r="G1222" s="4"/>
      <c r="H1222" s="3"/>
      <c r="O1222" s="4"/>
    </row>
    <row r="1223" spans="1:15" s="15" customFormat="1" ht="18" customHeight="1" x14ac:dyDescent="0.35">
      <c r="A1223" s="1588"/>
      <c r="B1223" s="3"/>
      <c r="C1223" s="7"/>
      <c r="D1223" s="18"/>
      <c r="E1223" s="4"/>
      <c r="F1223" s="4"/>
      <c r="G1223" s="4"/>
      <c r="H1223" s="3"/>
      <c r="O1223" s="4"/>
    </row>
    <row r="1224" spans="1:15" s="15" customFormat="1" ht="18" customHeight="1" x14ac:dyDescent="0.35">
      <c r="A1224" s="1588"/>
      <c r="B1224" s="3"/>
      <c r="C1224" s="7"/>
      <c r="D1224" s="18"/>
      <c r="E1224" s="4"/>
      <c r="F1224" s="4"/>
      <c r="G1224" s="4"/>
      <c r="H1224" s="3"/>
      <c r="O1224" s="4"/>
    </row>
    <row r="1225" spans="1:15" s="15" customFormat="1" ht="18" customHeight="1" x14ac:dyDescent="0.35">
      <c r="A1225" s="1588"/>
      <c r="B1225" s="3"/>
      <c r="C1225" s="7"/>
      <c r="D1225" s="18"/>
      <c r="E1225" s="4"/>
      <c r="F1225" s="4"/>
      <c r="G1225" s="4"/>
      <c r="H1225" s="3"/>
      <c r="O1225" s="4"/>
    </row>
    <row r="1226" spans="1:15" s="15" customFormat="1" ht="18" customHeight="1" x14ac:dyDescent="0.35">
      <c r="A1226" s="1588"/>
      <c r="B1226" s="3"/>
      <c r="C1226" s="7"/>
      <c r="D1226" s="18"/>
      <c r="E1226" s="4"/>
      <c r="F1226" s="4"/>
      <c r="G1226" s="4"/>
      <c r="H1226" s="3"/>
      <c r="O1226" s="4"/>
    </row>
    <row r="1227" spans="1:15" s="15" customFormat="1" ht="18" customHeight="1" x14ac:dyDescent="0.35">
      <c r="A1227" s="1588"/>
      <c r="B1227" s="3"/>
      <c r="C1227" s="7"/>
      <c r="D1227" s="18"/>
      <c r="E1227" s="4"/>
      <c r="F1227" s="4"/>
      <c r="G1227" s="4"/>
      <c r="H1227" s="3"/>
      <c r="O1227" s="4"/>
    </row>
    <row r="1228" spans="1:15" ht="18" customHeight="1" x14ac:dyDescent="0.35"/>
    <row r="1229" spans="1:15" ht="18" customHeight="1" x14ac:dyDescent="0.35"/>
    <row r="1230" spans="1:15" ht="18" customHeight="1" x14ac:dyDescent="0.35"/>
    <row r="1231" spans="1:15" ht="18" customHeight="1" x14ac:dyDescent="0.35"/>
    <row r="1232" spans="1:15" ht="18" customHeight="1" x14ac:dyDescent="0.35"/>
    <row r="1233" spans="4:14" ht="18" customHeight="1" x14ac:dyDescent="0.35"/>
    <row r="1234" spans="4:14" ht="18" customHeight="1" x14ac:dyDescent="0.35"/>
    <row r="1235" spans="4:14" ht="18" customHeight="1" x14ac:dyDescent="0.35"/>
    <row r="1236" spans="4:14" ht="18" customHeight="1" x14ac:dyDescent="0.35"/>
    <row r="1237" spans="4:14" ht="18" customHeight="1" x14ac:dyDescent="0.35"/>
    <row r="1238" spans="4:14" ht="18" customHeight="1" x14ac:dyDescent="0.35"/>
    <row r="1239" spans="4:14" ht="18" customHeight="1" x14ac:dyDescent="0.35"/>
    <row r="1240" spans="4:14" ht="18" customHeight="1" x14ac:dyDescent="0.35">
      <c r="D1240" s="13"/>
      <c r="E1240" s="382"/>
      <c r="F1240" s="382"/>
      <c r="G1240" s="382"/>
      <c r="H1240" s="14"/>
    </row>
    <row r="1241" spans="4:14" ht="18" customHeight="1" x14ac:dyDescent="0.35">
      <c r="D1241" s="13"/>
      <c r="E1241" s="382"/>
      <c r="F1241" s="382"/>
      <c r="G1241" s="382"/>
      <c r="H1241" s="14"/>
    </row>
    <row r="1242" spans="4:14" ht="18" customHeight="1" x14ac:dyDescent="0.35">
      <c r="D1242" s="13"/>
      <c r="E1242" s="382"/>
      <c r="F1242" s="382"/>
      <c r="G1242" s="382"/>
      <c r="H1242" s="14"/>
    </row>
    <row r="1243" spans="4:14" ht="18" customHeight="1" x14ac:dyDescent="0.35">
      <c r="D1243" s="19"/>
      <c r="E1243" s="14"/>
      <c r="F1243" s="14"/>
      <c r="G1243" s="14"/>
      <c r="H1243" s="14"/>
      <c r="I1243" s="17"/>
      <c r="J1243" s="17"/>
      <c r="K1243" s="17"/>
      <c r="L1243" s="17"/>
      <c r="M1243" s="17"/>
      <c r="N1243" s="17"/>
    </row>
    <row r="1244" spans="4:14" ht="18" customHeight="1" x14ac:dyDescent="0.35">
      <c r="D1244" s="19"/>
      <c r="E1244" s="14"/>
      <c r="F1244" s="14"/>
      <c r="G1244" s="14"/>
      <c r="H1244" s="14"/>
      <c r="I1244" s="17"/>
      <c r="J1244" s="17"/>
      <c r="K1244" s="17"/>
      <c r="L1244" s="17"/>
      <c r="M1244" s="17"/>
      <c r="N1244" s="17"/>
    </row>
    <row r="1245" spans="4:14" ht="18" customHeight="1" x14ac:dyDescent="0.35">
      <c r="D1245" s="19"/>
      <c r="E1245" s="14"/>
      <c r="F1245" s="14"/>
      <c r="G1245" s="14"/>
      <c r="H1245" s="14"/>
      <c r="I1245" s="17"/>
      <c r="J1245" s="17"/>
      <c r="K1245" s="17"/>
      <c r="L1245" s="17"/>
      <c r="M1245" s="17"/>
      <c r="N1245" s="17"/>
    </row>
    <row r="1246" spans="4:14" ht="18" customHeight="1" x14ac:dyDescent="0.35">
      <c r="D1246" s="19"/>
      <c r="E1246" s="14"/>
      <c r="F1246" s="14"/>
      <c r="G1246" s="14"/>
      <c r="H1246" s="14"/>
      <c r="I1246" s="17"/>
      <c r="J1246" s="17"/>
      <c r="K1246" s="17"/>
      <c r="L1246" s="17"/>
      <c r="M1246" s="17"/>
      <c r="N1246" s="17"/>
    </row>
    <row r="1247" spans="4:14" ht="18" customHeight="1" x14ac:dyDescent="0.35">
      <c r="D1247" s="13"/>
      <c r="E1247" s="382"/>
      <c r="F1247" s="382"/>
      <c r="G1247" s="382"/>
      <c r="H1247" s="14"/>
    </row>
    <row r="1248" spans="4:14" ht="18" customHeight="1" x14ac:dyDescent="0.35">
      <c r="D1248" s="13"/>
      <c r="E1248" s="382"/>
      <c r="F1248" s="382"/>
      <c r="G1248" s="382"/>
      <c r="H1248" s="14"/>
    </row>
    <row r="1249" spans="1:14" ht="18" customHeight="1" x14ac:dyDescent="0.35">
      <c r="D1249" s="13"/>
      <c r="E1249" s="382"/>
      <c r="F1249" s="382"/>
      <c r="G1249" s="382"/>
      <c r="H1249" s="14"/>
    </row>
    <row r="1250" spans="1:14" ht="18" customHeight="1" x14ac:dyDescent="0.35">
      <c r="D1250" s="13"/>
      <c r="E1250" s="382"/>
      <c r="F1250" s="382"/>
      <c r="G1250" s="382"/>
      <c r="H1250" s="14"/>
    </row>
    <row r="1251" spans="1:14" ht="18" customHeight="1" x14ac:dyDescent="0.35">
      <c r="D1251" s="13"/>
      <c r="E1251" s="382"/>
      <c r="F1251" s="382"/>
      <c r="G1251" s="382"/>
      <c r="H1251" s="14"/>
    </row>
    <row r="1252" spans="1:14" ht="18" customHeight="1" x14ac:dyDescent="0.35">
      <c r="D1252" s="16"/>
      <c r="E1252" s="382"/>
      <c r="F1252" s="382"/>
      <c r="G1252" s="382"/>
      <c r="H1252" s="14"/>
    </row>
    <row r="1253" spans="1:14" ht="18" customHeight="1" x14ac:dyDescent="0.35">
      <c r="D1253" s="16"/>
      <c r="E1253" s="382"/>
      <c r="F1253" s="382"/>
      <c r="G1253" s="382"/>
      <c r="H1253" s="14"/>
    </row>
    <row r="1254" spans="1:14" s="5" customFormat="1" ht="18" customHeight="1" x14ac:dyDescent="0.35">
      <c r="A1254" s="1588"/>
      <c r="B1254" s="3"/>
      <c r="C1254" s="7"/>
      <c r="D1254" s="20"/>
      <c r="E1254" s="4"/>
      <c r="F1254" s="4"/>
      <c r="G1254" s="4"/>
      <c r="H1254" s="3"/>
      <c r="I1254" s="15"/>
      <c r="J1254" s="15"/>
      <c r="K1254" s="15"/>
      <c r="L1254" s="15"/>
      <c r="M1254" s="15"/>
      <c r="N1254" s="15"/>
    </row>
    <row r="1255" spans="1:14" s="5" customFormat="1" ht="18" customHeight="1" x14ac:dyDescent="0.35">
      <c r="A1255" s="1588"/>
      <c r="B1255" s="3"/>
      <c r="C1255" s="7"/>
      <c r="D1255" s="20"/>
      <c r="E1255" s="4"/>
      <c r="F1255" s="4"/>
      <c r="G1255" s="4"/>
      <c r="H1255" s="3"/>
      <c r="I1255" s="15"/>
      <c r="J1255" s="15"/>
      <c r="K1255" s="15"/>
      <c r="L1255" s="15"/>
      <c r="M1255" s="15"/>
      <c r="N1255" s="15"/>
    </row>
    <row r="1256" spans="1:14" s="5" customFormat="1" ht="18" customHeight="1" x14ac:dyDescent="0.35">
      <c r="A1256" s="1588"/>
      <c r="B1256" s="3"/>
      <c r="C1256" s="7"/>
      <c r="D1256" s="16"/>
      <c r="E1256" s="382"/>
      <c r="F1256" s="382"/>
      <c r="G1256" s="382"/>
      <c r="H1256" s="14"/>
      <c r="I1256" s="15"/>
      <c r="J1256" s="15"/>
      <c r="K1256" s="15"/>
      <c r="L1256" s="15"/>
      <c r="M1256" s="15"/>
      <c r="N1256" s="15"/>
    </row>
    <row r="1257" spans="1:14" s="5" customFormat="1" ht="18" customHeight="1" x14ac:dyDescent="0.35">
      <c r="A1257" s="1588"/>
      <c r="B1257" s="3"/>
      <c r="C1257" s="7"/>
      <c r="D1257" s="16"/>
      <c r="E1257" s="382"/>
      <c r="F1257" s="382"/>
      <c r="G1257" s="382"/>
      <c r="H1257" s="14"/>
      <c r="I1257" s="15"/>
      <c r="J1257" s="15"/>
      <c r="K1257" s="15"/>
      <c r="L1257" s="15"/>
      <c r="M1257" s="15"/>
      <c r="N1257" s="15"/>
    </row>
    <row r="1258" spans="1:14" s="5" customFormat="1" ht="18" customHeight="1" x14ac:dyDescent="0.35">
      <c r="A1258" s="1588"/>
      <c r="B1258" s="3"/>
      <c r="C1258" s="7"/>
      <c r="D1258" s="16"/>
      <c r="E1258" s="382"/>
      <c r="F1258" s="382"/>
      <c r="G1258" s="382"/>
      <c r="H1258" s="14"/>
      <c r="I1258" s="15"/>
      <c r="J1258" s="15"/>
      <c r="K1258" s="15"/>
      <c r="L1258" s="15"/>
      <c r="M1258" s="15"/>
      <c r="N1258" s="15"/>
    </row>
    <row r="1259" spans="1:14" s="5" customFormat="1" ht="18" customHeight="1" x14ac:dyDescent="0.35">
      <c r="A1259" s="1588"/>
      <c r="B1259" s="3"/>
      <c r="C1259" s="7"/>
      <c r="D1259" s="16"/>
      <c r="E1259" s="382"/>
      <c r="F1259" s="382"/>
      <c r="G1259" s="382"/>
      <c r="H1259" s="14"/>
      <c r="I1259" s="15"/>
      <c r="J1259" s="15"/>
      <c r="K1259" s="15"/>
      <c r="L1259" s="15"/>
      <c r="M1259" s="15"/>
      <c r="N1259" s="15"/>
    </row>
    <row r="1260" spans="1:14" s="5" customFormat="1" ht="18" customHeight="1" x14ac:dyDescent="0.35">
      <c r="A1260" s="1588"/>
      <c r="B1260" s="3"/>
      <c r="C1260" s="7"/>
      <c r="D1260" s="16"/>
      <c r="E1260" s="382"/>
      <c r="F1260" s="382"/>
      <c r="G1260" s="382"/>
      <c r="H1260" s="14"/>
      <c r="I1260" s="15"/>
      <c r="J1260" s="15"/>
      <c r="K1260" s="15"/>
      <c r="L1260" s="15"/>
      <c r="M1260" s="15"/>
      <c r="N1260" s="15"/>
    </row>
    <row r="1261" spans="1:14" ht="18" customHeight="1" x14ac:dyDescent="0.35">
      <c r="D1261" s="13"/>
      <c r="E1261" s="382"/>
      <c r="F1261" s="382"/>
      <c r="G1261" s="382"/>
      <c r="H1261" s="14"/>
    </row>
    <row r="1262" spans="1:14" ht="18" customHeight="1" x14ac:dyDescent="0.35">
      <c r="D1262" s="13"/>
      <c r="E1262" s="382"/>
      <c r="F1262" s="382"/>
      <c r="G1262" s="382"/>
      <c r="H1262" s="14"/>
    </row>
    <row r="1263" spans="1:14" ht="18" customHeight="1" x14ac:dyDescent="0.35">
      <c r="D1263" s="13"/>
      <c r="E1263" s="382"/>
      <c r="F1263" s="382"/>
      <c r="G1263" s="382"/>
      <c r="H1263" s="14"/>
    </row>
    <row r="1264" spans="1:14" ht="18" customHeight="1" x14ac:dyDescent="0.35">
      <c r="D1264" s="13"/>
      <c r="E1264" s="382"/>
      <c r="F1264" s="382"/>
      <c r="G1264" s="382"/>
      <c r="H1264" s="14"/>
    </row>
    <row r="1265" spans="1:15" ht="18" customHeight="1" x14ac:dyDescent="0.35">
      <c r="D1265" s="13"/>
      <c r="E1265" s="382"/>
      <c r="F1265" s="382"/>
      <c r="G1265" s="382"/>
      <c r="H1265" s="14"/>
    </row>
    <row r="1266" spans="1:15" ht="18" customHeight="1" x14ac:dyDescent="0.35">
      <c r="D1266" s="13"/>
      <c r="E1266" s="382"/>
      <c r="F1266" s="382"/>
      <c r="G1266" s="382"/>
      <c r="H1266" s="14"/>
    </row>
    <row r="1267" spans="1:15" ht="18" customHeight="1" x14ac:dyDescent="0.35">
      <c r="D1267" s="13"/>
      <c r="E1267" s="382"/>
      <c r="F1267" s="382"/>
      <c r="G1267" s="382"/>
      <c r="H1267" s="14"/>
    </row>
    <row r="1268" spans="1:15" ht="18" customHeight="1" x14ac:dyDescent="0.35">
      <c r="D1268" s="13"/>
      <c r="E1268" s="382"/>
      <c r="F1268" s="382"/>
      <c r="G1268" s="382"/>
      <c r="H1268" s="14"/>
    </row>
    <row r="1269" spans="1:15" ht="18" customHeight="1" x14ac:dyDescent="0.35">
      <c r="D1269" s="13"/>
      <c r="E1269" s="382"/>
      <c r="F1269" s="382"/>
      <c r="G1269" s="382"/>
      <c r="H1269" s="14"/>
    </row>
    <row r="1270" spans="1:15" ht="18" customHeight="1" x14ac:dyDescent="0.35">
      <c r="D1270" s="13"/>
      <c r="E1270" s="382"/>
      <c r="F1270" s="382"/>
      <c r="G1270" s="382"/>
      <c r="H1270" s="14"/>
    </row>
    <row r="1271" spans="1:15" ht="18" customHeight="1" x14ac:dyDescent="0.35">
      <c r="D1271" s="13"/>
      <c r="E1271" s="382"/>
      <c r="F1271" s="382"/>
      <c r="G1271" s="382"/>
      <c r="H1271" s="14"/>
    </row>
    <row r="1272" spans="1:15" ht="18" customHeight="1" x14ac:dyDescent="0.35">
      <c r="D1272" s="13"/>
      <c r="E1272" s="382"/>
      <c r="F1272" s="382"/>
      <c r="G1272" s="382"/>
      <c r="H1272" s="14"/>
    </row>
    <row r="1273" spans="1:15" ht="18" customHeight="1" x14ac:dyDescent="0.35">
      <c r="D1273" s="13"/>
      <c r="E1273" s="382"/>
      <c r="F1273" s="382"/>
      <c r="G1273" s="382"/>
      <c r="H1273" s="14"/>
    </row>
    <row r="1274" spans="1:15" s="5" customFormat="1" ht="18" customHeight="1" x14ac:dyDescent="0.35">
      <c r="A1274" s="1588"/>
      <c r="B1274" s="3"/>
      <c r="C1274" s="7"/>
      <c r="D1274" s="16"/>
      <c r="E1274" s="382"/>
      <c r="F1274" s="382"/>
      <c r="G1274" s="382"/>
      <c r="H1274" s="14"/>
      <c r="I1274" s="15"/>
      <c r="J1274" s="15"/>
      <c r="K1274" s="15"/>
      <c r="L1274" s="15"/>
      <c r="M1274" s="15"/>
      <c r="N1274" s="15"/>
    </row>
    <row r="1275" spans="1:15" ht="18" customHeight="1" x14ac:dyDescent="0.35">
      <c r="D1275" s="13"/>
      <c r="E1275" s="382"/>
      <c r="F1275" s="382"/>
      <c r="G1275" s="382"/>
      <c r="H1275" s="14"/>
    </row>
    <row r="1276" spans="1:15" s="15" customFormat="1" ht="18" customHeight="1" x14ac:dyDescent="0.35">
      <c r="A1276" s="1588"/>
      <c r="B1276" s="3"/>
      <c r="C1276" s="7"/>
      <c r="D1276" s="13"/>
      <c r="E1276" s="382"/>
      <c r="F1276" s="382"/>
      <c r="G1276" s="382"/>
      <c r="H1276" s="14"/>
      <c r="O1276" s="4"/>
    </row>
    <row r="1277" spans="1:15" s="15" customFormat="1" ht="18" customHeight="1" x14ac:dyDescent="0.35">
      <c r="A1277" s="1588"/>
      <c r="B1277" s="3"/>
      <c r="C1277" s="7"/>
      <c r="D1277" s="13"/>
      <c r="E1277" s="382"/>
      <c r="F1277" s="382"/>
      <c r="G1277" s="382"/>
      <c r="H1277" s="14"/>
      <c r="O1277" s="4"/>
    </row>
    <row r="1278" spans="1:15" s="15" customFormat="1" x14ac:dyDescent="0.35">
      <c r="A1278" s="1588"/>
      <c r="B1278" s="3"/>
      <c r="C1278" s="7"/>
      <c r="D1278" s="13"/>
      <c r="E1278" s="382"/>
      <c r="F1278" s="382"/>
      <c r="G1278" s="382"/>
      <c r="H1278" s="14"/>
      <c r="O1278" s="4"/>
    </row>
    <row r="1279" spans="1:15" s="15" customFormat="1" x14ac:dyDescent="0.35">
      <c r="A1279" s="1588"/>
      <c r="B1279" s="3"/>
      <c r="C1279" s="7"/>
      <c r="D1279" s="13"/>
      <c r="E1279" s="382"/>
      <c r="F1279" s="382"/>
      <c r="G1279" s="382"/>
      <c r="H1279" s="14"/>
      <c r="O1279" s="4"/>
    </row>
    <row r="1280" spans="1:15" s="15" customFormat="1" x14ac:dyDescent="0.35">
      <c r="A1280" s="1588"/>
      <c r="B1280" s="3"/>
      <c r="C1280" s="7"/>
      <c r="D1280" s="13"/>
      <c r="E1280" s="382"/>
      <c r="F1280" s="382"/>
      <c r="G1280" s="382"/>
      <c r="H1280" s="14"/>
      <c r="O1280" s="4"/>
    </row>
    <row r="1281" spans="1:15" s="15" customFormat="1" x14ac:dyDescent="0.35">
      <c r="A1281" s="1588"/>
      <c r="B1281" s="3"/>
      <c r="C1281" s="7"/>
      <c r="D1281" s="13"/>
      <c r="E1281" s="382"/>
      <c r="F1281" s="382"/>
      <c r="G1281" s="382"/>
      <c r="H1281" s="14"/>
      <c r="O1281" s="4"/>
    </row>
    <row r="1282" spans="1:15" s="15" customFormat="1" x14ac:dyDescent="0.35">
      <c r="A1282" s="1588"/>
      <c r="B1282" s="3"/>
      <c r="C1282" s="7"/>
      <c r="D1282" s="13"/>
      <c r="E1282" s="382"/>
      <c r="F1282" s="382"/>
      <c r="G1282" s="382"/>
      <c r="H1282" s="14"/>
      <c r="O1282" s="4"/>
    </row>
    <row r="1283" spans="1:15" s="15" customFormat="1" x14ac:dyDescent="0.35">
      <c r="A1283" s="1588"/>
      <c r="B1283" s="3"/>
      <c r="C1283" s="7"/>
      <c r="D1283" s="13"/>
      <c r="E1283" s="382"/>
      <c r="F1283" s="382"/>
      <c r="G1283" s="382"/>
      <c r="H1283" s="14"/>
      <c r="O1283" s="4"/>
    </row>
    <row r="1284" spans="1:15" s="15" customFormat="1" x14ac:dyDescent="0.35">
      <c r="A1284" s="1588"/>
      <c r="B1284" s="3"/>
      <c r="C1284" s="7"/>
      <c r="D1284" s="13"/>
      <c r="E1284" s="382"/>
      <c r="F1284" s="382"/>
      <c r="G1284" s="382"/>
      <c r="H1284" s="14"/>
      <c r="O1284" s="4"/>
    </row>
    <row r="1285" spans="1:15" s="15" customFormat="1" x14ac:dyDescent="0.35">
      <c r="A1285" s="1588"/>
      <c r="B1285" s="3"/>
      <c r="C1285" s="7"/>
      <c r="D1285" s="13"/>
      <c r="E1285" s="382"/>
      <c r="F1285" s="382"/>
      <c r="G1285" s="382"/>
      <c r="H1285" s="14"/>
      <c r="O1285" s="4"/>
    </row>
    <row r="1286" spans="1:15" s="15" customFormat="1" x14ac:dyDescent="0.35">
      <c r="A1286" s="1588"/>
      <c r="B1286" s="3"/>
      <c r="C1286" s="7"/>
      <c r="D1286" s="13"/>
      <c r="E1286" s="382"/>
      <c r="F1286" s="382"/>
      <c r="G1286" s="382"/>
      <c r="H1286" s="14"/>
      <c r="O1286" s="4"/>
    </row>
    <row r="1287" spans="1:15" s="15" customFormat="1" x14ac:dyDescent="0.35">
      <c r="A1287" s="1588"/>
      <c r="B1287" s="3"/>
      <c r="C1287" s="7"/>
      <c r="D1287" s="13"/>
      <c r="E1287" s="382"/>
      <c r="F1287" s="382"/>
      <c r="G1287" s="382"/>
      <c r="H1287" s="14"/>
      <c r="O1287" s="4"/>
    </row>
    <row r="1288" spans="1:15" s="15" customFormat="1" x14ac:dyDescent="0.35">
      <c r="A1288" s="1588"/>
      <c r="B1288" s="3"/>
      <c r="C1288" s="7"/>
      <c r="D1288" s="13"/>
      <c r="E1288" s="382"/>
      <c r="F1288" s="382"/>
      <c r="G1288" s="382"/>
      <c r="H1288" s="14"/>
      <c r="O1288" s="4"/>
    </row>
    <row r="1289" spans="1:15" s="15" customFormat="1" x14ac:dyDescent="0.35">
      <c r="A1289" s="1588"/>
      <c r="B1289" s="3"/>
      <c r="C1289" s="7"/>
      <c r="D1289" s="13"/>
      <c r="E1289" s="382"/>
      <c r="F1289" s="382"/>
      <c r="G1289" s="382"/>
      <c r="H1289" s="14"/>
      <c r="O1289" s="4"/>
    </row>
    <row r="1290" spans="1:15" s="15" customFormat="1" x14ac:dyDescent="0.35">
      <c r="A1290" s="1588"/>
      <c r="B1290" s="3"/>
      <c r="C1290" s="7"/>
      <c r="D1290" s="13"/>
      <c r="E1290" s="382"/>
      <c r="F1290" s="382"/>
      <c r="G1290" s="382"/>
      <c r="H1290" s="14"/>
      <c r="O1290" s="4"/>
    </row>
    <row r="1291" spans="1:15" s="15" customFormat="1" x14ac:dyDescent="0.35">
      <c r="A1291" s="1588"/>
      <c r="B1291" s="3"/>
      <c r="C1291" s="7"/>
      <c r="D1291" s="13"/>
      <c r="E1291" s="382"/>
      <c r="F1291" s="382"/>
      <c r="G1291" s="382"/>
      <c r="H1291" s="14"/>
      <c r="O1291" s="4"/>
    </row>
    <row r="1292" spans="1:15" s="15" customFormat="1" x14ac:dyDescent="0.35">
      <c r="A1292" s="1588"/>
      <c r="B1292" s="3"/>
      <c r="C1292" s="7"/>
      <c r="D1292" s="13"/>
      <c r="E1292" s="382"/>
      <c r="F1292" s="382"/>
      <c r="G1292" s="382"/>
      <c r="H1292" s="14"/>
      <c r="O1292" s="4"/>
    </row>
    <row r="1293" spans="1:15" s="15" customFormat="1" x14ac:dyDescent="0.35">
      <c r="A1293" s="1588"/>
      <c r="B1293" s="3"/>
      <c r="C1293" s="7"/>
      <c r="D1293" s="13"/>
      <c r="E1293" s="382"/>
      <c r="F1293" s="382"/>
      <c r="G1293" s="382"/>
      <c r="H1293" s="14"/>
      <c r="O1293" s="4"/>
    </row>
    <row r="1294" spans="1:15" s="15" customFormat="1" x14ac:dyDescent="0.35">
      <c r="A1294" s="1588"/>
      <c r="B1294" s="3"/>
      <c r="C1294" s="7"/>
      <c r="D1294" s="13"/>
      <c r="E1294" s="382"/>
      <c r="F1294" s="382"/>
      <c r="G1294" s="382"/>
      <c r="H1294" s="14"/>
      <c r="O1294" s="4"/>
    </row>
    <row r="1295" spans="1:15" s="15" customFormat="1" x14ac:dyDescent="0.35">
      <c r="A1295" s="1588"/>
      <c r="B1295" s="3"/>
      <c r="C1295" s="7"/>
      <c r="D1295" s="13"/>
      <c r="E1295" s="382"/>
      <c r="F1295" s="382"/>
      <c r="G1295" s="382"/>
      <c r="H1295" s="14"/>
      <c r="O1295" s="4"/>
    </row>
    <row r="1296" spans="1:15" s="15" customFormat="1" x14ac:dyDescent="0.35">
      <c r="A1296" s="1588"/>
      <c r="B1296" s="3"/>
      <c r="C1296" s="7"/>
      <c r="D1296" s="13"/>
      <c r="E1296" s="382"/>
      <c r="F1296" s="382"/>
      <c r="G1296" s="382"/>
      <c r="H1296" s="14"/>
      <c r="O1296" s="4"/>
    </row>
    <row r="1297" spans="1:15" s="15" customFormat="1" x14ac:dyDescent="0.35">
      <c r="A1297" s="1588"/>
      <c r="B1297" s="3"/>
      <c r="C1297" s="7"/>
      <c r="D1297" s="13"/>
      <c r="E1297" s="382"/>
      <c r="F1297" s="382"/>
      <c r="G1297" s="382"/>
      <c r="H1297" s="14"/>
      <c r="O1297" s="4"/>
    </row>
    <row r="1298" spans="1:15" s="15" customFormat="1" x14ac:dyDescent="0.35">
      <c r="A1298" s="1588"/>
      <c r="B1298" s="3"/>
      <c r="C1298" s="7"/>
      <c r="D1298" s="13"/>
      <c r="E1298" s="382"/>
      <c r="F1298" s="382"/>
      <c r="G1298" s="382"/>
      <c r="H1298" s="14"/>
      <c r="O1298" s="4"/>
    </row>
    <row r="1299" spans="1:15" s="15" customFormat="1" x14ac:dyDescent="0.35">
      <c r="A1299" s="1588"/>
      <c r="B1299" s="3"/>
      <c r="C1299" s="7"/>
      <c r="D1299" s="13"/>
      <c r="E1299" s="382"/>
      <c r="F1299" s="382"/>
      <c r="G1299" s="382"/>
      <c r="H1299" s="14"/>
      <c r="O1299" s="4"/>
    </row>
    <row r="1300" spans="1:15" s="15" customFormat="1" x14ac:dyDescent="0.35">
      <c r="A1300" s="1588"/>
      <c r="B1300" s="3"/>
      <c r="C1300" s="7"/>
      <c r="D1300" s="13"/>
      <c r="E1300" s="382"/>
      <c r="F1300" s="382"/>
      <c r="G1300" s="382"/>
      <c r="H1300" s="14"/>
      <c r="O1300" s="4"/>
    </row>
    <row r="1301" spans="1:15" s="15" customFormat="1" x14ac:dyDescent="0.35">
      <c r="A1301" s="1588"/>
      <c r="B1301" s="3"/>
      <c r="C1301" s="7"/>
      <c r="D1301" s="13"/>
      <c r="E1301" s="382"/>
      <c r="F1301" s="382"/>
      <c r="G1301" s="382"/>
      <c r="H1301" s="14"/>
      <c r="O1301" s="4"/>
    </row>
    <row r="1302" spans="1:15" s="15" customFormat="1" x14ac:dyDescent="0.35">
      <c r="A1302" s="1588"/>
      <c r="B1302" s="3"/>
      <c r="C1302" s="7"/>
      <c r="D1302" s="13"/>
      <c r="E1302" s="382"/>
      <c r="F1302" s="382"/>
      <c r="G1302" s="382"/>
      <c r="H1302" s="14"/>
      <c r="O1302" s="4"/>
    </row>
    <row r="1303" spans="1:15" s="15" customFormat="1" x14ac:dyDescent="0.35">
      <c r="A1303" s="1588"/>
      <c r="B1303" s="3"/>
      <c r="C1303" s="7"/>
      <c r="D1303" s="13"/>
      <c r="E1303" s="382"/>
      <c r="F1303" s="382"/>
      <c r="G1303" s="382"/>
      <c r="H1303" s="14"/>
      <c r="O1303" s="4"/>
    </row>
    <row r="1304" spans="1:15" s="15" customFormat="1" x14ac:dyDescent="0.35">
      <c r="A1304" s="1588"/>
      <c r="B1304" s="3"/>
      <c r="C1304" s="7"/>
      <c r="D1304" s="13"/>
      <c r="E1304" s="382"/>
      <c r="F1304" s="382"/>
      <c r="G1304" s="382"/>
      <c r="H1304" s="14"/>
      <c r="O1304" s="4"/>
    </row>
    <row r="1305" spans="1:15" s="15" customFormat="1" x14ac:dyDescent="0.35">
      <c r="A1305" s="1588"/>
      <c r="B1305" s="3"/>
      <c r="C1305" s="7"/>
      <c r="D1305" s="13"/>
      <c r="E1305" s="382"/>
      <c r="F1305" s="382"/>
      <c r="G1305" s="382"/>
      <c r="H1305" s="14"/>
      <c r="O1305" s="4"/>
    </row>
    <row r="1306" spans="1:15" s="15" customFormat="1" x14ac:dyDescent="0.35">
      <c r="A1306" s="1588"/>
      <c r="B1306" s="3"/>
      <c r="C1306" s="7"/>
      <c r="D1306" s="13"/>
      <c r="E1306" s="382"/>
      <c r="F1306" s="382"/>
      <c r="G1306" s="382"/>
      <c r="H1306" s="14"/>
      <c r="O1306" s="4"/>
    </row>
    <row r="1307" spans="1:15" s="15" customFormat="1" x14ac:dyDescent="0.35">
      <c r="A1307" s="1588"/>
      <c r="B1307" s="3"/>
      <c r="C1307" s="7"/>
      <c r="D1307" s="13"/>
      <c r="E1307" s="382"/>
      <c r="F1307" s="382"/>
      <c r="G1307" s="382"/>
      <c r="H1307" s="14"/>
      <c r="O1307" s="4"/>
    </row>
    <row r="1308" spans="1:15" s="15" customFormat="1" x14ac:dyDescent="0.35">
      <c r="A1308" s="1588"/>
      <c r="B1308" s="3"/>
      <c r="C1308" s="7"/>
      <c r="D1308" s="13"/>
      <c r="E1308" s="382"/>
      <c r="F1308" s="382"/>
      <c r="G1308" s="382"/>
      <c r="H1308" s="14"/>
      <c r="O1308" s="4"/>
    </row>
    <row r="1309" spans="1:15" s="15" customFormat="1" x14ac:dyDescent="0.35">
      <c r="A1309" s="1588"/>
      <c r="B1309" s="3"/>
      <c r="C1309" s="7"/>
      <c r="D1309" s="13"/>
      <c r="E1309" s="382"/>
      <c r="F1309" s="382"/>
      <c r="G1309" s="382"/>
      <c r="H1309" s="14"/>
      <c r="O1309" s="4"/>
    </row>
    <row r="1310" spans="1:15" s="15" customFormat="1" x14ac:dyDescent="0.35">
      <c r="A1310" s="1588"/>
      <c r="B1310" s="3"/>
      <c r="C1310" s="7"/>
      <c r="D1310" s="13"/>
      <c r="E1310" s="382"/>
      <c r="F1310" s="382"/>
      <c r="G1310" s="382"/>
      <c r="H1310" s="14"/>
      <c r="O1310" s="4"/>
    </row>
    <row r="1311" spans="1:15" s="15" customFormat="1" x14ac:dyDescent="0.35">
      <c r="A1311" s="1588"/>
      <c r="B1311" s="3"/>
      <c r="C1311" s="7"/>
      <c r="D1311" s="13"/>
      <c r="E1311" s="382"/>
      <c r="F1311" s="382"/>
      <c r="G1311" s="382"/>
      <c r="H1311" s="14"/>
      <c r="O1311" s="4"/>
    </row>
    <row r="1312" spans="1:15" s="15" customFormat="1" x14ac:dyDescent="0.35">
      <c r="A1312" s="1588"/>
      <c r="B1312" s="3"/>
      <c r="C1312" s="7"/>
      <c r="D1312" s="13"/>
      <c r="E1312" s="382"/>
      <c r="F1312" s="382"/>
      <c r="G1312" s="382"/>
      <c r="H1312" s="14"/>
      <c r="O1312" s="4"/>
    </row>
    <row r="1313" spans="1:15" s="15" customFormat="1" x14ac:dyDescent="0.35">
      <c r="A1313" s="1588"/>
      <c r="B1313" s="3"/>
      <c r="C1313" s="7"/>
      <c r="D1313" s="13"/>
      <c r="E1313" s="382"/>
      <c r="F1313" s="382"/>
      <c r="G1313" s="382"/>
      <c r="H1313" s="14"/>
      <c r="O1313" s="4"/>
    </row>
    <row r="1314" spans="1:15" s="15" customFormat="1" x14ac:dyDescent="0.35">
      <c r="A1314" s="1588"/>
      <c r="B1314" s="3"/>
      <c r="C1314" s="7"/>
      <c r="D1314" s="13"/>
      <c r="E1314" s="382"/>
      <c r="F1314" s="382"/>
      <c r="G1314" s="382"/>
      <c r="H1314" s="14"/>
      <c r="O1314" s="4"/>
    </row>
    <row r="1315" spans="1:15" s="15" customFormat="1" x14ac:dyDescent="0.35">
      <c r="A1315" s="1588"/>
      <c r="B1315" s="3"/>
      <c r="C1315" s="7"/>
      <c r="D1315" s="13"/>
      <c r="E1315" s="382"/>
      <c r="F1315" s="382"/>
      <c r="G1315" s="382"/>
      <c r="H1315" s="14"/>
      <c r="O1315" s="4"/>
    </row>
    <row r="1316" spans="1:15" s="15" customFormat="1" x14ac:dyDescent="0.35">
      <c r="A1316" s="1588"/>
      <c r="B1316" s="3"/>
      <c r="C1316" s="7"/>
      <c r="D1316" s="13"/>
      <c r="E1316" s="382"/>
      <c r="F1316" s="382"/>
      <c r="G1316" s="382"/>
      <c r="H1316" s="14"/>
      <c r="O1316" s="4"/>
    </row>
    <row r="1317" spans="1:15" s="15" customFormat="1" x14ac:dyDescent="0.35">
      <c r="A1317" s="1588"/>
      <c r="B1317" s="3"/>
      <c r="C1317" s="7"/>
      <c r="D1317" s="13"/>
      <c r="E1317" s="382"/>
      <c r="F1317" s="382"/>
      <c r="G1317" s="382"/>
      <c r="H1317" s="14"/>
      <c r="O1317" s="4"/>
    </row>
    <row r="1318" spans="1:15" s="15" customFormat="1" x14ac:dyDescent="0.35">
      <c r="A1318" s="1588"/>
      <c r="B1318" s="3"/>
      <c r="C1318" s="7"/>
      <c r="D1318" s="13"/>
      <c r="E1318" s="382"/>
      <c r="F1318" s="382"/>
      <c r="G1318" s="382"/>
      <c r="H1318" s="14"/>
      <c r="O1318" s="4"/>
    </row>
    <row r="1319" spans="1:15" s="15" customFormat="1" x14ac:dyDescent="0.35">
      <c r="A1319" s="1588"/>
      <c r="B1319" s="3"/>
      <c r="C1319" s="7"/>
      <c r="D1319" s="18"/>
      <c r="E1319" s="4"/>
      <c r="F1319" s="4"/>
      <c r="G1319" s="4"/>
      <c r="H1319" s="3"/>
      <c r="O1319" s="4"/>
    </row>
    <row r="1320" spans="1:15" s="15" customFormat="1" x14ac:dyDescent="0.35">
      <c r="A1320" s="1588"/>
      <c r="B1320" s="3"/>
      <c r="C1320" s="7"/>
      <c r="D1320" s="18"/>
      <c r="E1320" s="4"/>
      <c r="F1320" s="4"/>
      <c r="G1320" s="4"/>
      <c r="H1320" s="3"/>
      <c r="O1320" s="4"/>
    </row>
    <row r="1321" spans="1:15" s="15" customFormat="1" x14ac:dyDescent="0.35">
      <c r="A1321" s="1588"/>
      <c r="B1321" s="3"/>
      <c r="C1321" s="7"/>
      <c r="D1321" s="18"/>
      <c r="E1321" s="4"/>
      <c r="F1321" s="4"/>
      <c r="G1321" s="4"/>
      <c r="H1321" s="3"/>
      <c r="O1321" s="4"/>
    </row>
    <row r="1322" spans="1:15" s="15" customFormat="1" x14ac:dyDescent="0.35">
      <c r="A1322" s="1588"/>
      <c r="B1322" s="3"/>
      <c r="C1322" s="7"/>
      <c r="D1322" s="18"/>
      <c r="E1322" s="4"/>
      <c r="F1322" s="4"/>
      <c r="G1322" s="4"/>
      <c r="H1322" s="3"/>
      <c r="O1322" s="4"/>
    </row>
    <row r="1323" spans="1:15" s="15" customFormat="1" x14ac:dyDescent="0.35">
      <c r="A1323" s="1588"/>
      <c r="B1323" s="3"/>
      <c r="C1323" s="7"/>
      <c r="D1323" s="18"/>
      <c r="E1323" s="4"/>
      <c r="F1323" s="4"/>
      <c r="G1323" s="4"/>
      <c r="H1323" s="3"/>
      <c r="O1323" s="4"/>
    </row>
    <row r="1324" spans="1:15" s="15" customFormat="1" x14ac:dyDescent="0.35">
      <c r="A1324" s="1588"/>
      <c r="B1324" s="3"/>
      <c r="C1324" s="7"/>
      <c r="D1324" s="18"/>
      <c r="E1324" s="4"/>
      <c r="F1324" s="4"/>
      <c r="G1324" s="4"/>
      <c r="H1324" s="3"/>
      <c r="O1324" s="4"/>
    </row>
    <row r="1325" spans="1:15" s="15" customFormat="1" x14ac:dyDescent="0.35">
      <c r="A1325" s="1588"/>
      <c r="B1325" s="3"/>
      <c r="C1325" s="7"/>
      <c r="D1325" s="18"/>
      <c r="E1325" s="4"/>
      <c r="F1325" s="4"/>
      <c r="G1325" s="4"/>
      <c r="H1325" s="3"/>
      <c r="O1325" s="4"/>
    </row>
    <row r="1326" spans="1:15" s="15" customFormat="1" x14ac:dyDescent="0.35">
      <c r="A1326" s="1588"/>
      <c r="B1326" s="3"/>
      <c r="C1326" s="7"/>
      <c r="D1326" s="18"/>
      <c r="E1326" s="4"/>
      <c r="F1326" s="4"/>
      <c r="G1326" s="4"/>
      <c r="H1326" s="3"/>
      <c r="O1326" s="4"/>
    </row>
    <row r="1327" spans="1:15" s="15" customFormat="1" x14ac:dyDescent="0.35">
      <c r="A1327" s="1588"/>
      <c r="B1327" s="3"/>
      <c r="C1327" s="7"/>
      <c r="D1327" s="18"/>
      <c r="E1327" s="4"/>
      <c r="F1327" s="4"/>
      <c r="G1327" s="4"/>
      <c r="H1327" s="3"/>
      <c r="O1327" s="4"/>
    </row>
    <row r="1328" spans="1:15" s="15" customFormat="1" x14ac:dyDescent="0.35">
      <c r="A1328" s="1588"/>
      <c r="B1328" s="3"/>
      <c r="C1328" s="7"/>
      <c r="D1328" s="18"/>
      <c r="E1328" s="4"/>
      <c r="F1328" s="4"/>
      <c r="G1328" s="4"/>
      <c r="H1328" s="3"/>
      <c r="O1328" s="4"/>
    </row>
  </sheetData>
  <mergeCells count="18">
    <mergeCell ref="I6:I7"/>
    <mergeCell ref="J6:N6"/>
    <mergeCell ref="B1:D1"/>
    <mergeCell ref="G1:I1"/>
    <mergeCell ref="B2:N2"/>
    <mergeCell ref="B3:N3"/>
    <mergeCell ref="M4:N4"/>
    <mergeCell ref="E6:E7"/>
    <mergeCell ref="B6:B7"/>
    <mergeCell ref="C6:C7"/>
    <mergeCell ref="D6:D7"/>
    <mergeCell ref="F6:F7"/>
    <mergeCell ref="H6:H7"/>
    <mergeCell ref="B1205:D1205"/>
    <mergeCell ref="B1206:D1206"/>
    <mergeCell ref="B1207:D1207"/>
    <mergeCell ref="B1208:D1208"/>
    <mergeCell ref="G6:G7"/>
  </mergeCells>
  <printOptions horizontalCentered="1"/>
  <pageMargins left="0.19685039370078741" right="0.19685039370078741" top="0.59055118110236227" bottom="0.59055118110236227" header="0.51181102362204722" footer="0.51181102362204722"/>
  <pageSetup paperSize="9" scale="65" orientation="landscape" r:id="rId1"/>
  <headerFooter alignWithMargins="0">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4"/>
  <sheetViews>
    <sheetView view="pageBreakPreview" zoomScaleNormal="100" zoomScaleSheetLayoutView="100" workbookViewId="0">
      <selection activeCell="B1" sqref="B1"/>
    </sheetView>
  </sheetViews>
  <sheetFormatPr defaultColWidth="9.140625" defaultRowHeight="14.25" x14ac:dyDescent="0.2"/>
  <cols>
    <col min="1" max="1" width="3.7109375" style="1595" customWidth="1"/>
    <col min="2" max="2" width="79.85546875" style="278" bestFit="1" customWidth="1"/>
    <col min="3" max="3" width="12.7109375" style="278" customWidth="1"/>
    <col min="4" max="4" width="9.140625" style="278"/>
    <col min="5" max="5" width="90.42578125" style="278" customWidth="1"/>
    <col min="6" max="16384" width="9.140625" style="278"/>
  </cols>
  <sheetData>
    <row r="1" spans="1:5" s="277" customFormat="1" x14ac:dyDescent="0.2">
      <c r="A1" s="200"/>
      <c r="B1" s="201" t="s">
        <v>1426</v>
      </c>
      <c r="C1" s="213"/>
    </row>
    <row r="2" spans="1:5" ht="19.899999999999999" customHeight="1" x14ac:dyDescent="0.2">
      <c r="A2" s="1593"/>
      <c r="B2" s="1829" t="s">
        <v>142</v>
      </c>
      <c r="C2" s="1829"/>
    </row>
    <row r="3" spans="1:5" ht="19.899999999999999" customHeight="1" x14ac:dyDescent="0.2">
      <c r="A3" s="1593"/>
      <c r="B3" s="1829" t="s">
        <v>374</v>
      </c>
      <c r="C3" s="1829"/>
    </row>
    <row r="4" spans="1:5" ht="33.75" customHeight="1" x14ac:dyDescent="0.2">
      <c r="A4" s="1593"/>
      <c r="B4" s="1830" t="s">
        <v>498</v>
      </c>
      <c r="C4" s="1830"/>
    </row>
    <row r="5" spans="1:5" s="214" customFormat="1" ht="19.899999999999999" customHeight="1" x14ac:dyDescent="0.3">
      <c r="A5" s="200"/>
      <c r="B5" s="1831" t="s">
        <v>0</v>
      </c>
      <c r="C5" s="1831"/>
    </row>
    <row r="6" spans="1:5" s="113" customFormat="1" thickBot="1" x14ac:dyDescent="0.25">
      <c r="A6" s="1593"/>
      <c r="B6" s="183" t="s">
        <v>1</v>
      </c>
      <c r="C6" s="127" t="s">
        <v>3</v>
      </c>
    </row>
    <row r="7" spans="1:5" ht="19.899999999999999" customHeight="1" x14ac:dyDescent="0.2">
      <c r="A7" s="1594"/>
      <c r="B7" s="1832" t="s">
        <v>382</v>
      </c>
      <c r="C7" s="1834" t="s">
        <v>375</v>
      </c>
    </row>
    <row r="8" spans="1:5" ht="19.899999999999999" customHeight="1" thickBot="1" x14ac:dyDescent="0.25">
      <c r="A8" s="1594"/>
      <c r="B8" s="1833"/>
      <c r="C8" s="1835"/>
    </row>
    <row r="9" spans="1:5" s="279" customFormat="1" ht="18" customHeight="1" thickTop="1" x14ac:dyDescent="0.2">
      <c r="A9" s="1593">
        <v>1</v>
      </c>
      <c r="B9" s="198" t="s">
        <v>486</v>
      </c>
      <c r="C9" s="199">
        <f>2500+612</f>
        <v>3112</v>
      </c>
      <c r="D9" s="280"/>
      <c r="E9" s="281"/>
    </row>
    <row r="10" spans="1:5" s="279" customFormat="1" ht="18" customHeight="1" x14ac:dyDescent="0.2">
      <c r="A10" s="1593">
        <v>2</v>
      </c>
      <c r="B10" s="198" t="s">
        <v>487</v>
      </c>
      <c r="C10" s="199">
        <v>2000</v>
      </c>
      <c r="D10" s="280"/>
      <c r="E10" s="281"/>
    </row>
    <row r="11" spans="1:5" s="279" customFormat="1" ht="18" customHeight="1" x14ac:dyDescent="0.2">
      <c r="A11" s="1593">
        <v>3</v>
      </c>
      <c r="B11" s="198" t="s">
        <v>488</v>
      </c>
      <c r="C11" s="199">
        <v>500</v>
      </c>
      <c r="D11" s="280"/>
      <c r="E11" s="281"/>
    </row>
    <row r="12" spans="1:5" s="279" customFormat="1" ht="18" customHeight="1" x14ac:dyDescent="0.2">
      <c r="A12" s="1593">
        <v>4</v>
      </c>
      <c r="B12" s="198" t="s">
        <v>67</v>
      </c>
      <c r="C12" s="199">
        <v>1000</v>
      </c>
      <c r="D12" s="280"/>
      <c r="E12" s="281"/>
    </row>
    <row r="13" spans="1:5" s="279" customFormat="1" ht="18" customHeight="1" x14ac:dyDescent="0.2">
      <c r="A13" s="1593">
        <v>5</v>
      </c>
      <c r="B13" s="198" t="s">
        <v>409</v>
      </c>
      <c r="C13" s="199">
        <v>78200</v>
      </c>
      <c r="D13" s="280"/>
      <c r="E13" s="281"/>
    </row>
    <row r="14" spans="1:5" s="279" customFormat="1" ht="18" customHeight="1" x14ac:dyDescent="0.2">
      <c r="A14" s="1593">
        <v>6</v>
      </c>
      <c r="B14" s="198" t="s">
        <v>379</v>
      </c>
      <c r="C14" s="199">
        <v>5600</v>
      </c>
      <c r="D14" s="280"/>
      <c r="E14" s="281"/>
    </row>
    <row r="15" spans="1:5" s="279" customFormat="1" ht="18" customHeight="1" x14ac:dyDescent="0.2">
      <c r="A15" s="1593">
        <v>7</v>
      </c>
      <c r="B15" s="198" t="s">
        <v>376</v>
      </c>
      <c r="C15" s="199">
        <v>4500</v>
      </c>
      <c r="D15" s="655"/>
      <c r="E15" s="281"/>
    </row>
    <row r="16" spans="1:5" s="279" customFormat="1" ht="18" customHeight="1" x14ac:dyDescent="0.2">
      <c r="A16" s="1593">
        <v>8</v>
      </c>
      <c r="B16" s="198" t="s">
        <v>481</v>
      </c>
      <c r="C16" s="199">
        <v>3000</v>
      </c>
      <c r="D16" s="655"/>
      <c r="E16" s="281"/>
    </row>
    <row r="17" spans="1:5" s="279" customFormat="1" ht="18" customHeight="1" x14ac:dyDescent="0.2">
      <c r="A17" s="1593">
        <v>9</v>
      </c>
      <c r="B17" s="198" t="s">
        <v>497</v>
      </c>
      <c r="C17" s="199">
        <v>1000</v>
      </c>
      <c r="D17" s="655"/>
      <c r="E17" s="281"/>
    </row>
    <row r="18" spans="1:5" s="279" customFormat="1" ht="18" customHeight="1" x14ac:dyDescent="0.2">
      <c r="A18" s="1593">
        <v>10</v>
      </c>
      <c r="B18" s="198" t="s">
        <v>377</v>
      </c>
      <c r="C18" s="199">
        <v>4000</v>
      </c>
      <c r="D18" s="655"/>
      <c r="E18" s="281"/>
    </row>
    <row r="19" spans="1:5" s="279" customFormat="1" ht="18" customHeight="1" x14ac:dyDescent="0.2">
      <c r="A19" s="1593">
        <v>11</v>
      </c>
      <c r="B19" s="198" t="s">
        <v>378</v>
      </c>
      <c r="C19" s="199">
        <f>14000-6500</f>
        <v>7500</v>
      </c>
      <c r="D19" s="655"/>
      <c r="E19" s="281"/>
    </row>
    <row r="20" spans="1:5" s="279" customFormat="1" ht="18" customHeight="1" x14ac:dyDescent="0.2">
      <c r="A20" s="1593">
        <v>12</v>
      </c>
      <c r="B20" s="198" t="s">
        <v>635</v>
      </c>
      <c r="C20" s="199">
        <v>60000</v>
      </c>
      <c r="D20" s="655"/>
      <c r="E20" s="281"/>
    </row>
    <row r="21" spans="1:5" s="279" customFormat="1" ht="18" customHeight="1" x14ac:dyDescent="0.2">
      <c r="A21" s="1593">
        <v>13</v>
      </c>
      <c r="B21" s="198" t="s">
        <v>957</v>
      </c>
      <c r="C21" s="199">
        <v>1500</v>
      </c>
      <c r="D21" s="655"/>
      <c r="E21" s="281"/>
    </row>
    <row r="22" spans="1:5" s="279" customFormat="1" ht="18" customHeight="1" x14ac:dyDescent="0.2">
      <c r="A22" s="1593">
        <v>14</v>
      </c>
      <c r="B22" s="198" t="s">
        <v>958</v>
      </c>
      <c r="C22" s="199">
        <f>300+300</f>
        <v>600</v>
      </c>
      <c r="D22" s="655"/>
      <c r="E22" s="281"/>
    </row>
    <row r="23" spans="1:5" s="279" customFormat="1" ht="18" customHeight="1" x14ac:dyDescent="0.2">
      <c r="A23" s="1593">
        <v>15</v>
      </c>
      <c r="B23" s="198" t="s">
        <v>955</v>
      </c>
      <c r="C23" s="199">
        <v>500</v>
      </c>
      <c r="D23" s="655"/>
      <c r="E23" s="281"/>
    </row>
    <row r="24" spans="1:5" s="279" customFormat="1" ht="18" customHeight="1" x14ac:dyDescent="0.2">
      <c r="A24" s="1593">
        <v>16</v>
      </c>
      <c r="B24" s="198" t="s">
        <v>959</v>
      </c>
      <c r="C24" s="199">
        <v>150</v>
      </c>
      <c r="D24" s="655"/>
      <c r="E24" s="281"/>
    </row>
    <row r="25" spans="1:5" s="279" customFormat="1" ht="18" customHeight="1" x14ac:dyDescent="0.2">
      <c r="A25" s="1593">
        <v>17</v>
      </c>
      <c r="B25" s="198" t="s">
        <v>1025</v>
      </c>
      <c r="C25" s="199">
        <v>700</v>
      </c>
      <c r="D25" s="655"/>
      <c r="E25" s="281"/>
    </row>
    <row r="26" spans="1:5" s="279" customFormat="1" ht="18" customHeight="1" x14ac:dyDescent="0.2">
      <c r="A26" s="1593">
        <v>18</v>
      </c>
      <c r="B26" s="198" t="s">
        <v>1053</v>
      </c>
      <c r="C26" s="199">
        <v>30</v>
      </c>
      <c r="D26" s="655"/>
      <c r="E26" s="281"/>
    </row>
    <row r="27" spans="1:5" s="279" customFormat="1" ht="18" customHeight="1" x14ac:dyDescent="0.2">
      <c r="A27" s="1593">
        <v>19</v>
      </c>
      <c r="B27" s="198" t="s">
        <v>1054</v>
      </c>
      <c r="C27" s="199">
        <v>200</v>
      </c>
      <c r="D27" s="655"/>
      <c r="E27" s="281"/>
    </row>
    <row r="28" spans="1:5" s="279" customFormat="1" ht="18" customHeight="1" x14ac:dyDescent="0.2">
      <c r="A28" s="1593">
        <v>20</v>
      </c>
      <c r="B28" s="198" t="s">
        <v>765</v>
      </c>
      <c r="C28" s="199">
        <v>600</v>
      </c>
      <c r="D28" s="655"/>
      <c r="E28" s="281"/>
    </row>
    <row r="29" spans="1:5" s="279" customFormat="1" ht="18" customHeight="1" x14ac:dyDescent="0.2">
      <c r="A29" s="1593">
        <v>21</v>
      </c>
      <c r="B29" s="198" t="s">
        <v>1055</v>
      </c>
      <c r="C29" s="199">
        <v>300</v>
      </c>
      <c r="D29" s="655"/>
      <c r="E29" s="281"/>
    </row>
    <row r="30" spans="1:5" s="279" customFormat="1" ht="18" customHeight="1" x14ac:dyDescent="0.2">
      <c r="A30" s="1593">
        <v>22</v>
      </c>
      <c r="B30" s="198" t="s">
        <v>1114</v>
      </c>
      <c r="C30" s="199">
        <v>6000</v>
      </c>
      <c r="D30" s="655"/>
      <c r="E30" s="281"/>
    </row>
    <row r="31" spans="1:5" s="279" customFormat="1" ht="18" customHeight="1" x14ac:dyDescent="0.2">
      <c r="A31" s="1593">
        <v>23</v>
      </c>
      <c r="B31" s="198" t="s">
        <v>1115</v>
      </c>
      <c r="C31" s="199">
        <v>400</v>
      </c>
      <c r="D31" s="655"/>
      <c r="E31" s="281"/>
    </row>
    <row r="32" spans="1:5" s="279" customFormat="1" ht="18" customHeight="1" x14ac:dyDescent="0.2">
      <c r="A32" s="1593">
        <v>24</v>
      </c>
      <c r="B32" s="198" t="s">
        <v>1116</v>
      </c>
      <c r="C32" s="199">
        <v>500</v>
      </c>
      <c r="D32" s="655"/>
      <c r="E32" s="281"/>
    </row>
    <row r="33" spans="1:5" s="279" customFormat="1" ht="18" customHeight="1" x14ac:dyDescent="0.2">
      <c r="A33" s="1593">
        <v>25</v>
      </c>
      <c r="B33" s="198" t="s">
        <v>1117</v>
      </c>
      <c r="C33" s="199">
        <v>600</v>
      </c>
      <c r="D33" s="655"/>
      <c r="E33" s="281"/>
    </row>
    <row r="34" spans="1:5" s="279" customFormat="1" ht="18" customHeight="1" x14ac:dyDescent="0.2">
      <c r="A34" s="1593">
        <v>26</v>
      </c>
      <c r="B34" s="198" t="s">
        <v>1118</v>
      </c>
      <c r="C34" s="199">
        <v>3000</v>
      </c>
      <c r="D34" s="655"/>
      <c r="E34" s="281"/>
    </row>
    <row r="35" spans="1:5" s="279" customFormat="1" ht="18" customHeight="1" x14ac:dyDescent="0.2">
      <c r="A35" s="1593">
        <v>27</v>
      </c>
      <c r="B35" s="198" t="s">
        <v>1133</v>
      </c>
      <c r="C35" s="199">
        <v>500</v>
      </c>
      <c r="D35" s="655"/>
      <c r="E35" s="281"/>
    </row>
    <row r="36" spans="1:5" s="279" customFormat="1" ht="18" customHeight="1" x14ac:dyDescent="0.2">
      <c r="A36" s="1593">
        <v>28</v>
      </c>
      <c r="B36" s="198" t="s">
        <v>1014</v>
      </c>
      <c r="C36" s="199">
        <v>300</v>
      </c>
      <c r="D36" s="655"/>
      <c r="E36" s="281"/>
    </row>
    <row r="37" spans="1:5" s="279" customFormat="1" ht="18" customHeight="1" x14ac:dyDescent="0.2">
      <c r="A37" s="1593">
        <v>29</v>
      </c>
      <c r="B37" s="198" t="s">
        <v>1190</v>
      </c>
      <c r="C37" s="199">
        <f>110+300+70</f>
        <v>480</v>
      </c>
      <c r="D37" s="655"/>
      <c r="E37" s="281"/>
    </row>
    <row r="38" spans="1:5" s="279" customFormat="1" ht="24.95" customHeight="1" x14ac:dyDescent="0.35">
      <c r="A38" s="1593">
        <v>30</v>
      </c>
      <c r="B38" s="1104" t="s">
        <v>777</v>
      </c>
      <c r="C38" s="199"/>
      <c r="D38" s="655"/>
      <c r="E38" s="281"/>
    </row>
    <row r="39" spans="1:5" s="279" customFormat="1" ht="18" customHeight="1" x14ac:dyDescent="0.2">
      <c r="A39" s="1593">
        <v>31</v>
      </c>
      <c r="B39" s="198" t="s">
        <v>616</v>
      </c>
      <c r="C39" s="199">
        <v>17000</v>
      </c>
      <c r="D39" s="655"/>
      <c r="E39" s="281"/>
    </row>
    <row r="40" spans="1:5" s="279" customFormat="1" ht="18" customHeight="1" x14ac:dyDescent="0.2">
      <c r="A40" s="1593">
        <v>32</v>
      </c>
      <c r="B40" s="198" t="s">
        <v>617</v>
      </c>
      <c r="C40" s="199">
        <v>25000</v>
      </c>
      <c r="D40" s="655"/>
      <c r="E40" s="281"/>
    </row>
    <row r="41" spans="1:5" s="279" customFormat="1" ht="18" customHeight="1" x14ac:dyDescent="0.2">
      <c r="A41" s="1593">
        <v>33</v>
      </c>
      <c r="B41" s="198" t="s">
        <v>618</v>
      </c>
      <c r="C41" s="199">
        <f>25000+2500</f>
        <v>27500</v>
      </c>
      <c r="D41" s="655"/>
      <c r="E41" s="281"/>
    </row>
    <row r="42" spans="1:5" s="279" customFormat="1" ht="18" customHeight="1" x14ac:dyDescent="0.2">
      <c r="A42" s="1593">
        <v>34</v>
      </c>
      <c r="B42" s="198" t="s">
        <v>386</v>
      </c>
      <c r="C42" s="199">
        <v>30000</v>
      </c>
      <c r="D42" s="655"/>
      <c r="E42" s="281"/>
    </row>
    <row r="43" spans="1:5" s="279" customFormat="1" ht="18" customHeight="1" x14ac:dyDescent="0.2">
      <c r="A43" s="1593">
        <v>35</v>
      </c>
      <c r="B43" s="198" t="s">
        <v>619</v>
      </c>
      <c r="C43" s="199">
        <f>53000-3250</f>
        <v>49750</v>
      </c>
      <c r="D43" s="655"/>
      <c r="E43" s="281"/>
    </row>
    <row r="44" spans="1:5" s="279" customFormat="1" ht="18" customHeight="1" x14ac:dyDescent="0.2">
      <c r="A44" s="1593">
        <v>36</v>
      </c>
      <c r="B44" s="198" t="s">
        <v>715</v>
      </c>
      <c r="C44" s="199">
        <v>5000</v>
      </c>
      <c r="D44" s="655"/>
      <c r="E44" s="281"/>
    </row>
    <row r="45" spans="1:5" s="279" customFormat="1" ht="18" customHeight="1" x14ac:dyDescent="0.2">
      <c r="A45" s="1593">
        <v>37</v>
      </c>
      <c r="B45" s="198" t="s">
        <v>716</v>
      </c>
      <c r="C45" s="199">
        <v>3000</v>
      </c>
      <c r="D45" s="655"/>
      <c r="E45" s="281"/>
    </row>
    <row r="46" spans="1:5" s="279" customFormat="1" ht="18" customHeight="1" x14ac:dyDescent="0.2">
      <c r="A46" s="1593">
        <v>38</v>
      </c>
      <c r="B46" s="198" t="s">
        <v>717</v>
      </c>
      <c r="C46" s="199">
        <f>2500+2500+1000</f>
        <v>6000</v>
      </c>
      <c r="D46" s="655"/>
      <c r="E46" s="281"/>
    </row>
    <row r="47" spans="1:5" s="279" customFormat="1" ht="18" customHeight="1" x14ac:dyDescent="0.2">
      <c r="A47" s="1593">
        <v>39</v>
      </c>
      <c r="B47" s="198" t="s">
        <v>536</v>
      </c>
      <c r="C47" s="199">
        <v>1000</v>
      </c>
      <c r="D47" s="655"/>
      <c r="E47" s="281"/>
    </row>
    <row r="48" spans="1:5" s="279" customFormat="1" ht="18" customHeight="1" x14ac:dyDescent="0.2">
      <c r="A48" s="1593">
        <v>40</v>
      </c>
      <c r="B48" s="198" t="s">
        <v>718</v>
      </c>
      <c r="C48" s="199">
        <f>4000+1000</f>
        <v>5000</v>
      </c>
      <c r="D48" s="655"/>
      <c r="E48" s="281"/>
    </row>
    <row r="49" spans="1:5" s="279" customFormat="1" ht="18" customHeight="1" x14ac:dyDescent="0.2">
      <c r="A49" s="1593">
        <v>41</v>
      </c>
      <c r="B49" s="198" t="s">
        <v>719</v>
      </c>
      <c r="C49" s="199">
        <v>6000</v>
      </c>
      <c r="D49" s="655"/>
      <c r="E49" s="281"/>
    </row>
    <row r="50" spans="1:5" s="279" customFormat="1" ht="18" customHeight="1" x14ac:dyDescent="0.2">
      <c r="A50" s="1593">
        <v>42</v>
      </c>
      <c r="B50" s="198" t="s">
        <v>720</v>
      </c>
      <c r="C50" s="199">
        <v>1200</v>
      </c>
      <c r="D50" s="655"/>
      <c r="E50" s="281"/>
    </row>
    <row r="51" spans="1:5" s="279" customFormat="1" ht="18" customHeight="1" x14ac:dyDescent="0.2">
      <c r="A51" s="1593">
        <v>43</v>
      </c>
      <c r="B51" s="198" t="s">
        <v>721</v>
      </c>
      <c r="C51" s="199">
        <v>800</v>
      </c>
      <c r="D51" s="655"/>
      <c r="E51" s="281"/>
    </row>
    <row r="52" spans="1:5" s="279" customFormat="1" ht="18" customHeight="1" x14ac:dyDescent="0.2">
      <c r="A52" s="1593">
        <v>44</v>
      </c>
      <c r="B52" s="198" t="s">
        <v>722</v>
      </c>
      <c r="C52" s="199">
        <v>1500</v>
      </c>
      <c r="D52" s="655"/>
      <c r="E52" s="281"/>
    </row>
    <row r="53" spans="1:5" s="279" customFormat="1" ht="18" customHeight="1" x14ac:dyDescent="0.2">
      <c r="A53" s="1593">
        <v>45</v>
      </c>
      <c r="B53" s="198" t="s">
        <v>723</v>
      </c>
      <c r="C53" s="199">
        <v>200</v>
      </c>
      <c r="D53" s="655"/>
      <c r="E53" s="281"/>
    </row>
    <row r="54" spans="1:5" s="279" customFormat="1" ht="18" customHeight="1" x14ac:dyDescent="0.2">
      <c r="A54" s="1593">
        <v>46</v>
      </c>
      <c r="B54" s="198" t="s">
        <v>724</v>
      </c>
      <c r="C54" s="199">
        <v>350</v>
      </c>
      <c r="D54" s="655"/>
      <c r="E54" s="281"/>
    </row>
    <row r="55" spans="1:5" s="279" customFormat="1" ht="18" customHeight="1" x14ac:dyDescent="0.2">
      <c r="A55" s="1593">
        <v>47</v>
      </c>
      <c r="B55" s="198" t="s">
        <v>725</v>
      </c>
      <c r="C55" s="199">
        <v>500</v>
      </c>
      <c r="D55" s="655"/>
      <c r="E55" s="281"/>
    </row>
    <row r="56" spans="1:5" s="279" customFormat="1" ht="18" customHeight="1" x14ac:dyDescent="0.2">
      <c r="A56" s="1593">
        <v>48</v>
      </c>
      <c r="B56" s="198" t="s">
        <v>726</v>
      </c>
      <c r="C56" s="199">
        <v>500</v>
      </c>
      <c r="D56" s="655"/>
      <c r="E56" s="281"/>
    </row>
    <row r="57" spans="1:5" s="279" customFormat="1" ht="18" customHeight="1" x14ac:dyDescent="0.2">
      <c r="A57" s="1593">
        <v>49</v>
      </c>
      <c r="B57" s="198" t="s">
        <v>727</v>
      </c>
      <c r="C57" s="199">
        <v>150</v>
      </c>
      <c r="D57" s="655"/>
      <c r="E57" s="281"/>
    </row>
    <row r="58" spans="1:5" s="279" customFormat="1" ht="18" customHeight="1" x14ac:dyDescent="0.2">
      <c r="A58" s="1593">
        <v>50</v>
      </c>
      <c r="B58" s="198" t="s">
        <v>728</v>
      </c>
      <c r="C58" s="199">
        <v>300</v>
      </c>
      <c r="D58" s="655"/>
      <c r="E58" s="281"/>
    </row>
    <row r="59" spans="1:5" s="279" customFormat="1" ht="18" customHeight="1" x14ac:dyDescent="0.2">
      <c r="A59" s="1593">
        <v>51</v>
      </c>
      <c r="B59" s="198" t="s">
        <v>729</v>
      </c>
      <c r="C59" s="199">
        <v>300</v>
      </c>
      <c r="D59" s="655"/>
      <c r="E59" s="281"/>
    </row>
    <row r="60" spans="1:5" s="279" customFormat="1" ht="18" customHeight="1" x14ac:dyDescent="0.2">
      <c r="A60" s="1593">
        <v>52</v>
      </c>
      <c r="B60" s="198" t="s">
        <v>730</v>
      </c>
      <c r="C60" s="199">
        <v>750</v>
      </c>
      <c r="D60" s="655"/>
      <c r="E60" s="281"/>
    </row>
    <row r="61" spans="1:5" s="279" customFormat="1" ht="18" customHeight="1" x14ac:dyDescent="0.2">
      <c r="A61" s="1593">
        <v>53</v>
      </c>
      <c r="B61" s="198" t="s">
        <v>731</v>
      </c>
      <c r="C61" s="199">
        <v>350</v>
      </c>
      <c r="D61" s="655"/>
      <c r="E61" s="281"/>
    </row>
    <row r="62" spans="1:5" s="279" customFormat="1" ht="18" customHeight="1" x14ac:dyDescent="0.2">
      <c r="A62" s="1593">
        <v>54</v>
      </c>
      <c r="B62" s="198" t="s">
        <v>732</v>
      </c>
      <c r="C62" s="199">
        <v>300</v>
      </c>
      <c r="D62" s="655"/>
      <c r="E62" s="281"/>
    </row>
    <row r="63" spans="1:5" s="279" customFormat="1" ht="18" customHeight="1" x14ac:dyDescent="0.2">
      <c r="A63" s="1593">
        <v>55</v>
      </c>
      <c r="B63" s="198" t="s">
        <v>733</v>
      </c>
      <c r="C63" s="199">
        <v>250</v>
      </c>
      <c r="D63" s="655"/>
      <c r="E63" s="281"/>
    </row>
    <row r="64" spans="1:5" s="279" customFormat="1" ht="18" customHeight="1" x14ac:dyDescent="0.2">
      <c r="A64" s="1593">
        <v>56</v>
      </c>
      <c r="B64" s="198" t="s">
        <v>734</v>
      </c>
      <c r="C64" s="199">
        <v>250</v>
      </c>
      <c r="D64" s="655"/>
      <c r="E64" s="281"/>
    </row>
    <row r="65" spans="1:5" s="279" customFormat="1" ht="18" customHeight="1" x14ac:dyDescent="0.2">
      <c r="A65" s="1593">
        <v>57</v>
      </c>
      <c r="B65" s="198" t="s">
        <v>735</v>
      </c>
      <c r="C65" s="199">
        <v>350</v>
      </c>
      <c r="D65" s="655"/>
      <c r="E65" s="281"/>
    </row>
    <row r="66" spans="1:5" s="279" customFormat="1" ht="18" customHeight="1" x14ac:dyDescent="0.2">
      <c r="A66" s="1593">
        <v>58</v>
      </c>
      <c r="B66" s="198" t="s">
        <v>736</v>
      </c>
      <c r="C66" s="199">
        <v>150</v>
      </c>
      <c r="D66" s="655"/>
      <c r="E66" s="281"/>
    </row>
    <row r="67" spans="1:5" s="279" customFormat="1" ht="18" customHeight="1" x14ac:dyDescent="0.2">
      <c r="A67" s="1593">
        <v>59</v>
      </c>
      <c r="B67" s="198" t="s">
        <v>737</v>
      </c>
      <c r="C67" s="199">
        <v>150</v>
      </c>
      <c r="D67" s="655"/>
      <c r="E67" s="281"/>
    </row>
    <row r="68" spans="1:5" s="279" customFormat="1" ht="18" customHeight="1" x14ac:dyDescent="0.2">
      <c r="A68" s="1593">
        <v>60</v>
      </c>
      <c r="B68" s="198" t="s">
        <v>738</v>
      </c>
      <c r="C68" s="199">
        <v>300</v>
      </c>
      <c r="D68" s="655"/>
      <c r="E68" s="281"/>
    </row>
    <row r="69" spans="1:5" s="279" customFormat="1" ht="18" customHeight="1" x14ac:dyDescent="0.2">
      <c r="A69" s="1593">
        <v>61</v>
      </c>
      <c r="B69" s="198" t="s">
        <v>739</v>
      </c>
      <c r="C69" s="199">
        <v>150</v>
      </c>
      <c r="D69" s="655"/>
      <c r="E69" s="281"/>
    </row>
    <row r="70" spans="1:5" s="279" customFormat="1" ht="18" customHeight="1" x14ac:dyDescent="0.2">
      <c r="A70" s="1593">
        <v>62</v>
      </c>
      <c r="B70" s="198" t="s">
        <v>740</v>
      </c>
      <c r="C70" s="199">
        <v>300</v>
      </c>
      <c r="D70" s="655"/>
      <c r="E70" s="281"/>
    </row>
    <row r="71" spans="1:5" s="279" customFormat="1" ht="18" customHeight="1" x14ac:dyDescent="0.2">
      <c r="A71" s="1593">
        <v>63</v>
      </c>
      <c r="B71" s="198" t="s">
        <v>741</v>
      </c>
      <c r="C71" s="199">
        <v>350</v>
      </c>
      <c r="D71" s="655"/>
      <c r="E71" s="281"/>
    </row>
    <row r="72" spans="1:5" s="279" customFormat="1" ht="18" customHeight="1" x14ac:dyDescent="0.2">
      <c r="A72" s="1593">
        <v>64</v>
      </c>
      <c r="B72" s="198" t="s">
        <v>742</v>
      </c>
      <c r="C72" s="199">
        <v>150</v>
      </c>
      <c r="D72" s="655"/>
      <c r="E72" s="281"/>
    </row>
    <row r="73" spans="1:5" s="279" customFormat="1" ht="18" customHeight="1" x14ac:dyDescent="0.2">
      <c r="A73" s="1593">
        <v>65</v>
      </c>
      <c r="B73" s="198" t="s">
        <v>743</v>
      </c>
      <c r="C73" s="199">
        <v>150</v>
      </c>
      <c r="D73" s="655"/>
      <c r="E73" s="281"/>
    </row>
    <row r="74" spans="1:5" s="279" customFormat="1" ht="18" customHeight="1" x14ac:dyDescent="0.2">
      <c r="A74" s="1593">
        <v>66</v>
      </c>
      <c r="B74" s="198" t="s">
        <v>744</v>
      </c>
      <c r="C74" s="199">
        <v>150</v>
      </c>
      <c r="D74" s="655"/>
      <c r="E74" s="281"/>
    </row>
    <row r="75" spans="1:5" s="279" customFormat="1" ht="18" customHeight="1" x14ac:dyDescent="0.2">
      <c r="A75" s="1593">
        <v>67</v>
      </c>
      <c r="B75" s="198" t="s">
        <v>745</v>
      </c>
      <c r="C75" s="199">
        <v>200</v>
      </c>
      <c r="D75" s="655"/>
      <c r="E75" s="281"/>
    </row>
    <row r="76" spans="1:5" ht="18" customHeight="1" x14ac:dyDescent="0.2">
      <c r="A76" s="1593">
        <v>68</v>
      </c>
      <c r="B76" s="198" t="s">
        <v>746</v>
      </c>
      <c r="C76" s="199">
        <v>150</v>
      </c>
    </row>
    <row r="77" spans="1:5" ht="18" customHeight="1" x14ac:dyDescent="0.2">
      <c r="A77" s="1593">
        <v>69</v>
      </c>
      <c r="B77" s="198" t="s">
        <v>747</v>
      </c>
      <c r="C77" s="199">
        <v>150</v>
      </c>
    </row>
    <row r="78" spans="1:5" ht="18" customHeight="1" x14ac:dyDescent="0.2">
      <c r="A78" s="1593">
        <v>70</v>
      </c>
      <c r="B78" s="198" t="s">
        <v>748</v>
      </c>
      <c r="C78" s="199">
        <v>150</v>
      </c>
    </row>
    <row r="79" spans="1:5" ht="18" customHeight="1" x14ac:dyDescent="0.2">
      <c r="A79" s="1593">
        <v>71</v>
      </c>
      <c r="B79" s="198" t="s">
        <v>749</v>
      </c>
      <c r="C79" s="199">
        <v>150</v>
      </c>
    </row>
    <row r="80" spans="1:5" ht="18" customHeight="1" x14ac:dyDescent="0.2">
      <c r="A80" s="1593">
        <v>72</v>
      </c>
      <c r="B80" s="198" t="s">
        <v>750</v>
      </c>
      <c r="C80" s="199">
        <v>550</v>
      </c>
    </row>
    <row r="81" spans="1:3" ht="18" customHeight="1" x14ac:dyDescent="0.2">
      <c r="A81" s="1593">
        <v>73</v>
      </c>
      <c r="B81" s="198" t="s">
        <v>751</v>
      </c>
      <c r="C81" s="199">
        <v>150</v>
      </c>
    </row>
    <row r="82" spans="1:3" ht="18" customHeight="1" x14ac:dyDescent="0.2">
      <c r="A82" s="1593">
        <v>74</v>
      </c>
      <c r="B82" s="198" t="s">
        <v>752</v>
      </c>
      <c r="C82" s="199">
        <v>150</v>
      </c>
    </row>
    <row r="83" spans="1:3" ht="18" customHeight="1" x14ac:dyDescent="0.2">
      <c r="A83" s="1593">
        <v>75</v>
      </c>
      <c r="B83" s="198" t="s">
        <v>753</v>
      </c>
      <c r="C83" s="199">
        <v>150</v>
      </c>
    </row>
    <row r="84" spans="1:3" ht="18" customHeight="1" x14ac:dyDescent="0.2">
      <c r="A84" s="1593">
        <v>76</v>
      </c>
      <c r="B84" s="198" t="s">
        <v>754</v>
      </c>
      <c r="C84" s="199">
        <v>150</v>
      </c>
    </row>
    <row r="85" spans="1:3" ht="18" customHeight="1" x14ac:dyDescent="0.2">
      <c r="A85" s="1593">
        <v>77</v>
      </c>
      <c r="B85" s="198" t="s">
        <v>755</v>
      </c>
      <c r="C85" s="199">
        <v>250</v>
      </c>
    </row>
    <row r="86" spans="1:3" ht="18" customHeight="1" x14ac:dyDescent="0.2">
      <c r="A86" s="1593">
        <v>78</v>
      </c>
      <c r="B86" s="198" t="s">
        <v>756</v>
      </c>
      <c r="C86" s="199">
        <v>200</v>
      </c>
    </row>
    <row r="87" spans="1:3" ht="18" customHeight="1" x14ac:dyDescent="0.2">
      <c r="A87" s="1593">
        <v>79</v>
      </c>
      <c r="B87" s="198" t="s">
        <v>757</v>
      </c>
      <c r="C87" s="199">
        <v>150</v>
      </c>
    </row>
    <row r="88" spans="1:3" ht="18" customHeight="1" x14ac:dyDescent="0.2">
      <c r="A88" s="1593">
        <v>80</v>
      </c>
      <c r="B88" s="198" t="s">
        <v>758</v>
      </c>
      <c r="C88" s="199">
        <f>800+2500</f>
        <v>3300</v>
      </c>
    </row>
    <row r="89" spans="1:3" ht="18" customHeight="1" x14ac:dyDescent="0.2">
      <c r="A89" s="1593">
        <v>81</v>
      </c>
      <c r="B89" s="198" t="s">
        <v>759</v>
      </c>
      <c r="C89" s="199">
        <v>150</v>
      </c>
    </row>
    <row r="90" spans="1:3" ht="18" customHeight="1" x14ac:dyDescent="0.2">
      <c r="A90" s="1593">
        <v>82</v>
      </c>
      <c r="B90" s="198" t="s">
        <v>760</v>
      </c>
      <c r="C90" s="199">
        <v>150</v>
      </c>
    </row>
    <row r="91" spans="1:3" ht="18" customHeight="1" x14ac:dyDescent="0.2">
      <c r="A91" s="1593">
        <v>83</v>
      </c>
      <c r="B91" s="198" t="s">
        <v>761</v>
      </c>
      <c r="C91" s="199">
        <v>150</v>
      </c>
    </row>
    <row r="92" spans="1:3" ht="18" customHeight="1" x14ac:dyDescent="0.2">
      <c r="A92" s="1593">
        <v>84</v>
      </c>
      <c r="B92" s="198" t="s">
        <v>762</v>
      </c>
      <c r="C92" s="199">
        <f>9500+2500</f>
        <v>12000</v>
      </c>
    </row>
    <row r="93" spans="1:3" ht="18" customHeight="1" x14ac:dyDescent="0.2">
      <c r="A93" s="1593">
        <v>85</v>
      </c>
      <c r="B93" s="198" t="s">
        <v>763</v>
      </c>
      <c r="C93" s="199">
        <v>3000</v>
      </c>
    </row>
    <row r="94" spans="1:3" ht="18" customHeight="1" x14ac:dyDescent="0.2">
      <c r="A94" s="1593">
        <v>86</v>
      </c>
      <c r="B94" s="198" t="s">
        <v>764</v>
      </c>
      <c r="C94" s="199">
        <v>90</v>
      </c>
    </row>
    <row r="95" spans="1:3" ht="18" customHeight="1" x14ac:dyDescent="0.2">
      <c r="A95" s="1593">
        <v>87</v>
      </c>
      <c r="B95" s="198" t="s">
        <v>765</v>
      </c>
      <c r="C95" s="199">
        <v>150</v>
      </c>
    </row>
    <row r="96" spans="1:3" ht="18" customHeight="1" x14ac:dyDescent="0.2">
      <c r="A96" s="1593">
        <v>88</v>
      </c>
      <c r="B96" s="198" t="s">
        <v>766</v>
      </c>
      <c r="C96" s="199">
        <v>200</v>
      </c>
    </row>
    <row r="97" spans="1:3" ht="18" customHeight="1" x14ac:dyDescent="0.2">
      <c r="A97" s="1593">
        <v>89</v>
      </c>
      <c r="B97" s="198" t="s">
        <v>744</v>
      </c>
      <c r="C97" s="199">
        <v>80</v>
      </c>
    </row>
    <row r="98" spans="1:3" ht="18" customHeight="1" x14ac:dyDescent="0.2">
      <c r="A98" s="1593">
        <v>90</v>
      </c>
      <c r="B98" s="198" t="s">
        <v>767</v>
      </c>
      <c r="C98" s="199">
        <v>150</v>
      </c>
    </row>
    <row r="99" spans="1:3" ht="18" customHeight="1" x14ac:dyDescent="0.2">
      <c r="A99" s="1593">
        <v>91</v>
      </c>
      <c r="B99" s="198" t="s">
        <v>745</v>
      </c>
      <c r="C99" s="199">
        <v>150</v>
      </c>
    </row>
    <row r="100" spans="1:3" ht="18" customHeight="1" x14ac:dyDescent="0.2">
      <c r="A100" s="1593">
        <v>92</v>
      </c>
      <c r="B100" s="198" t="s">
        <v>768</v>
      </c>
      <c r="C100" s="199">
        <v>100</v>
      </c>
    </row>
    <row r="101" spans="1:3" ht="18" customHeight="1" x14ac:dyDescent="0.2">
      <c r="A101" s="1593">
        <v>93</v>
      </c>
      <c r="B101" s="198" t="s">
        <v>769</v>
      </c>
      <c r="C101" s="199">
        <v>3000</v>
      </c>
    </row>
    <row r="102" spans="1:3" ht="18" customHeight="1" x14ac:dyDescent="0.2">
      <c r="A102" s="1593">
        <v>94</v>
      </c>
      <c r="B102" s="198" t="s">
        <v>770</v>
      </c>
      <c r="C102" s="199">
        <v>150</v>
      </c>
    </row>
    <row r="103" spans="1:3" ht="18" customHeight="1" x14ac:dyDescent="0.2">
      <c r="A103" s="1593">
        <v>95</v>
      </c>
      <c r="B103" s="198" t="s">
        <v>714</v>
      </c>
      <c r="C103" s="199">
        <v>200</v>
      </c>
    </row>
    <row r="104" spans="1:3" ht="18" customHeight="1" x14ac:dyDescent="0.2">
      <c r="A104" s="1593">
        <v>96</v>
      </c>
      <c r="B104" s="198" t="s">
        <v>725</v>
      </c>
      <c r="C104" s="199">
        <v>500</v>
      </c>
    </row>
    <row r="105" spans="1:3" ht="18" customHeight="1" x14ac:dyDescent="0.2">
      <c r="A105" s="1593">
        <v>97</v>
      </c>
      <c r="B105" s="198" t="s">
        <v>749</v>
      </c>
      <c r="C105" s="199">
        <v>50</v>
      </c>
    </row>
    <row r="106" spans="1:3" ht="18" customHeight="1" x14ac:dyDescent="0.2">
      <c r="A106" s="1593">
        <v>98</v>
      </c>
      <c r="B106" s="198" t="s">
        <v>771</v>
      </c>
      <c r="C106" s="199">
        <v>50</v>
      </c>
    </row>
    <row r="107" spans="1:3" ht="18" customHeight="1" x14ac:dyDescent="0.2">
      <c r="A107" s="1593">
        <v>99</v>
      </c>
      <c r="B107" s="198" t="s">
        <v>772</v>
      </c>
      <c r="C107" s="199">
        <v>80</v>
      </c>
    </row>
    <row r="108" spans="1:3" ht="18" customHeight="1" x14ac:dyDescent="0.2">
      <c r="A108" s="1593">
        <v>100</v>
      </c>
      <c r="B108" s="198" t="s">
        <v>618</v>
      </c>
      <c r="C108" s="199">
        <v>500</v>
      </c>
    </row>
    <row r="109" spans="1:3" ht="18" customHeight="1" x14ac:dyDescent="0.2">
      <c r="A109" s="1593">
        <v>101</v>
      </c>
      <c r="B109" s="198" t="s">
        <v>773</v>
      </c>
      <c r="C109" s="199">
        <v>60</v>
      </c>
    </row>
    <row r="110" spans="1:3" ht="18" customHeight="1" x14ac:dyDescent="0.2">
      <c r="A110" s="1593">
        <v>102</v>
      </c>
      <c r="B110" s="198" t="s">
        <v>728</v>
      </c>
      <c r="C110" s="199">
        <v>40</v>
      </c>
    </row>
    <row r="111" spans="1:3" ht="18" customHeight="1" x14ac:dyDescent="0.2">
      <c r="A111" s="1593">
        <v>103</v>
      </c>
      <c r="B111" s="198" t="s">
        <v>774</v>
      </c>
      <c r="C111" s="199">
        <v>100</v>
      </c>
    </row>
    <row r="112" spans="1:3" ht="18" customHeight="1" x14ac:dyDescent="0.2">
      <c r="A112" s="1593">
        <v>104</v>
      </c>
      <c r="B112" s="198" t="s">
        <v>775</v>
      </c>
      <c r="C112" s="199">
        <v>100</v>
      </c>
    </row>
    <row r="113" spans="1:3" ht="18" customHeight="1" x14ac:dyDescent="0.2">
      <c r="A113" s="1593">
        <v>105</v>
      </c>
      <c r="B113" s="198" t="s">
        <v>755</v>
      </c>
      <c r="C113" s="199">
        <v>500</v>
      </c>
    </row>
    <row r="114" spans="1:3" ht="18" customHeight="1" x14ac:dyDescent="0.2">
      <c r="A114" s="1593">
        <v>106</v>
      </c>
      <c r="B114" s="198" t="s">
        <v>776</v>
      </c>
      <c r="C114" s="199">
        <v>50</v>
      </c>
    </row>
    <row r="115" spans="1:3" ht="18" customHeight="1" x14ac:dyDescent="0.2">
      <c r="A115" s="1593">
        <v>107</v>
      </c>
      <c r="B115" s="1105" t="s">
        <v>762</v>
      </c>
      <c r="C115" s="199">
        <v>500</v>
      </c>
    </row>
    <row r="116" spans="1:3" ht="18" customHeight="1" x14ac:dyDescent="0.2">
      <c r="A116" s="1593">
        <v>108</v>
      </c>
      <c r="B116" s="1105" t="s">
        <v>1202</v>
      </c>
      <c r="C116" s="199">
        <v>10000</v>
      </c>
    </row>
    <row r="117" spans="1:3" ht="18" customHeight="1" x14ac:dyDescent="0.2">
      <c r="A117" s="1593">
        <v>109</v>
      </c>
      <c r="B117" s="1105" t="s">
        <v>1203</v>
      </c>
      <c r="C117" s="199">
        <v>1000</v>
      </c>
    </row>
    <row r="118" spans="1:3" ht="24.95" customHeight="1" x14ac:dyDescent="0.35">
      <c r="A118" s="1593">
        <v>110</v>
      </c>
      <c r="B118" s="1104" t="s">
        <v>1107</v>
      </c>
      <c r="C118" s="199"/>
    </row>
    <row r="119" spans="1:3" ht="18" customHeight="1" x14ac:dyDescent="0.2">
      <c r="A119" s="1593">
        <v>111</v>
      </c>
      <c r="B119" s="1105" t="s">
        <v>967</v>
      </c>
      <c r="C119" s="199">
        <f>40+100</f>
        <v>140</v>
      </c>
    </row>
    <row r="120" spans="1:3" ht="18" customHeight="1" x14ac:dyDescent="0.2">
      <c r="A120" s="1593">
        <v>112</v>
      </c>
      <c r="B120" s="198" t="s">
        <v>968</v>
      </c>
      <c r="C120" s="199">
        <v>40</v>
      </c>
    </row>
    <row r="121" spans="1:3" ht="18" customHeight="1" x14ac:dyDescent="0.2">
      <c r="A121" s="1593">
        <v>113</v>
      </c>
      <c r="B121" s="198" t="s">
        <v>969</v>
      </c>
      <c r="C121" s="199">
        <f>30+50</f>
        <v>80</v>
      </c>
    </row>
    <row r="122" spans="1:3" ht="18" customHeight="1" x14ac:dyDescent="0.2">
      <c r="A122" s="1593">
        <v>114</v>
      </c>
      <c r="B122" s="198" t="s">
        <v>970</v>
      </c>
      <c r="C122" s="199">
        <f>40+50</f>
        <v>90</v>
      </c>
    </row>
    <row r="123" spans="1:3" ht="18" customHeight="1" x14ac:dyDescent="0.2">
      <c r="A123" s="1593">
        <v>115</v>
      </c>
      <c r="B123" s="198" t="s">
        <v>971</v>
      </c>
      <c r="C123" s="199">
        <v>40</v>
      </c>
    </row>
    <row r="124" spans="1:3" ht="18" customHeight="1" x14ac:dyDescent="0.2">
      <c r="A124" s="1593">
        <v>116</v>
      </c>
      <c r="B124" s="198" t="s">
        <v>972</v>
      </c>
      <c r="C124" s="199">
        <f>30+40</f>
        <v>70</v>
      </c>
    </row>
    <row r="125" spans="1:3" ht="18" customHeight="1" x14ac:dyDescent="0.2">
      <c r="A125" s="1593">
        <v>117</v>
      </c>
      <c r="B125" s="198" t="s">
        <v>973</v>
      </c>
      <c r="C125" s="199">
        <f>30+50</f>
        <v>80</v>
      </c>
    </row>
    <row r="126" spans="1:3" ht="18" customHeight="1" x14ac:dyDescent="0.2">
      <c r="A126" s="1593">
        <v>118</v>
      </c>
      <c r="B126" s="198" t="s">
        <v>974</v>
      </c>
      <c r="C126" s="199">
        <f>30+40</f>
        <v>70</v>
      </c>
    </row>
    <row r="127" spans="1:3" ht="18" customHeight="1" x14ac:dyDescent="0.2">
      <c r="A127" s="1593">
        <v>119</v>
      </c>
      <c r="B127" s="198" t="s">
        <v>975</v>
      </c>
      <c r="C127" s="199">
        <v>30</v>
      </c>
    </row>
    <row r="128" spans="1:3" ht="18" customHeight="1" x14ac:dyDescent="0.2">
      <c r="A128" s="1593">
        <v>120</v>
      </c>
      <c r="B128" s="198" t="s">
        <v>976</v>
      </c>
      <c r="C128" s="199">
        <f>30+50</f>
        <v>80</v>
      </c>
    </row>
    <row r="129" spans="1:3" ht="18" customHeight="1" x14ac:dyDescent="0.2">
      <c r="A129" s="1593">
        <v>121</v>
      </c>
      <c r="B129" s="198" t="s">
        <v>1411</v>
      </c>
      <c r="C129" s="199">
        <v>30</v>
      </c>
    </row>
    <row r="130" spans="1:3" ht="18" customHeight="1" x14ac:dyDescent="0.2">
      <c r="A130" s="1593">
        <v>122</v>
      </c>
      <c r="B130" s="198" t="s">
        <v>958</v>
      </c>
      <c r="C130" s="199">
        <f>30+50</f>
        <v>80</v>
      </c>
    </row>
    <row r="131" spans="1:3" ht="18" customHeight="1" x14ac:dyDescent="0.2">
      <c r="A131" s="1593">
        <v>123</v>
      </c>
      <c r="B131" s="198" t="s">
        <v>977</v>
      </c>
      <c r="C131" s="199">
        <f>30+50</f>
        <v>80</v>
      </c>
    </row>
    <row r="132" spans="1:3" ht="18" customHeight="1" x14ac:dyDescent="0.2">
      <c r="A132" s="1593">
        <v>124</v>
      </c>
      <c r="B132" s="198" t="s">
        <v>978</v>
      </c>
      <c r="C132" s="199">
        <f>30+40</f>
        <v>70</v>
      </c>
    </row>
    <row r="133" spans="1:3" ht="18" customHeight="1" x14ac:dyDescent="0.2">
      <c r="A133" s="1593">
        <v>125</v>
      </c>
      <c r="B133" s="198" t="s">
        <v>979</v>
      </c>
      <c r="C133" s="199">
        <f>30+30</f>
        <v>60</v>
      </c>
    </row>
    <row r="134" spans="1:3" ht="18" customHeight="1" x14ac:dyDescent="0.2">
      <c r="A134" s="1593">
        <v>126</v>
      </c>
      <c r="B134" s="198" t="s">
        <v>980</v>
      </c>
      <c r="C134" s="199">
        <f>30+50</f>
        <v>80</v>
      </c>
    </row>
    <row r="135" spans="1:3" ht="18" customHeight="1" x14ac:dyDescent="0.2">
      <c r="A135" s="1593">
        <v>127</v>
      </c>
      <c r="B135" s="198" t="s">
        <v>981</v>
      </c>
      <c r="C135" s="199">
        <f>30+150</f>
        <v>180</v>
      </c>
    </row>
    <row r="136" spans="1:3" ht="18" customHeight="1" x14ac:dyDescent="0.2">
      <c r="A136" s="1593">
        <v>128</v>
      </c>
      <c r="B136" s="198" t="s">
        <v>982</v>
      </c>
      <c r="C136" s="199">
        <f>40+50</f>
        <v>90</v>
      </c>
    </row>
    <row r="137" spans="1:3" ht="18" customHeight="1" x14ac:dyDescent="0.2">
      <c r="A137" s="1593">
        <v>129</v>
      </c>
      <c r="B137" s="198" t="s">
        <v>983</v>
      </c>
      <c r="C137" s="199">
        <f>40</f>
        <v>40</v>
      </c>
    </row>
    <row r="138" spans="1:3" ht="18" customHeight="1" x14ac:dyDescent="0.2">
      <c r="A138" s="1593">
        <v>130</v>
      </c>
      <c r="B138" s="198" t="s">
        <v>1412</v>
      </c>
      <c r="C138" s="199">
        <f>30+50</f>
        <v>80</v>
      </c>
    </row>
    <row r="139" spans="1:3" ht="18" customHeight="1" x14ac:dyDescent="0.2">
      <c r="A139" s="1593">
        <v>131</v>
      </c>
      <c r="B139" s="198" t="s">
        <v>984</v>
      </c>
      <c r="C139" s="199">
        <f>40+120</f>
        <v>160</v>
      </c>
    </row>
    <row r="140" spans="1:3" ht="18" customHeight="1" x14ac:dyDescent="0.2">
      <c r="A140" s="1593">
        <v>132</v>
      </c>
      <c r="B140" s="198" t="s">
        <v>985</v>
      </c>
      <c r="C140" s="199">
        <f>40+150</f>
        <v>190</v>
      </c>
    </row>
    <row r="141" spans="1:3" ht="18" customHeight="1" x14ac:dyDescent="0.2">
      <c r="A141" s="1593">
        <v>133</v>
      </c>
      <c r="B141" s="198" t="s">
        <v>986</v>
      </c>
      <c r="C141" s="199">
        <f>30+50</f>
        <v>80</v>
      </c>
    </row>
    <row r="142" spans="1:3" ht="18" customHeight="1" x14ac:dyDescent="0.2">
      <c r="A142" s="1593">
        <v>134</v>
      </c>
      <c r="B142" s="198" t="s">
        <v>987</v>
      </c>
      <c r="C142" s="199">
        <f>30+60</f>
        <v>90</v>
      </c>
    </row>
    <row r="143" spans="1:3" ht="18" customHeight="1" x14ac:dyDescent="0.2">
      <c r="A143" s="1593">
        <v>135</v>
      </c>
      <c r="B143" s="198" t="s">
        <v>988</v>
      </c>
      <c r="C143" s="199">
        <v>30</v>
      </c>
    </row>
    <row r="144" spans="1:3" ht="18" customHeight="1" x14ac:dyDescent="0.2">
      <c r="A144" s="1593">
        <v>136</v>
      </c>
      <c r="B144" s="198" t="s">
        <v>955</v>
      </c>
      <c r="C144" s="199">
        <f>40+50</f>
        <v>90</v>
      </c>
    </row>
    <row r="145" spans="1:3" ht="18" customHeight="1" x14ac:dyDescent="0.2">
      <c r="A145" s="1593">
        <v>137</v>
      </c>
      <c r="B145" s="198" t="s">
        <v>989</v>
      </c>
      <c r="C145" s="199">
        <f>30+50</f>
        <v>80</v>
      </c>
    </row>
    <row r="146" spans="1:3" ht="18" customHeight="1" x14ac:dyDescent="0.2">
      <c r="A146" s="1593">
        <v>138</v>
      </c>
      <c r="B146" s="198" t="s">
        <v>990</v>
      </c>
      <c r="C146" s="199">
        <v>40</v>
      </c>
    </row>
    <row r="147" spans="1:3" ht="18" customHeight="1" x14ac:dyDescent="0.2">
      <c r="A147" s="1593">
        <v>139</v>
      </c>
      <c r="B147" s="198" t="s">
        <v>991</v>
      </c>
      <c r="C147" s="199">
        <f>40+100</f>
        <v>140</v>
      </c>
    </row>
    <row r="148" spans="1:3" ht="18" customHeight="1" x14ac:dyDescent="0.2">
      <c r="A148" s="1593">
        <v>140</v>
      </c>
      <c r="B148" s="198" t="s">
        <v>992</v>
      </c>
      <c r="C148" s="199">
        <f>40+80</f>
        <v>120</v>
      </c>
    </row>
    <row r="149" spans="1:3" ht="18" customHeight="1" x14ac:dyDescent="0.2">
      <c r="A149" s="1593">
        <v>141</v>
      </c>
      <c r="B149" s="198" t="s">
        <v>993</v>
      </c>
      <c r="C149" s="199">
        <f>40+30</f>
        <v>70</v>
      </c>
    </row>
    <row r="150" spans="1:3" ht="18" customHeight="1" x14ac:dyDescent="0.2">
      <c r="A150" s="1593">
        <v>142</v>
      </c>
      <c r="B150" s="198" t="s">
        <v>994</v>
      </c>
      <c r="C150" s="199">
        <f>40+50</f>
        <v>90</v>
      </c>
    </row>
    <row r="151" spans="1:3" ht="18" customHeight="1" x14ac:dyDescent="0.2">
      <c r="A151" s="1593">
        <v>143</v>
      </c>
      <c r="B151" s="198" t="s">
        <v>995</v>
      </c>
      <c r="C151" s="199">
        <f>30+60</f>
        <v>90</v>
      </c>
    </row>
    <row r="152" spans="1:3" ht="18" customHeight="1" x14ac:dyDescent="0.2">
      <c r="A152" s="1593">
        <v>144</v>
      </c>
      <c r="B152" s="198" t="s">
        <v>1002</v>
      </c>
      <c r="C152" s="199">
        <v>30</v>
      </c>
    </row>
    <row r="153" spans="1:3" ht="18" customHeight="1" x14ac:dyDescent="0.2">
      <c r="A153" s="1593">
        <v>145</v>
      </c>
      <c r="B153" s="198" t="s">
        <v>996</v>
      </c>
      <c r="C153" s="199">
        <f>40+50</f>
        <v>90</v>
      </c>
    </row>
    <row r="154" spans="1:3" ht="18" customHeight="1" x14ac:dyDescent="0.2">
      <c r="A154" s="1593">
        <v>146</v>
      </c>
      <c r="B154" s="198" t="s">
        <v>997</v>
      </c>
      <c r="C154" s="199">
        <f>30+50</f>
        <v>80</v>
      </c>
    </row>
    <row r="155" spans="1:3" ht="18" customHeight="1" x14ac:dyDescent="0.2">
      <c r="A155" s="1593">
        <v>147</v>
      </c>
      <c r="B155" s="198" t="s">
        <v>998</v>
      </c>
      <c r="C155" s="199">
        <f>30+80</f>
        <v>110</v>
      </c>
    </row>
    <row r="156" spans="1:3" ht="18" customHeight="1" x14ac:dyDescent="0.2">
      <c r="A156" s="1593">
        <v>148</v>
      </c>
      <c r="B156" s="198" t="s">
        <v>999</v>
      </c>
      <c r="C156" s="199">
        <v>30</v>
      </c>
    </row>
    <row r="157" spans="1:3" ht="18" customHeight="1" x14ac:dyDescent="0.2">
      <c r="A157" s="1593">
        <v>149</v>
      </c>
      <c r="B157" s="198" t="s">
        <v>1000</v>
      </c>
      <c r="C157" s="199">
        <f>30+80</f>
        <v>110</v>
      </c>
    </row>
    <row r="158" spans="1:3" ht="18" customHeight="1" x14ac:dyDescent="0.2">
      <c r="A158" s="1593">
        <v>150</v>
      </c>
      <c r="B158" s="198" t="s">
        <v>1413</v>
      </c>
      <c r="C158" s="199">
        <v>150</v>
      </c>
    </row>
    <row r="159" spans="1:3" ht="18" customHeight="1" x14ac:dyDescent="0.2">
      <c r="A159" s="1593">
        <v>151</v>
      </c>
      <c r="B159" s="198" t="s">
        <v>1001</v>
      </c>
      <c r="C159" s="199">
        <v>50</v>
      </c>
    </row>
    <row r="160" spans="1:3" ht="18" customHeight="1" x14ac:dyDescent="0.2">
      <c r="A160" s="1593">
        <v>152</v>
      </c>
      <c r="B160" s="198" t="s">
        <v>1003</v>
      </c>
      <c r="C160" s="199">
        <v>100</v>
      </c>
    </row>
    <row r="161" spans="1:3" ht="18" customHeight="1" x14ac:dyDescent="0.2">
      <c r="A161" s="1593">
        <v>153</v>
      </c>
      <c r="B161" s="198" t="s">
        <v>1004</v>
      </c>
      <c r="C161" s="199">
        <v>100</v>
      </c>
    </row>
    <row r="162" spans="1:3" ht="18" customHeight="1" x14ac:dyDescent="0.2">
      <c r="A162" s="1593">
        <v>154</v>
      </c>
      <c r="B162" s="198" t="s">
        <v>1005</v>
      </c>
      <c r="C162" s="199">
        <v>100</v>
      </c>
    </row>
    <row r="163" spans="1:3" ht="18" customHeight="1" x14ac:dyDescent="0.2">
      <c r="A163" s="1593">
        <v>155</v>
      </c>
      <c r="B163" s="198" t="s">
        <v>1006</v>
      </c>
      <c r="C163" s="199">
        <v>80</v>
      </c>
    </row>
    <row r="164" spans="1:3" ht="18" customHeight="1" x14ac:dyDescent="0.2">
      <c r="A164" s="1593">
        <v>156</v>
      </c>
      <c r="B164" s="198" t="s">
        <v>959</v>
      </c>
      <c r="C164" s="199">
        <v>80</v>
      </c>
    </row>
    <row r="165" spans="1:3" ht="18" customHeight="1" x14ac:dyDescent="0.2">
      <c r="A165" s="1593">
        <v>157</v>
      </c>
      <c r="B165" s="198" t="s">
        <v>1007</v>
      </c>
      <c r="C165" s="199">
        <v>150</v>
      </c>
    </row>
    <row r="166" spans="1:3" ht="18" customHeight="1" x14ac:dyDescent="0.2">
      <c r="A166" s="1593">
        <v>158</v>
      </c>
      <c r="B166" s="198" t="s">
        <v>1008</v>
      </c>
      <c r="C166" s="199">
        <v>50</v>
      </c>
    </row>
    <row r="167" spans="1:3" ht="18" customHeight="1" x14ac:dyDescent="0.2">
      <c r="A167" s="1593">
        <v>159</v>
      </c>
      <c r="B167" s="198" t="s">
        <v>1009</v>
      </c>
      <c r="C167" s="199">
        <v>40</v>
      </c>
    </row>
    <row r="168" spans="1:3" ht="18" customHeight="1" x14ac:dyDescent="0.2">
      <c r="A168" s="1593">
        <v>160</v>
      </c>
      <c r="B168" s="198" t="s">
        <v>1010</v>
      </c>
      <c r="C168" s="199">
        <v>50</v>
      </c>
    </row>
    <row r="169" spans="1:3" ht="18" customHeight="1" x14ac:dyDescent="0.2">
      <c r="A169" s="1593">
        <v>161</v>
      </c>
      <c r="B169" s="198" t="s">
        <v>1011</v>
      </c>
      <c r="C169" s="199">
        <v>40</v>
      </c>
    </row>
    <row r="170" spans="1:3" ht="18" customHeight="1" x14ac:dyDescent="0.2">
      <c r="A170" s="1593">
        <v>162</v>
      </c>
      <c r="B170" s="198" t="s">
        <v>1012</v>
      </c>
      <c r="C170" s="199">
        <v>50</v>
      </c>
    </row>
    <row r="171" spans="1:3" ht="18" customHeight="1" x14ac:dyDescent="0.2">
      <c r="A171" s="1593">
        <v>163</v>
      </c>
      <c r="B171" s="198" t="s">
        <v>1013</v>
      </c>
      <c r="C171" s="199">
        <v>40</v>
      </c>
    </row>
    <row r="172" spans="1:3" ht="18" customHeight="1" x14ac:dyDescent="0.2">
      <c r="A172" s="1593">
        <v>164</v>
      </c>
      <c r="B172" s="198" t="s">
        <v>1014</v>
      </c>
      <c r="C172" s="199">
        <v>40</v>
      </c>
    </row>
    <row r="173" spans="1:3" ht="18" customHeight="1" x14ac:dyDescent="0.2">
      <c r="A173" s="1593">
        <v>165</v>
      </c>
      <c r="B173" s="198" t="s">
        <v>1015</v>
      </c>
      <c r="C173" s="199">
        <v>50</v>
      </c>
    </row>
    <row r="174" spans="1:3" ht="18" customHeight="1" x14ac:dyDescent="0.2">
      <c r="A174" s="1593">
        <v>166</v>
      </c>
      <c r="B174" s="198" t="s">
        <v>1016</v>
      </c>
      <c r="C174" s="199">
        <v>100</v>
      </c>
    </row>
    <row r="175" spans="1:3" ht="18" customHeight="1" x14ac:dyDescent="0.2">
      <c r="A175" s="1593">
        <v>167</v>
      </c>
      <c r="B175" s="198" t="s">
        <v>1017</v>
      </c>
      <c r="C175" s="199">
        <v>40</v>
      </c>
    </row>
    <row r="176" spans="1:3" ht="18" customHeight="1" x14ac:dyDescent="0.2">
      <c r="A176" s="1593">
        <v>168</v>
      </c>
      <c r="B176" s="198" t="s">
        <v>1018</v>
      </c>
      <c r="C176" s="199">
        <v>50</v>
      </c>
    </row>
    <row r="177" spans="1:3" ht="18" customHeight="1" x14ac:dyDescent="0.2">
      <c r="A177" s="1593">
        <v>169</v>
      </c>
      <c r="B177" s="198" t="s">
        <v>1019</v>
      </c>
      <c r="C177" s="199">
        <v>120</v>
      </c>
    </row>
    <row r="178" spans="1:3" ht="18" customHeight="1" x14ac:dyDescent="0.2">
      <c r="A178" s="1593">
        <v>170</v>
      </c>
      <c r="B178" s="198" t="s">
        <v>1020</v>
      </c>
      <c r="C178" s="199">
        <v>40</v>
      </c>
    </row>
    <row r="179" spans="1:3" ht="18" customHeight="1" x14ac:dyDescent="0.2">
      <c r="A179" s="1593">
        <v>171</v>
      </c>
      <c r="B179" s="198" t="s">
        <v>1021</v>
      </c>
      <c r="C179" s="199">
        <v>50</v>
      </c>
    </row>
    <row r="180" spans="1:3" ht="18" customHeight="1" x14ac:dyDescent="0.2">
      <c r="A180" s="1593">
        <v>172</v>
      </c>
      <c r="B180" s="198" t="s">
        <v>1022</v>
      </c>
      <c r="C180" s="199">
        <v>50</v>
      </c>
    </row>
    <row r="181" spans="1:3" ht="18" customHeight="1" x14ac:dyDescent="0.2">
      <c r="A181" s="1593">
        <v>173</v>
      </c>
      <c r="B181" s="198" t="s">
        <v>1023</v>
      </c>
      <c r="C181" s="199">
        <v>70</v>
      </c>
    </row>
    <row r="182" spans="1:3" ht="18" customHeight="1" x14ac:dyDescent="0.2">
      <c r="A182" s="1593">
        <v>174</v>
      </c>
      <c r="B182" s="198" t="s">
        <v>1024</v>
      </c>
      <c r="C182" s="199">
        <v>80</v>
      </c>
    </row>
    <row r="183" spans="1:3" ht="18" customHeight="1" x14ac:dyDescent="0.2">
      <c r="A183" s="1593">
        <v>175</v>
      </c>
      <c r="B183" s="198" t="s">
        <v>1132</v>
      </c>
      <c r="C183" s="199">
        <v>100</v>
      </c>
    </row>
    <row r="184" spans="1:3" ht="18" customHeight="1" x14ac:dyDescent="0.35">
      <c r="A184" s="1593">
        <v>176</v>
      </c>
      <c r="B184" s="1104" t="s">
        <v>1108</v>
      </c>
      <c r="C184" s="199"/>
    </row>
    <row r="185" spans="1:3" ht="18" customHeight="1" x14ac:dyDescent="0.2">
      <c r="A185" s="1593">
        <v>177</v>
      </c>
      <c r="B185" s="1540" t="s">
        <v>1038</v>
      </c>
      <c r="C185" s="199"/>
    </row>
    <row r="186" spans="1:3" ht="18" customHeight="1" x14ac:dyDescent="0.2">
      <c r="A186" s="1593">
        <v>178</v>
      </c>
      <c r="B186" s="198" t="s">
        <v>1059</v>
      </c>
      <c r="C186" s="199">
        <v>360</v>
      </c>
    </row>
    <row r="187" spans="1:3" ht="18" customHeight="1" x14ac:dyDescent="0.2">
      <c r="A187" s="1593">
        <v>179</v>
      </c>
      <c r="B187" s="198" t="s">
        <v>1060</v>
      </c>
      <c r="C187" s="199">
        <v>130</v>
      </c>
    </row>
    <row r="188" spans="1:3" ht="18" customHeight="1" x14ac:dyDescent="0.2">
      <c r="A188" s="1593">
        <v>180</v>
      </c>
      <c r="B188" s="198" t="s">
        <v>1061</v>
      </c>
      <c r="C188" s="199">
        <v>413</v>
      </c>
    </row>
    <row r="189" spans="1:3" ht="18" customHeight="1" x14ac:dyDescent="0.2">
      <c r="A189" s="1593">
        <v>181</v>
      </c>
      <c r="B189" s="1540" t="s">
        <v>1039</v>
      </c>
      <c r="C189" s="199"/>
    </row>
    <row r="190" spans="1:3" ht="18" customHeight="1" x14ac:dyDescent="0.2">
      <c r="A190" s="1593">
        <v>182</v>
      </c>
      <c r="B190" s="198" t="s">
        <v>1153</v>
      </c>
      <c r="C190" s="199">
        <f>400+300</f>
        <v>700</v>
      </c>
    </row>
    <row r="191" spans="1:3" ht="18" customHeight="1" x14ac:dyDescent="0.2">
      <c r="A191" s="1593">
        <v>183</v>
      </c>
      <c r="B191" s="198" t="s">
        <v>1062</v>
      </c>
      <c r="C191" s="199">
        <v>150</v>
      </c>
    </row>
    <row r="192" spans="1:3" ht="18" customHeight="1" x14ac:dyDescent="0.2">
      <c r="A192" s="1593">
        <v>184</v>
      </c>
      <c r="B192" s="198" t="s">
        <v>1063</v>
      </c>
      <c r="C192" s="199">
        <v>60</v>
      </c>
    </row>
    <row r="193" spans="1:3" ht="18" customHeight="1" x14ac:dyDescent="0.2">
      <c r="A193" s="1593">
        <v>185</v>
      </c>
      <c r="B193" s="198" t="s">
        <v>1064</v>
      </c>
      <c r="C193" s="199">
        <v>100</v>
      </c>
    </row>
    <row r="194" spans="1:3" ht="18" customHeight="1" x14ac:dyDescent="0.2">
      <c r="A194" s="1593">
        <v>186</v>
      </c>
      <c r="B194" s="198" t="s">
        <v>1065</v>
      </c>
      <c r="C194" s="199">
        <v>90</v>
      </c>
    </row>
    <row r="195" spans="1:3" ht="29.25" customHeight="1" x14ac:dyDescent="0.2">
      <c r="A195" s="1593">
        <v>187</v>
      </c>
      <c r="B195" s="198" t="s">
        <v>1154</v>
      </c>
      <c r="C195" s="199">
        <v>80</v>
      </c>
    </row>
    <row r="196" spans="1:3" ht="18" customHeight="1" x14ac:dyDescent="0.2">
      <c r="A196" s="1593">
        <v>188</v>
      </c>
      <c r="B196" s="198" t="s">
        <v>1061</v>
      </c>
      <c r="C196" s="199">
        <v>67</v>
      </c>
    </row>
    <row r="197" spans="1:3" ht="18" customHeight="1" x14ac:dyDescent="0.2">
      <c r="A197" s="1593">
        <v>189</v>
      </c>
      <c r="B197" s="198" t="s">
        <v>1034</v>
      </c>
      <c r="C197" s="199">
        <v>100</v>
      </c>
    </row>
    <row r="198" spans="1:3" ht="18" customHeight="1" x14ac:dyDescent="0.2">
      <c r="A198" s="1593">
        <v>190</v>
      </c>
      <c r="B198" s="198" t="s">
        <v>1152</v>
      </c>
      <c r="C198" s="199">
        <v>100</v>
      </c>
    </row>
    <row r="199" spans="1:3" ht="18" customHeight="1" x14ac:dyDescent="0.2">
      <c r="A199" s="1593">
        <v>191</v>
      </c>
      <c r="B199" s="198" t="s">
        <v>1361</v>
      </c>
      <c r="C199" s="199">
        <v>110</v>
      </c>
    </row>
    <row r="200" spans="1:3" ht="18" customHeight="1" x14ac:dyDescent="0.2">
      <c r="A200" s="1593">
        <v>192</v>
      </c>
      <c r="B200" s="1540" t="s">
        <v>1040</v>
      </c>
      <c r="C200" s="199"/>
    </row>
    <row r="201" spans="1:3" ht="18" customHeight="1" x14ac:dyDescent="0.2">
      <c r="A201" s="1593">
        <v>193</v>
      </c>
      <c r="B201" s="198" t="s">
        <v>1066</v>
      </c>
      <c r="C201" s="199">
        <v>50</v>
      </c>
    </row>
    <row r="202" spans="1:3" ht="30.75" customHeight="1" x14ac:dyDescent="0.2">
      <c r="A202" s="1593">
        <v>194</v>
      </c>
      <c r="B202" s="198" t="s">
        <v>1067</v>
      </c>
      <c r="C202" s="199">
        <v>50</v>
      </c>
    </row>
    <row r="203" spans="1:3" ht="18" customHeight="1" x14ac:dyDescent="0.2">
      <c r="A203" s="1593">
        <v>195</v>
      </c>
      <c r="B203" s="198" t="s">
        <v>1068</v>
      </c>
      <c r="C203" s="199">
        <v>500</v>
      </c>
    </row>
    <row r="204" spans="1:3" ht="18" customHeight="1" x14ac:dyDescent="0.2">
      <c r="A204" s="1593">
        <v>196</v>
      </c>
      <c r="B204" s="198" t="s">
        <v>1069</v>
      </c>
      <c r="C204" s="199">
        <v>50</v>
      </c>
    </row>
    <row r="205" spans="1:3" ht="18" customHeight="1" x14ac:dyDescent="0.2">
      <c r="A205" s="1593">
        <v>197</v>
      </c>
      <c r="B205" s="198" t="s">
        <v>1070</v>
      </c>
      <c r="C205" s="199">
        <v>50</v>
      </c>
    </row>
    <row r="206" spans="1:3" ht="18" customHeight="1" x14ac:dyDescent="0.2">
      <c r="A206" s="1593">
        <v>198</v>
      </c>
      <c r="B206" s="198" t="s">
        <v>1071</v>
      </c>
      <c r="C206" s="199">
        <v>50</v>
      </c>
    </row>
    <row r="207" spans="1:3" ht="18" customHeight="1" x14ac:dyDescent="0.2">
      <c r="A207" s="1593">
        <v>199</v>
      </c>
      <c r="B207" s="198" t="s">
        <v>1072</v>
      </c>
      <c r="C207" s="199">
        <v>50</v>
      </c>
    </row>
    <row r="208" spans="1:3" ht="18" customHeight="1" x14ac:dyDescent="0.2">
      <c r="A208" s="1593">
        <v>200</v>
      </c>
      <c r="B208" s="198" t="s">
        <v>1034</v>
      </c>
      <c r="C208" s="199">
        <v>80</v>
      </c>
    </row>
    <row r="209" spans="1:3" ht="18" customHeight="1" x14ac:dyDescent="0.2">
      <c r="A209" s="1593">
        <v>201</v>
      </c>
      <c r="B209" s="198" t="s">
        <v>1073</v>
      </c>
      <c r="C209" s="199">
        <v>50</v>
      </c>
    </row>
    <row r="210" spans="1:3" ht="18" customHeight="1" x14ac:dyDescent="0.2">
      <c r="A210" s="1593">
        <v>202</v>
      </c>
      <c r="B210" s="198" t="s">
        <v>1035</v>
      </c>
      <c r="C210" s="199">
        <v>50</v>
      </c>
    </row>
    <row r="211" spans="1:3" ht="18" customHeight="1" x14ac:dyDescent="0.2">
      <c r="A211" s="1593">
        <v>203</v>
      </c>
      <c r="B211" s="1540" t="s">
        <v>1041</v>
      </c>
      <c r="C211" s="199"/>
    </row>
    <row r="212" spans="1:3" ht="18" customHeight="1" x14ac:dyDescent="0.2">
      <c r="A212" s="1593">
        <v>204</v>
      </c>
      <c r="B212" s="198" t="s">
        <v>1074</v>
      </c>
      <c r="C212" s="199">
        <v>100</v>
      </c>
    </row>
    <row r="213" spans="1:3" ht="18" customHeight="1" x14ac:dyDescent="0.2">
      <c r="A213" s="1593">
        <v>205</v>
      </c>
      <c r="B213" s="198" t="s">
        <v>1036</v>
      </c>
      <c r="C213" s="199">
        <v>80</v>
      </c>
    </row>
    <row r="214" spans="1:3" ht="28.5" customHeight="1" x14ac:dyDescent="0.2">
      <c r="A214" s="1593">
        <v>206</v>
      </c>
      <c r="B214" s="198" t="s">
        <v>1142</v>
      </c>
      <c r="C214" s="199">
        <v>50</v>
      </c>
    </row>
    <row r="215" spans="1:3" ht="18" customHeight="1" x14ac:dyDescent="0.2">
      <c r="A215" s="1593">
        <v>207</v>
      </c>
      <c r="B215" s="198" t="s">
        <v>1143</v>
      </c>
      <c r="C215" s="199">
        <v>100</v>
      </c>
    </row>
    <row r="216" spans="1:3" ht="33" customHeight="1" x14ac:dyDescent="0.2">
      <c r="A216" s="1593">
        <v>208</v>
      </c>
      <c r="B216" s="198" t="s">
        <v>1144</v>
      </c>
      <c r="C216" s="199">
        <v>20</v>
      </c>
    </row>
    <row r="217" spans="1:3" ht="18" customHeight="1" x14ac:dyDescent="0.2">
      <c r="A217" s="1593">
        <v>209</v>
      </c>
      <c r="B217" s="198" t="s">
        <v>1363</v>
      </c>
      <c r="C217" s="199">
        <v>50</v>
      </c>
    </row>
    <row r="218" spans="1:3" ht="33" customHeight="1" x14ac:dyDescent="0.2">
      <c r="A218" s="1593">
        <v>210</v>
      </c>
      <c r="B218" s="198" t="s">
        <v>1364</v>
      </c>
      <c r="C218" s="199">
        <v>30</v>
      </c>
    </row>
    <row r="219" spans="1:3" ht="18" customHeight="1" x14ac:dyDescent="0.2">
      <c r="A219" s="1593">
        <v>211</v>
      </c>
      <c r="B219" s="1540" t="s">
        <v>1042</v>
      </c>
      <c r="C219" s="199"/>
    </row>
    <row r="220" spans="1:3" ht="18" customHeight="1" x14ac:dyDescent="0.2">
      <c r="A220" s="1593">
        <v>212</v>
      </c>
      <c r="B220" s="198" t="s">
        <v>1075</v>
      </c>
      <c r="C220" s="199">
        <v>100</v>
      </c>
    </row>
    <row r="221" spans="1:3" ht="30.75" customHeight="1" x14ac:dyDescent="0.2">
      <c r="A221" s="1593">
        <v>213</v>
      </c>
      <c r="B221" s="198" t="s">
        <v>1105</v>
      </c>
      <c r="C221" s="199">
        <v>120</v>
      </c>
    </row>
    <row r="222" spans="1:3" ht="33" customHeight="1" x14ac:dyDescent="0.2">
      <c r="A222" s="1593">
        <v>214</v>
      </c>
      <c r="B222" s="198" t="s">
        <v>1106</v>
      </c>
      <c r="C222" s="199">
        <v>200</v>
      </c>
    </row>
    <row r="223" spans="1:3" ht="33" customHeight="1" x14ac:dyDescent="0.2">
      <c r="A223" s="1593">
        <v>215</v>
      </c>
      <c r="B223" s="198" t="s">
        <v>1142</v>
      </c>
      <c r="C223" s="199">
        <v>100</v>
      </c>
    </row>
    <row r="224" spans="1:3" ht="33" customHeight="1" x14ac:dyDescent="0.2">
      <c r="A224" s="1593">
        <v>216</v>
      </c>
      <c r="B224" s="198" t="s">
        <v>1144</v>
      </c>
      <c r="C224" s="1722">
        <f>100+100</f>
        <v>200</v>
      </c>
    </row>
    <row r="225" spans="1:3" ht="18" customHeight="1" x14ac:dyDescent="0.2">
      <c r="A225" s="1593">
        <v>217</v>
      </c>
      <c r="B225" s="198" t="s">
        <v>1145</v>
      </c>
      <c r="C225" s="199">
        <v>100</v>
      </c>
    </row>
    <row r="226" spans="1:3" ht="18" customHeight="1" x14ac:dyDescent="0.2">
      <c r="A226" s="1593">
        <v>218</v>
      </c>
      <c r="B226" s="198" t="s">
        <v>1187</v>
      </c>
      <c r="C226" s="199">
        <v>50</v>
      </c>
    </row>
    <row r="227" spans="1:3" ht="18" customHeight="1" x14ac:dyDescent="0.2">
      <c r="A227" s="1593">
        <v>219</v>
      </c>
      <c r="B227" s="198" t="s">
        <v>1361</v>
      </c>
      <c r="C227" s="1734">
        <v>50</v>
      </c>
    </row>
    <row r="228" spans="1:3" ht="18" customHeight="1" x14ac:dyDescent="0.2">
      <c r="A228" s="1593">
        <v>220</v>
      </c>
      <c r="B228" s="1540" t="s">
        <v>1043</v>
      </c>
      <c r="C228" s="199"/>
    </row>
    <row r="229" spans="1:3" ht="18" customHeight="1" x14ac:dyDescent="0.2">
      <c r="A229" s="1593">
        <v>221</v>
      </c>
      <c r="B229" s="198" t="s">
        <v>1076</v>
      </c>
      <c r="C229" s="199">
        <v>100</v>
      </c>
    </row>
    <row r="230" spans="1:3" ht="18" customHeight="1" x14ac:dyDescent="0.2">
      <c r="A230" s="1593">
        <v>222</v>
      </c>
      <c r="B230" s="198" t="s">
        <v>1077</v>
      </c>
      <c r="C230" s="199">
        <v>300</v>
      </c>
    </row>
    <row r="231" spans="1:3" ht="18" customHeight="1" x14ac:dyDescent="0.2">
      <c r="A231" s="1593">
        <v>223</v>
      </c>
      <c r="B231" s="1540" t="s">
        <v>1044</v>
      </c>
      <c r="C231" s="199"/>
    </row>
    <row r="232" spans="1:3" ht="18" customHeight="1" x14ac:dyDescent="0.2">
      <c r="A232" s="1593">
        <v>224</v>
      </c>
      <c r="B232" s="198" t="s">
        <v>1078</v>
      </c>
      <c r="C232" s="199">
        <v>190</v>
      </c>
    </row>
    <row r="233" spans="1:3" ht="18" customHeight="1" x14ac:dyDescent="0.2">
      <c r="A233" s="1593">
        <v>225</v>
      </c>
      <c r="B233" s="198" t="s">
        <v>1079</v>
      </c>
      <c r="C233" s="199">
        <v>50</v>
      </c>
    </row>
    <row r="234" spans="1:3" ht="18" customHeight="1" x14ac:dyDescent="0.2">
      <c r="A234" s="1593">
        <v>226</v>
      </c>
      <c r="B234" s="198" t="s">
        <v>1080</v>
      </c>
      <c r="C234" s="199">
        <v>30</v>
      </c>
    </row>
    <row r="235" spans="1:3" ht="18" customHeight="1" x14ac:dyDescent="0.2">
      <c r="A235" s="1593">
        <v>227</v>
      </c>
      <c r="B235" s="198" t="s">
        <v>1081</v>
      </c>
      <c r="C235" s="199">
        <v>80</v>
      </c>
    </row>
    <row r="236" spans="1:3" ht="18" customHeight="1" x14ac:dyDescent="0.2">
      <c r="A236" s="1593">
        <v>228</v>
      </c>
      <c r="B236" s="198" t="s">
        <v>1082</v>
      </c>
      <c r="C236" s="199">
        <v>100</v>
      </c>
    </row>
    <row r="237" spans="1:3" ht="18" customHeight="1" x14ac:dyDescent="0.2">
      <c r="A237" s="1593">
        <v>229</v>
      </c>
      <c r="B237" s="198" t="s">
        <v>1083</v>
      </c>
      <c r="C237" s="199">
        <v>80</v>
      </c>
    </row>
    <row r="238" spans="1:3" ht="18" customHeight="1" x14ac:dyDescent="0.2">
      <c r="A238" s="1593">
        <v>230</v>
      </c>
      <c r="B238" s="198" t="s">
        <v>1084</v>
      </c>
      <c r="C238" s="199">
        <v>100</v>
      </c>
    </row>
    <row r="239" spans="1:3" ht="18" customHeight="1" x14ac:dyDescent="0.2">
      <c r="A239" s="1593">
        <v>231</v>
      </c>
      <c r="B239" s="198" t="s">
        <v>1085</v>
      </c>
      <c r="C239" s="199">
        <v>50</v>
      </c>
    </row>
    <row r="240" spans="1:3" ht="18" customHeight="1" x14ac:dyDescent="0.2">
      <c r="A240" s="1593">
        <v>232</v>
      </c>
      <c r="B240" s="198" t="s">
        <v>1146</v>
      </c>
      <c r="C240" s="199">
        <v>50</v>
      </c>
    </row>
    <row r="241" spans="1:3" ht="33.75" customHeight="1" x14ac:dyDescent="0.2">
      <c r="A241" s="1593">
        <v>233</v>
      </c>
      <c r="B241" s="198" t="s">
        <v>1144</v>
      </c>
      <c r="C241" s="199">
        <v>50</v>
      </c>
    </row>
    <row r="242" spans="1:3" ht="18" customHeight="1" x14ac:dyDescent="0.2">
      <c r="A242" s="1593">
        <v>234</v>
      </c>
      <c r="B242" s="198" t="s">
        <v>1147</v>
      </c>
      <c r="C242" s="199">
        <v>100</v>
      </c>
    </row>
    <row r="243" spans="1:3" ht="18" customHeight="1" x14ac:dyDescent="0.2">
      <c r="A243" s="1593">
        <v>235</v>
      </c>
      <c r="B243" s="1540" t="s">
        <v>1045</v>
      </c>
      <c r="C243" s="199"/>
    </row>
    <row r="244" spans="1:3" ht="18" customHeight="1" x14ac:dyDescent="0.2">
      <c r="A244" s="1593">
        <v>236</v>
      </c>
      <c r="B244" s="198" t="s">
        <v>1086</v>
      </c>
      <c r="C244" s="199">
        <v>25</v>
      </c>
    </row>
    <row r="245" spans="1:3" ht="18" customHeight="1" x14ac:dyDescent="0.2">
      <c r="A245" s="1593">
        <v>237</v>
      </c>
      <c r="B245" s="198" t="s">
        <v>1087</v>
      </c>
      <c r="C245" s="199">
        <v>50</v>
      </c>
    </row>
    <row r="246" spans="1:3" ht="30.75" customHeight="1" x14ac:dyDescent="0.2">
      <c r="A246" s="1593">
        <v>238</v>
      </c>
      <c r="B246" s="198" t="s">
        <v>1088</v>
      </c>
      <c r="C246" s="199">
        <f>60+40</f>
        <v>100</v>
      </c>
    </row>
    <row r="247" spans="1:3" ht="18" customHeight="1" x14ac:dyDescent="0.2">
      <c r="A247" s="1593">
        <v>239</v>
      </c>
      <c r="B247" s="198" t="s">
        <v>1089</v>
      </c>
      <c r="C247" s="199">
        <f>50+100</f>
        <v>150</v>
      </c>
    </row>
    <row r="248" spans="1:3" ht="18" customHeight="1" x14ac:dyDescent="0.2">
      <c r="A248" s="1593">
        <v>240</v>
      </c>
      <c r="B248" s="198" t="s">
        <v>1148</v>
      </c>
      <c r="C248" s="199">
        <v>100</v>
      </c>
    </row>
    <row r="249" spans="1:3" ht="18" customHeight="1" x14ac:dyDescent="0.2">
      <c r="A249" s="1593">
        <v>241</v>
      </c>
      <c r="B249" s="198" t="s">
        <v>1149</v>
      </c>
      <c r="C249" s="199">
        <v>75</v>
      </c>
    </row>
    <row r="250" spans="1:3" ht="18" customHeight="1" x14ac:dyDescent="0.2">
      <c r="A250" s="1593">
        <v>242</v>
      </c>
      <c r="B250" s="198" t="s">
        <v>1369</v>
      </c>
      <c r="C250" s="199">
        <v>100</v>
      </c>
    </row>
    <row r="251" spans="1:3" ht="18" customHeight="1" x14ac:dyDescent="0.2">
      <c r="A251" s="1593">
        <v>243</v>
      </c>
      <c r="B251" s="198" t="s">
        <v>1361</v>
      </c>
      <c r="C251" s="199">
        <v>120</v>
      </c>
    </row>
    <row r="252" spans="1:3" ht="18" customHeight="1" x14ac:dyDescent="0.2">
      <c r="A252" s="1593">
        <v>244</v>
      </c>
      <c r="B252" s="198" t="s">
        <v>1370</v>
      </c>
      <c r="C252" s="199">
        <v>20</v>
      </c>
    </row>
    <row r="253" spans="1:3" ht="18" customHeight="1" x14ac:dyDescent="0.2">
      <c r="A253" s="1593">
        <v>245</v>
      </c>
      <c r="B253" s="1540" t="s">
        <v>1049</v>
      </c>
      <c r="C253" s="199"/>
    </row>
    <row r="254" spans="1:3" s="1529" customFormat="1" ht="18" customHeight="1" x14ac:dyDescent="0.2">
      <c r="A254" s="1593">
        <v>246</v>
      </c>
      <c r="B254" s="1527" t="s">
        <v>1090</v>
      </c>
      <c r="C254" s="1528">
        <v>455</v>
      </c>
    </row>
    <row r="255" spans="1:3" ht="18" customHeight="1" x14ac:dyDescent="0.2">
      <c r="A255" s="1593">
        <v>247</v>
      </c>
      <c r="B255" s="198" t="s">
        <v>1037</v>
      </c>
      <c r="C255" s="199">
        <v>100</v>
      </c>
    </row>
    <row r="256" spans="1:3" ht="18" customHeight="1" x14ac:dyDescent="0.2">
      <c r="A256" s="1593">
        <v>248</v>
      </c>
      <c r="B256" s="198" t="s">
        <v>1091</v>
      </c>
      <c r="C256" s="199">
        <v>80</v>
      </c>
    </row>
    <row r="257" spans="1:3" ht="31.5" customHeight="1" x14ac:dyDescent="0.2">
      <c r="A257" s="1593">
        <v>249</v>
      </c>
      <c r="B257" s="198" t="s">
        <v>1092</v>
      </c>
      <c r="C257" s="199">
        <v>100</v>
      </c>
    </row>
    <row r="258" spans="1:3" ht="18" customHeight="1" x14ac:dyDescent="0.2">
      <c r="A258" s="1593">
        <v>250</v>
      </c>
      <c r="B258" s="198" t="s">
        <v>1188</v>
      </c>
      <c r="C258" s="199">
        <v>187</v>
      </c>
    </row>
    <row r="259" spans="1:3" ht="22.5" customHeight="1" x14ac:dyDescent="0.2">
      <c r="A259" s="1593">
        <v>251</v>
      </c>
      <c r="B259" s="1540" t="s">
        <v>1046</v>
      </c>
      <c r="C259" s="199"/>
    </row>
    <row r="260" spans="1:3" s="1529" customFormat="1" ht="18" customHeight="1" x14ac:dyDescent="0.2">
      <c r="A260" s="1593">
        <v>252</v>
      </c>
      <c r="B260" s="1527" t="s">
        <v>1093</v>
      </c>
      <c r="C260" s="1528">
        <v>100</v>
      </c>
    </row>
    <row r="261" spans="1:3" ht="18" customHeight="1" x14ac:dyDescent="0.2">
      <c r="A261" s="1593">
        <v>253</v>
      </c>
      <c r="B261" s="198" t="s">
        <v>1094</v>
      </c>
      <c r="C261" s="199">
        <v>95</v>
      </c>
    </row>
    <row r="262" spans="1:3" ht="18" customHeight="1" x14ac:dyDescent="0.2">
      <c r="A262" s="1593">
        <v>254</v>
      </c>
      <c r="B262" s="198" t="s">
        <v>1034</v>
      </c>
      <c r="C262" s="199">
        <v>50</v>
      </c>
    </row>
    <row r="263" spans="1:3" ht="18" customHeight="1" x14ac:dyDescent="0.2">
      <c r="A263" s="1593">
        <v>255</v>
      </c>
      <c r="B263" s="1488" t="s">
        <v>1095</v>
      </c>
      <c r="C263" s="199">
        <v>60</v>
      </c>
    </row>
    <row r="264" spans="1:3" ht="33.75" customHeight="1" x14ac:dyDescent="0.2">
      <c r="A264" s="1593">
        <v>256</v>
      </c>
      <c r="B264" s="198" t="s">
        <v>1144</v>
      </c>
      <c r="C264" s="199">
        <v>50</v>
      </c>
    </row>
    <row r="265" spans="1:3" ht="33.75" customHeight="1" x14ac:dyDescent="0.2">
      <c r="A265" s="1593">
        <v>257</v>
      </c>
      <c r="B265" s="198" t="s">
        <v>1189</v>
      </c>
      <c r="C265" s="199">
        <v>30</v>
      </c>
    </row>
    <row r="266" spans="1:3" ht="33.75" customHeight="1" x14ac:dyDescent="0.2">
      <c r="A266" s="1593">
        <v>258</v>
      </c>
      <c r="B266" s="198" t="s">
        <v>1200</v>
      </c>
      <c r="C266" s="199">
        <v>60</v>
      </c>
    </row>
    <row r="267" spans="1:3" ht="18" customHeight="1" x14ac:dyDescent="0.2">
      <c r="A267" s="1593">
        <v>259</v>
      </c>
      <c r="B267" s="1540" t="s">
        <v>1047</v>
      </c>
      <c r="C267" s="199"/>
    </row>
    <row r="268" spans="1:3" ht="18" customHeight="1" x14ac:dyDescent="0.2">
      <c r="A268" s="1593">
        <v>260</v>
      </c>
      <c r="B268" s="198" t="s">
        <v>1036</v>
      </c>
      <c r="C268" s="199">
        <v>50</v>
      </c>
    </row>
    <row r="269" spans="1:3" s="1529" customFormat="1" ht="18" customHeight="1" x14ac:dyDescent="0.2">
      <c r="A269" s="1593">
        <v>261</v>
      </c>
      <c r="B269" s="1527" t="s">
        <v>1096</v>
      </c>
      <c r="C269" s="1528">
        <v>300</v>
      </c>
    </row>
    <row r="270" spans="1:3" s="1529" customFormat="1" ht="18" customHeight="1" x14ac:dyDescent="0.2">
      <c r="A270" s="1593">
        <v>262</v>
      </c>
      <c r="B270" s="198" t="s">
        <v>1150</v>
      </c>
      <c r="C270" s="1528">
        <v>150</v>
      </c>
    </row>
    <row r="271" spans="1:3" s="1529" customFormat="1" ht="18" customHeight="1" x14ac:dyDescent="0.2">
      <c r="A271" s="1593">
        <v>263</v>
      </c>
      <c r="B271" s="198" t="s">
        <v>1151</v>
      </c>
      <c r="C271" s="1528">
        <v>150</v>
      </c>
    </row>
    <row r="272" spans="1:3" s="1529" customFormat="1" ht="18" customHeight="1" x14ac:dyDescent="0.2">
      <c r="A272" s="1593">
        <v>264</v>
      </c>
      <c r="B272" s="198" t="s">
        <v>1372</v>
      </c>
      <c r="C272" s="1734">
        <v>100</v>
      </c>
    </row>
    <row r="273" spans="1:3" ht="18" customHeight="1" x14ac:dyDescent="0.2">
      <c r="A273" s="1593">
        <v>265</v>
      </c>
      <c r="B273" s="1540" t="s">
        <v>1048</v>
      </c>
      <c r="C273" s="199"/>
    </row>
    <row r="274" spans="1:3" ht="18" customHeight="1" x14ac:dyDescent="0.2">
      <c r="A274" s="1593">
        <v>266</v>
      </c>
      <c r="B274" s="1527" t="s">
        <v>1097</v>
      </c>
      <c r="C274" s="199">
        <v>100</v>
      </c>
    </row>
    <row r="275" spans="1:3" ht="18" customHeight="1" x14ac:dyDescent="0.2">
      <c r="A275" s="1593">
        <v>267</v>
      </c>
      <c r="B275" s="198" t="s">
        <v>1098</v>
      </c>
      <c r="C275" s="199">
        <v>50</v>
      </c>
    </row>
    <row r="276" spans="1:3" ht="18" customHeight="1" x14ac:dyDescent="0.2">
      <c r="A276" s="1593">
        <v>268</v>
      </c>
      <c r="B276" s="198" t="s">
        <v>1099</v>
      </c>
      <c r="C276" s="199">
        <v>50</v>
      </c>
    </row>
    <row r="277" spans="1:3" ht="18" customHeight="1" x14ac:dyDescent="0.2">
      <c r="A277" s="1593">
        <v>269</v>
      </c>
      <c r="B277" s="198" t="s">
        <v>1100</v>
      </c>
      <c r="C277" s="199">
        <v>100</v>
      </c>
    </row>
    <row r="278" spans="1:3" ht="18" customHeight="1" x14ac:dyDescent="0.2">
      <c r="A278" s="1593">
        <v>270</v>
      </c>
      <c r="B278" s="198" t="s">
        <v>1101</v>
      </c>
      <c r="C278" s="199">
        <v>100</v>
      </c>
    </row>
    <row r="279" spans="1:3" ht="30.75" customHeight="1" x14ac:dyDescent="0.2">
      <c r="A279" s="1593">
        <v>271</v>
      </c>
      <c r="B279" s="198" t="s">
        <v>1102</v>
      </c>
      <c r="C279" s="199">
        <f>50+50</f>
        <v>100</v>
      </c>
    </row>
    <row r="280" spans="1:3" ht="18" customHeight="1" x14ac:dyDescent="0.2">
      <c r="A280" s="1593">
        <v>272</v>
      </c>
      <c r="B280" s="198" t="s">
        <v>1103</v>
      </c>
      <c r="C280" s="199">
        <f>100+80</f>
        <v>180</v>
      </c>
    </row>
    <row r="281" spans="1:3" ht="18" customHeight="1" x14ac:dyDescent="0.2">
      <c r="A281" s="1593">
        <v>273</v>
      </c>
      <c r="B281" s="198" t="s">
        <v>1104</v>
      </c>
      <c r="C281" s="199">
        <v>50</v>
      </c>
    </row>
    <row r="282" spans="1:3" ht="31.5" customHeight="1" x14ac:dyDescent="0.2">
      <c r="A282" s="1593">
        <v>274</v>
      </c>
      <c r="B282" s="198" t="s">
        <v>1374</v>
      </c>
      <c r="C282" s="199">
        <v>50</v>
      </c>
    </row>
    <row r="283" spans="1:3" ht="33" customHeight="1" thickBot="1" x14ac:dyDescent="0.25">
      <c r="A283" s="1593">
        <v>275</v>
      </c>
      <c r="B283" s="1572" t="s">
        <v>1144</v>
      </c>
      <c r="C283" s="1573">
        <v>100</v>
      </c>
    </row>
    <row r="284" spans="1:3" ht="19.5" customHeight="1" thickBot="1" x14ac:dyDescent="0.4">
      <c r="A284" s="1593"/>
      <c r="B284" s="1530" t="s">
        <v>147</v>
      </c>
      <c r="C284" s="1531">
        <f>SUM(C9:C283)</f>
        <v>425929</v>
      </c>
    </row>
  </sheetData>
  <mergeCells count="6">
    <mergeCell ref="B2:C2"/>
    <mergeCell ref="B3:C3"/>
    <mergeCell ref="B4:C4"/>
    <mergeCell ref="B5:C5"/>
    <mergeCell ref="B7:B8"/>
    <mergeCell ref="C7:C8"/>
  </mergeCells>
  <printOptions horizontalCentered="1"/>
  <pageMargins left="0.19685039370078741" right="0.19685039370078741" top="0.59055118110236227" bottom="0.59055118110236227" header="0.51181102362204722" footer="0.51181102362204722"/>
  <pageSetup paperSize="9" scale="90" fitToHeight="0" orientation="portrait" r:id="rId1"/>
  <headerFooter>
    <oddFooter>&amp;C-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R346"/>
  <sheetViews>
    <sheetView view="pageBreakPreview" zoomScaleNormal="100" zoomScaleSheetLayoutView="100" workbookViewId="0">
      <selection activeCell="B1" sqref="B1:D1"/>
    </sheetView>
  </sheetViews>
  <sheetFormatPr defaultColWidth="9.140625" defaultRowHeight="17.25" x14ac:dyDescent="0.35"/>
  <cols>
    <col min="1" max="1" width="4.28515625" style="707" customWidth="1"/>
    <col min="2" max="2" width="4.28515625" style="420" customWidth="1"/>
    <col min="3" max="3" width="4.5703125" style="419" customWidth="1"/>
    <col min="4" max="4" width="59.7109375" style="421" customWidth="1"/>
    <col min="5" max="5" width="5.5703125" style="422" bestFit="1" customWidth="1"/>
    <col min="6" max="6" width="13.28515625" style="1737" customWidth="1"/>
    <col min="7" max="7" width="15.42578125" style="1737" customWidth="1"/>
    <col min="8" max="8" width="13.28515625" style="1737" customWidth="1"/>
    <col min="9" max="10" width="15.7109375" style="1737" customWidth="1"/>
    <col min="11" max="11" width="15.7109375" style="1738" customWidth="1"/>
    <col min="12" max="12" width="15.7109375" style="1737" customWidth="1"/>
    <col min="13" max="13" width="13.28515625" style="692" customWidth="1"/>
    <col min="14" max="16384" width="9.140625" style="418"/>
  </cols>
  <sheetData>
    <row r="1" spans="1:252" ht="18" customHeight="1" x14ac:dyDescent="0.3">
      <c r="A1" s="705"/>
      <c r="B1" s="1844" t="s">
        <v>1427</v>
      </c>
      <c r="C1" s="1844"/>
      <c r="D1" s="1844"/>
      <c r="E1" s="700"/>
      <c r="F1" s="701"/>
      <c r="G1" s="701"/>
      <c r="H1" s="701"/>
      <c r="I1" s="1845"/>
      <c r="J1" s="1845"/>
      <c r="K1" s="1845"/>
      <c r="L1" s="1845"/>
      <c r="M1" s="1845"/>
      <c r="N1" s="702"/>
      <c r="O1" s="702"/>
      <c r="P1" s="702"/>
      <c r="Q1" s="702"/>
      <c r="R1" s="702"/>
      <c r="S1" s="702"/>
      <c r="T1" s="702"/>
      <c r="U1" s="702"/>
      <c r="V1" s="702"/>
      <c r="W1" s="702"/>
      <c r="X1" s="702"/>
      <c r="Y1" s="702"/>
      <c r="Z1" s="702"/>
      <c r="AA1" s="702"/>
      <c r="AB1" s="702"/>
      <c r="AC1" s="702"/>
      <c r="AD1" s="702"/>
      <c r="AE1" s="702"/>
      <c r="AF1" s="702"/>
      <c r="AG1" s="702"/>
      <c r="AH1" s="702"/>
      <c r="AI1" s="702"/>
      <c r="AJ1" s="702"/>
      <c r="AK1" s="702"/>
      <c r="AL1" s="702"/>
      <c r="AM1" s="702"/>
      <c r="AN1" s="702"/>
      <c r="AO1" s="702"/>
      <c r="AP1" s="702"/>
      <c r="AQ1" s="702"/>
      <c r="AR1" s="702"/>
      <c r="AS1" s="702"/>
      <c r="AT1" s="702"/>
      <c r="AU1" s="702"/>
      <c r="AV1" s="702"/>
      <c r="AW1" s="702"/>
      <c r="AX1" s="702"/>
      <c r="AY1" s="702"/>
      <c r="AZ1" s="702"/>
      <c r="BA1" s="702"/>
      <c r="BB1" s="702"/>
      <c r="BC1" s="702"/>
      <c r="BD1" s="702"/>
      <c r="BE1" s="702"/>
      <c r="BF1" s="702"/>
      <c r="BG1" s="702"/>
      <c r="BH1" s="702"/>
      <c r="BI1" s="702"/>
      <c r="BJ1" s="702"/>
      <c r="BK1" s="702"/>
      <c r="BL1" s="702"/>
      <c r="BM1" s="702"/>
      <c r="BN1" s="702"/>
      <c r="BO1" s="702"/>
      <c r="BP1" s="702"/>
      <c r="BQ1" s="702"/>
      <c r="BR1" s="702"/>
      <c r="BS1" s="702"/>
      <c r="BT1" s="702"/>
      <c r="BU1" s="702"/>
      <c r="BV1" s="702"/>
      <c r="BW1" s="702"/>
      <c r="BX1" s="702"/>
      <c r="BY1" s="702"/>
      <c r="BZ1" s="702"/>
      <c r="CA1" s="702"/>
      <c r="CB1" s="702"/>
      <c r="CC1" s="702"/>
      <c r="CD1" s="702"/>
      <c r="CE1" s="702"/>
      <c r="CF1" s="702"/>
      <c r="CG1" s="702"/>
      <c r="CH1" s="702"/>
      <c r="CI1" s="702"/>
      <c r="CJ1" s="702"/>
      <c r="CK1" s="702"/>
      <c r="CL1" s="702"/>
      <c r="CM1" s="702"/>
      <c r="CN1" s="702"/>
      <c r="CO1" s="702"/>
      <c r="CP1" s="702"/>
      <c r="CQ1" s="702"/>
      <c r="CR1" s="702"/>
      <c r="CS1" s="702"/>
      <c r="CT1" s="702"/>
      <c r="CU1" s="702"/>
      <c r="CV1" s="702"/>
      <c r="CW1" s="702"/>
      <c r="CX1" s="702"/>
      <c r="CY1" s="702"/>
      <c r="CZ1" s="702"/>
      <c r="DA1" s="702"/>
      <c r="DB1" s="702"/>
      <c r="DC1" s="702"/>
      <c r="DD1" s="702"/>
      <c r="DE1" s="702"/>
      <c r="DF1" s="702"/>
      <c r="DG1" s="702"/>
      <c r="DH1" s="702"/>
      <c r="DI1" s="702"/>
      <c r="DJ1" s="702"/>
      <c r="DK1" s="702"/>
      <c r="DL1" s="702"/>
      <c r="DM1" s="702"/>
      <c r="DN1" s="702"/>
      <c r="DO1" s="702"/>
      <c r="DP1" s="702"/>
      <c r="DQ1" s="702"/>
      <c r="DR1" s="702"/>
      <c r="DS1" s="702"/>
      <c r="DT1" s="702"/>
      <c r="DU1" s="702"/>
      <c r="DV1" s="702"/>
      <c r="DW1" s="702"/>
      <c r="DX1" s="702"/>
      <c r="DY1" s="702"/>
      <c r="DZ1" s="702"/>
      <c r="EA1" s="702"/>
      <c r="EB1" s="702"/>
      <c r="EC1" s="702"/>
      <c r="ED1" s="702"/>
      <c r="EE1" s="702"/>
      <c r="EF1" s="702"/>
      <c r="EG1" s="702"/>
      <c r="EH1" s="702"/>
      <c r="EI1" s="702"/>
      <c r="EJ1" s="702"/>
      <c r="EK1" s="702"/>
      <c r="EL1" s="702"/>
      <c r="EM1" s="702"/>
      <c r="EN1" s="702"/>
      <c r="EO1" s="702"/>
      <c r="EP1" s="702"/>
      <c r="EQ1" s="702"/>
      <c r="ER1" s="702"/>
      <c r="ES1" s="702"/>
      <c r="ET1" s="702"/>
      <c r="EU1" s="702"/>
      <c r="EV1" s="702"/>
      <c r="EW1" s="702"/>
      <c r="EX1" s="702"/>
      <c r="EY1" s="702"/>
      <c r="EZ1" s="702"/>
      <c r="FA1" s="702"/>
      <c r="FB1" s="702"/>
      <c r="FC1" s="702"/>
      <c r="FD1" s="702"/>
      <c r="FE1" s="702"/>
      <c r="FF1" s="702"/>
      <c r="FG1" s="702"/>
      <c r="FH1" s="702"/>
      <c r="FI1" s="702"/>
      <c r="FJ1" s="702"/>
      <c r="FK1" s="702"/>
      <c r="FL1" s="702"/>
      <c r="FM1" s="702"/>
      <c r="FN1" s="702"/>
      <c r="FO1" s="702"/>
      <c r="FP1" s="702"/>
      <c r="FQ1" s="702"/>
      <c r="FR1" s="702"/>
      <c r="FS1" s="702"/>
      <c r="FT1" s="702"/>
      <c r="FU1" s="702"/>
      <c r="FV1" s="702"/>
      <c r="FW1" s="702"/>
      <c r="FX1" s="702"/>
      <c r="FY1" s="702"/>
      <c r="FZ1" s="702"/>
      <c r="GA1" s="702"/>
      <c r="GB1" s="702"/>
      <c r="GC1" s="702"/>
      <c r="GD1" s="702"/>
      <c r="GE1" s="702"/>
      <c r="GF1" s="702"/>
      <c r="GG1" s="702"/>
      <c r="GH1" s="702"/>
      <c r="GI1" s="702"/>
      <c r="GJ1" s="702"/>
      <c r="GK1" s="702"/>
      <c r="GL1" s="702"/>
      <c r="GM1" s="702"/>
      <c r="GN1" s="702"/>
      <c r="GO1" s="702"/>
      <c r="GP1" s="702"/>
      <c r="GQ1" s="702"/>
      <c r="GR1" s="702"/>
      <c r="GS1" s="702"/>
      <c r="GT1" s="702"/>
      <c r="GU1" s="702"/>
      <c r="GV1" s="702"/>
      <c r="GW1" s="702"/>
      <c r="GX1" s="702"/>
      <c r="GY1" s="702"/>
      <c r="GZ1" s="702"/>
      <c r="HA1" s="702"/>
      <c r="HB1" s="702"/>
      <c r="HC1" s="702"/>
      <c r="HD1" s="702"/>
      <c r="HE1" s="702"/>
      <c r="HF1" s="702"/>
      <c r="HG1" s="702"/>
      <c r="HH1" s="702"/>
      <c r="HI1" s="702"/>
      <c r="HJ1" s="702"/>
      <c r="HK1" s="702"/>
      <c r="HL1" s="702"/>
      <c r="HM1" s="702"/>
      <c r="HN1" s="702"/>
      <c r="HO1" s="702"/>
      <c r="HP1" s="702"/>
      <c r="HQ1" s="702"/>
      <c r="HR1" s="702"/>
      <c r="HS1" s="702"/>
      <c r="HT1" s="702"/>
      <c r="HU1" s="702"/>
      <c r="HV1" s="702"/>
      <c r="HW1" s="702"/>
      <c r="HX1" s="702"/>
      <c r="HY1" s="702"/>
      <c r="HZ1" s="702"/>
      <c r="IA1" s="702"/>
      <c r="IB1" s="702"/>
      <c r="IC1" s="702"/>
      <c r="ID1" s="702"/>
      <c r="IE1" s="702"/>
      <c r="IF1" s="702"/>
      <c r="IG1" s="702"/>
      <c r="IH1" s="702"/>
      <c r="II1" s="702"/>
      <c r="IJ1" s="702"/>
      <c r="IK1" s="702"/>
      <c r="IL1" s="702"/>
      <c r="IM1" s="702"/>
      <c r="IN1" s="702"/>
      <c r="IO1" s="702"/>
      <c r="IP1" s="702"/>
      <c r="IQ1" s="702"/>
      <c r="IR1" s="702"/>
    </row>
    <row r="2" spans="1:252" ht="18" customHeight="1" x14ac:dyDescent="0.35">
      <c r="B2" s="1846" t="s">
        <v>15</v>
      </c>
      <c r="C2" s="1846"/>
      <c r="D2" s="1846"/>
      <c r="E2" s="1846"/>
      <c r="F2" s="1846"/>
      <c r="G2" s="1846"/>
      <c r="H2" s="1846"/>
      <c r="I2" s="1846"/>
      <c r="J2" s="1846"/>
      <c r="K2" s="1846"/>
      <c r="L2" s="1846"/>
      <c r="M2" s="1846"/>
    </row>
    <row r="3" spans="1:252" ht="18" customHeight="1" x14ac:dyDescent="0.3">
      <c r="B3" s="1847" t="s">
        <v>1276</v>
      </c>
      <c r="C3" s="1847"/>
      <c r="D3" s="1847"/>
      <c r="E3" s="1847"/>
      <c r="F3" s="1847"/>
      <c r="G3" s="1847"/>
      <c r="H3" s="1847"/>
      <c r="I3" s="1847"/>
      <c r="J3" s="1847"/>
      <c r="K3" s="1847"/>
      <c r="L3" s="1847"/>
      <c r="M3" s="1847"/>
    </row>
    <row r="4" spans="1:252" ht="18" customHeight="1" x14ac:dyDescent="0.35">
      <c r="M4" s="1738" t="s">
        <v>0</v>
      </c>
    </row>
    <row r="5" spans="1:252" s="116" customFormat="1" ht="18" customHeight="1" thickBot="1" x14ac:dyDescent="0.35">
      <c r="A5" s="707"/>
      <c r="B5" s="423" t="s">
        <v>1</v>
      </c>
      <c r="C5" s="424" t="s">
        <v>3</v>
      </c>
      <c r="D5" s="424" t="s">
        <v>2</v>
      </c>
      <c r="E5" s="424" t="s">
        <v>4</v>
      </c>
      <c r="F5" s="425" t="s">
        <v>5</v>
      </c>
      <c r="G5" s="425" t="s">
        <v>16</v>
      </c>
      <c r="H5" s="425" t="s">
        <v>17</v>
      </c>
      <c r="I5" s="425" t="s">
        <v>18</v>
      </c>
      <c r="J5" s="425" t="s">
        <v>44</v>
      </c>
      <c r="K5" s="425" t="s">
        <v>32</v>
      </c>
      <c r="L5" s="425" t="s">
        <v>24</v>
      </c>
      <c r="M5" s="424" t="s">
        <v>45</v>
      </c>
      <c r="N5" s="420"/>
      <c r="O5" s="420"/>
      <c r="P5" s="420"/>
      <c r="Q5" s="420"/>
      <c r="R5" s="420"/>
      <c r="S5" s="420"/>
      <c r="T5" s="420"/>
      <c r="U5" s="420"/>
      <c r="V5" s="420"/>
      <c r="W5" s="420"/>
      <c r="X5" s="420"/>
      <c r="Y5" s="420"/>
      <c r="Z5" s="420"/>
      <c r="AA5" s="420"/>
      <c r="AB5" s="420"/>
      <c r="AC5" s="420"/>
      <c r="AD5" s="420"/>
      <c r="AE5" s="420"/>
      <c r="AF5" s="420"/>
      <c r="AG5" s="420"/>
      <c r="AH5" s="420"/>
      <c r="AI5" s="420"/>
      <c r="AJ5" s="420"/>
      <c r="AK5" s="420"/>
      <c r="AL5" s="420"/>
      <c r="AM5" s="420"/>
      <c r="AN5" s="420"/>
      <c r="AO5" s="420"/>
      <c r="AP5" s="420"/>
      <c r="AQ5" s="420"/>
      <c r="AR5" s="420"/>
      <c r="AS5" s="420"/>
      <c r="AT5" s="420"/>
      <c r="AU5" s="420"/>
      <c r="AV5" s="420"/>
      <c r="AW5" s="420"/>
      <c r="AX5" s="420"/>
      <c r="AY5" s="420"/>
      <c r="AZ5" s="420"/>
      <c r="BA5" s="420"/>
      <c r="BB5" s="420"/>
      <c r="BC5" s="420"/>
      <c r="BD5" s="420"/>
      <c r="BE5" s="420"/>
      <c r="BF5" s="420"/>
      <c r="BG5" s="420"/>
      <c r="BH5" s="420"/>
      <c r="BI5" s="420"/>
      <c r="BJ5" s="420"/>
      <c r="BK5" s="420"/>
      <c r="BL5" s="420"/>
      <c r="BM5" s="420"/>
      <c r="BN5" s="420"/>
      <c r="BO5" s="420"/>
      <c r="BP5" s="420"/>
      <c r="BQ5" s="420"/>
      <c r="BR5" s="420"/>
      <c r="BS5" s="420"/>
      <c r="BT5" s="420"/>
      <c r="BU5" s="420"/>
      <c r="BV5" s="420"/>
      <c r="BW5" s="420"/>
      <c r="BX5" s="420"/>
      <c r="BY5" s="420"/>
      <c r="BZ5" s="420"/>
      <c r="CA5" s="420"/>
      <c r="CB5" s="420"/>
      <c r="CC5" s="420"/>
      <c r="CD5" s="420"/>
      <c r="CE5" s="420"/>
      <c r="CF5" s="420"/>
      <c r="CG5" s="420"/>
      <c r="CH5" s="420"/>
      <c r="CI5" s="420"/>
      <c r="CJ5" s="420"/>
      <c r="CK5" s="420"/>
      <c r="CL5" s="420"/>
      <c r="CM5" s="420"/>
      <c r="CN5" s="420"/>
      <c r="CO5" s="420"/>
      <c r="CP5" s="420"/>
      <c r="CQ5" s="420"/>
      <c r="CR5" s="420"/>
      <c r="CS5" s="420"/>
      <c r="CT5" s="420"/>
      <c r="CU5" s="420"/>
      <c r="CV5" s="420"/>
      <c r="CW5" s="420"/>
      <c r="CX5" s="420"/>
      <c r="CY5" s="420"/>
      <c r="CZ5" s="420"/>
      <c r="DA5" s="420"/>
      <c r="DB5" s="420"/>
      <c r="DC5" s="420"/>
      <c r="DD5" s="420"/>
      <c r="DE5" s="420"/>
      <c r="DF5" s="420"/>
      <c r="DG5" s="420"/>
      <c r="DH5" s="420"/>
      <c r="DI5" s="420"/>
      <c r="DJ5" s="420"/>
      <c r="DK5" s="420"/>
      <c r="DL5" s="420"/>
      <c r="DM5" s="420"/>
      <c r="DN5" s="420"/>
      <c r="DO5" s="420"/>
      <c r="DP5" s="420"/>
      <c r="DQ5" s="420"/>
      <c r="DR5" s="420"/>
      <c r="DS5" s="420"/>
      <c r="DT5" s="420"/>
      <c r="DU5" s="420"/>
      <c r="DV5" s="420"/>
      <c r="DW5" s="420"/>
      <c r="DX5" s="420"/>
      <c r="DY5" s="420"/>
      <c r="DZ5" s="420"/>
      <c r="EA5" s="420"/>
      <c r="EB5" s="420"/>
      <c r="EC5" s="420"/>
      <c r="ED5" s="420"/>
      <c r="EE5" s="420"/>
      <c r="EF5" s="420"/>
      <c r="EG5" s="420"/>
      <c r="EH5" s="420"/>
      <c r="EI5" s="420"/>
      <c r="EJ5" s="420"/>
      <c r="EK5" s="420"/>
      <c r="EL5" s="420"/>
      <c r="EM5" s="420"/>
      <c r="EN5" s="420"/>
      <c r="EO5" s="420"/>
      <c r="EP5" s="420"/>
      <c r="EQ5" s="420"/>
      <c r="ER5" s="420"/>
      <c r="ES5" s="420"/>
      <c r="ET5" s="420"/>
      <c r="EU5" s="420"/>
      <c r="EV5" s="420"/>
      <c r="EW5" s="420"/>
      <c r="EX5" s="420"/>
      <c r="EY5" s="420"/>
      <c r="EZ5" s="420"/>
      <c r="FA5" s="420"/>
      <c r="FB5" s="420"/>
      <c r="FC5" s="420"/>
      <c r="FD5" s="420"/>
      <c r="FE5" s="420"/>
      <c r="FF5" s="420"/>
      <c r="FG5" s="420"/>
      <c r="FH5" s="420"/>
      <c r="FI5" s="420"/>
      <c r="FJ5" s="420"/>
      <c r="FK5" s="420"/>
      <c r="FL5" s="420"/>
      <c r="FM5" s="420"/>
      <c r="FN5" s="420"/>
      <c r="FO5" s="420"/>
      <c r="FP5" s="420"/>
      <c r="FQ5" s="420"/>
      <c r="FR5" s="420"/>
      <c r="FS5" s="420"/>
      <c r="FT5" s="420"/>
      <c r="FU5" s="420"/>
      <c r="FV5" s="420"/>
      <c r="FW5" s="420"/>
      <c r="FX5" s="420"/>
      <c r="FY5" s="420"/>
      <c r="FZ5" s="420"/>
      <c r="GA5" s="420"/>
      <c r="GB5" s="420"/>
      <c r="GC5" s="420"/>
      <c r="GD5" s="420"/>
      <c r="GE5" s="420"/>
      <c r="GF5" s="420"/>
      <c r="GG5" s="420"/>
      <c r="GH5" s="420"/>
      <c r="GI5" s="420"/>
      <c r="GJ5" s="420"/>
      <c r="GK5" s="420"/>
      <c r="GL5" s="420"/>
      <c r="GM5" s="420"/>
      <c r="GN5" s="420"/>
      <c r="GO5" s="420"/>
      <c r="GP5" s="420"/>
      <c r="GQ5" s="420"/>
      <c r="GR5" s="420"/>
      <c r="GS5" s="420"/>
      <c r="GT5" s="420"/>
      <c r="GU5" s="420"/>
      <c r="GV5" s="420"/>
      <c r="GW5" s="420"/>
      <c r="GX5" s="420"/>
      <c r="GY5" s="420"/>
      <c r="GZ5" s="420"/>
      <c r="HA5" s="420"/>
      <c r="HB5" s="420"/>
      <c r="HC5" s="420"/>
      <c r="HD5" s="420"/>
      <c r="HE5" s="420"/>
      <c r="HF5" s="420"/>
      <c r="HG5" s="420"/>
      <c r="HH5" s="420"/>
      <c r="HI5" s="420"/>
      <c r="HJ5" s="420"/>
      <c r="HK5" s="420"/>
      <c r="HL5" s="420"/>
      <c r="HM5" s="420"/>
      <c r="HN5" s="420"/>
      <c r="HO5" s="420"/>
      <c r="HP5" s="420"/>
      <c r="HQ5" s="420"/>
      <c r="HR5" s="420"/>
      <c r="HS5" s="420"/>
      <c r="HT5" s="420"/>
      <c r="HU5" s="420"/>
      <c r="HV5" s="420"/>
      <c r="HW5" s="420"/>
      <c r="HX5" s="420"/>
      <c r="HY5" s="420"/>
      <c r="HZ5" s="420"/>
      <c r="IA5" s="420"/>
      <c r="IB5" s="420"/>
      <c r="IC5" s="420"/>
      <c r="ID5" s="420"/>
      <c r="IE5" s="420"/>
      <c r="IF5" s="420"/>
      <c r="IG5" s="420"/>
      <c r="IH5" s="420"/>
      <c r="II5" s="420"/>
      <c r="IJ5" s="420"/>
      <c r="IK5" s="420"/>
      <c r="IL5" s="420"/>
      <c r="IM5" s="420"/>
      <c r="IN5" s="420"/>
      <c r="IO5" s="420"/>
      <c r="IP5" s="420"/>
      <c r="IQ5" s="420"/>
      <c r="IR5" s="420"/>
    </row>
    <row r="6" spans="1:252" ht="103.5" customHeight="1" thickBot="1" x14ac:dyDescent="0.35">
      <c r="B6" s="426" t="s">
        <v>19</v>
      </c>
      <c r="C6" s="427" t="s">
        <v>20</v>
      </c>
      <c r="D6" s="428" t="s">
        <v>6</v>
      </c>
      <c r="E6" s="429" t="s">
        <v>344</v>
      </c>
      <c r="F6" s="430" t="s">
        <v>22</v>
      </c>
      <c r="G6" s="430" t="s">
        <v>927</v>
      </c>
      <c r="H6" s="431" t="s">
        <v>672</v>
      </c>
      <c r="I6" s="1123" t="s">
        <v>673</v>
      </c>
      <c r="J6" s="1046" t="s">
        <v>1175</v>
      </c>
      <c r="K6" s="1049" t="s">
        <v>143</v>
      </c>
      <c r="L6" s="1046" t="s">
        <v>1208</v>
      </c>
      <c r="M6" s="555" t="s">
        <v>499</v>
      </c>
    </row>
    <row r="7" spans="1:252" s="107" customFormat="1" ht="22.5" customHeight="1" x14ac:dyDescent="0.35">
      <c r="A7" s="747">
        <v>1</v>
      </c>
      <c r="B7" s="433">
        <v>17</v>
      </c>
      <c r="C7" s="1848" t="s">
        <v>33</v>
      </c>
      <c r="D7" s="1849"/>
      <c r="E7" s="434"/>
      <c r="F7" s="435"/>
      <c r="G7" s="435"/>
      <c r="H7" s="436"/>
      <c r="I7" s="1124"/>
      <c r="J7" s="1418"/>
      <c r="K7" s="1276"/>
      <c r="L7" s="1047"/>
      <c r="M7" s="687"/>
      <c r="N7" s="437"/>
      <c r="O7" s="437"/>
      <c r="P7" s="437"/>
      <c r="Q7" s="437"/>
      <c r="R7" s="437"/>
      <c r="S7" s="437"/>
      <c r="T7" s="437"/>
      <c r="U7" s="437"/>
      <c r="V7" s="437"/>
      <c r="W7" s="437"/>
      <c r="X7" s="437"/>
      <c r="Y7" s="437"/>
      <c r="Z7" s="437"/>
      <c r="AA7" s="437"/>
      <c r="AB7" s="437"/>
      <c r="AC7" s="437"/>
      <c r="AD7" s="437"/>
      <c r="AE7" s="437"/>
      <c r="AF7" s="437"/>
      <c r="AG7" s="437"/>
      <c r="AH7" s="437"/>
      <c r="AI7" s="437"/>
      <c r="AJ7" s="437"/>
      <c r="AK7" s="437"/>
      <c r="AL7" s="437"/>
      <c r="AM7" s="437"/>
      <c r="AN7" s="437"/>
      <c r="AO7" s="437"/>
      <c r="AP7" s="437"/>
      <c r="AQ7" s="437"/>
      <c r="AR7" s="437"/>
      <c r="AS7" s="437"/>
      <c r="AT7" s="437"/>
      <c r="AU7" s="437"/>
      <c r="AV7" s="437"/>
      <c r="AW7" s="437"/>
      <c r="AX7" s="437"/>
      <c r="AY7" s="437"/>
      <c r="AZ7" s="437"/>
      <c r="BA7" s="437"/>
      <c r="BB7" s="437"/>
      <c r="BC7" s="437"/>
      <c r="BD7" s="437"/>
      <c r="BE7" s="437"/>
      <c r="BF7" s="437"/>
      <c r="BG7" s="437"/>
      <c r="BH7" s="437"/>
      <c r="BI7" s="437"/>
      <c r="BJ7" s="437"/>
      <c r="BK7" s="437"/>
      <c r="BL7" s="437"/>
      <c r="BM7" s="437"/>
      <c r="BN7" s="437"/>
      <c r="BO7" s="437"/>
      <c r="BP7" s="437"/>
      <c r="BQ7" s="437"/>
      <c r="BR7" s="437"/>
      <c r="BS7" s="437"/>
      <c r="BT7" s="437"/>
      <c r="BU7" s="437"/>
      <c r="BV7" s="437"/>
      <c r="BW7" s="437"/>
      <c r="BX7" s="437"/>
      <c r="BY7" s="437"/>
      <c r="BZ7" s="437"/>
      <c r="CA7" s="437"/>
      <c r="CB7" s="437"/>
      <c r="CC7" s="437"/>
      <c r="CD7" s="437"/>
      <c r="CE7" s="437"/>
      <c r="CF7" s="437"/>
      <c r="CG7" s="437"/>
      <c r="CH7" s="437"/>
      <c r="CI7" s="437"/>
      <c r="CJ7" s="437"/>
      <c r="CK7" s="437"/>
      <c r="CL7" s="437"/>
      <c r="CM7" s="437"/>
      <c r="CN7" s="437"/>
      <c r="CO7" s="437"/>
      <c r="CP7" s="437"/>
      <c r="CQ7" s="437"/>
      <c r="CR7" s="437"/>
      <c r="CS7" s="437"/>
      <c r="CT7" s="437"/>
      <c r="CU7" s="437"/>
      <c r="CV7" s="437"/>
      <c r="CW7" s="437"/>
      <c r="CX7" s="437"/>
      <c r="CY7" s="437"/>
      <c r="CZ7" s="437"/>
      <c r="DA7" s="437"/>
      <c r="DB7" s="437"/>
      <c r="DC7" s="437"/>
      <c r="DD7" s="437"/>
      <c r="DE7" s="437"/>
      <c r="DF7" s="437"/>
      <c r="DG7" s="437"/>
      <c r="DH7" s="437"/>
      <c r="DI7" s="437"/>
      <c r="DJ7" s="437"/>
      <c r="DK7" s="437"/>
      <c r="DL7" s="437"/>
      <c r="DM7" s="437"/>
      <c r="DN7" s="437"/>
      <c r="DO7" s="437"/>
      <c r="DP7" s="437"/>
      <c r="DQ7" s="437"/>
      <c r="DR7" s="437"/>
      <c r="DS7" s="437"/>
      <c r="DT7" s="437"/>
      <c r="DU7" s="437"/>
      <c r="DV7" s="437"/>
      <c r="DW7" s="437"/>
      <c r="DX7" s="437"/>
      <c r="DY7" s="437"/>
      <c r="DZ7" s="437"/>
      <c r="EA7" s="437"/>
      <c r="EB7" s="437"/>
      <c r="EC7" s="437"/>
      <c r="ED7" s="437"/>
      <c r="EE7" s="437"/>
      <c r="EF7" s="437"/>
      <c r="EG7" s="437"/>
      <c r="EH7" s="437"/>
      <c r="EI7" s="437"/>
      <c r="EJ7" s="437"/>
      <c r="EK7" s="437"/>
      <c r="EL7" s="437"/>
      <c r="EM7" s="437"/>
      <c r="EN7" s="437"/>
      <c r="EO7" s="437"/>
      <c r="EP7" s="437"/>
      <c r="EQ7" s="437"/>
      <c r="ER7" s="437"/>
      <c r="ES7" s="437"/>
      <c r="ET7" s="437"/>
      <c r="EU7" s="437"/>
      <c r="EV7" s="437"/>
      <c r="EW7" s="437"/>
      <c r="EX7" s="437"/>
      <c r="EY7" s="437"/>
      <c r="EZ7" s="437"/>
      <c r="FA7" s="437"/>
      <c r="FB7" s="437"/>
      <c r="FC7" s="437"/>
      <c r="FD7" s="437"/>
      <c r="FE7" s="437"/>
      <c r="FF7" s="437"/>
      <c r="FG7" s="437"/>
      <c r="FH7" s="437"/>
      <c r="FI7" s="437"/>
      <c r="FJ7" s="437"/>
      <c r="FK7" s="437"/>
      <c r="FL7" s="437"/>
      <c r="FM7" s="437"/>
      <c r="FN7" s="437"/>
      <c r="FO7" s="437"/>
      <c r="FP7" s="437"/>
      <c r="FQ7" s="437"/>
      <c r="FR7" s="437"/>
      <c r="FS7" s="437"/>
      <c r="FT7" s="437"/>
      <c r="FU7" s="437"/>
      <c r="FV7" s="437"/>
      <c r="FW7" s="437"/>
      <c r="FX7" s="437"/>
      <c r="FY7" s="437"/>
      <c r="FZ7" s="437"/>
      <c r="GA7" s="437"/>
      <c r="GB7" s="437"/>
      <c r="GC7" s="437"/>
      <c r="GD7" s="437"/>
      <c r="GE7" s="437"/>
      <c r="GF7" s="437"/>
      <c r="GG7" s="437"/>
      <c r="GH7" s="437"/>
      <c r="GI7" s="437"/>
      <c r="GJ7" s="437"/>
      <c r="GK7" s="437"/>
      <c r="GL7" s="437"/>
      <c r="GM7" s="437"/>
      <c r="GN7" s="437"/>
      <c r="GO7" s="437"/>
      <c r="GP7" s="437"/>
      <c r="GQ7" s="437"/>
      <c r="GR7" s="437"/>
      <c r="GS7" s="437"/>
      <c r="GT7" s="437"/>
      <c r="GU7" s="437"/>
      <c r="GV7" s="437"/>
      <c r="GW7" s="437"/>
      <c r="GX7" s="437"/>
      <c r="GY7" s="437"/>
      <c r="GZ7" s="437"/>
      <c r="HA7" s="437"/>
      <c r="HB7" s="437"/>
      <c r="HC7" s="437"/>
      <c r="HD7" s="437"/>
      <c r="HE7" s="437"/>
      <c r="HF7" s="437"/>
      <c r="HG7" s="437"/>
      <c r="HH7" s="437"/>
      <c r="HI7" s="437"/>
      <c r="HJ7" s="437"/>
      <c r="HK7" s="437"/>
      <c r="HL7" s="437"/>
      <c r="HM7" s="437"/>
      <c r="HN7" s="437"/>
      <c r="HO7" s="437"/>
      <c r="HP7" s="437"/>
      <c r="HQ7" s="437"/>
      <c r="HR7" s="437"/>
      <c r="HS7" s="437"/>
      <c r="HT7" s="437"/>
      <c r="HU7" s="437"/>
      <c r="HV7" s="437"/>
      <c r="HW7" s="437"/>
      <c r="HX7" s="437"/>
      <c r="HY7" s="437"/>
      <c r="HZ7" s="437"/>
      <c r="IA7" s="437"/>
      <c r="IB7" s="437"/>
      <c r="IC7" s="437"/>
      <c r="ID7" s="437"/>
      <c r="IE7" s="437"/>
      <c r="IF7" s="437"/>
      <c r="IG7" s="437"/>
      <c r="IH7" s="437"/>
      <c r="II7" s="437"/>
      <c r="IJ7" s="437"/>
      <c r="IK7" s="437"/>
      <c r="IL7" s="437"/>
      <c r="IM7" s="437"/>
      <c r="IN7" s="437"/>
      <c r="IO7" s="437"/>
      <c r="IP7" s="437"/>
      <c r="IQ7" s="437"/>
      <c r="IR7" s="437"/>
    </row>
    <row r="8" spans="1:252" ht="18" customHeight="1" x14ac:dyDescent="0.3">
      <c r="A8" s="747">
        <v>2</v>
      </c>
      <c r="B8" s="1295"/>
      <c r="C8" s="438">
        <v>1</v>
      </c>
      <c r="D8" s="445" t="s">
        <v>549</v>
      </c>
      <c r="E8" s="446" t="s">
        <v>25</v>
      </c>
      <c r="F8" s="441">
        <f t="shared" ref="F8:F14" si="0">+G8+H8+L8+M8</f>
        <v>10300</v>
      </c>
      <c r="G8" s="442">
        <v>10122</v>
      </c>
      <c r="H8" s="443">
        <v>178</v>
      </c>
      <c r="I8" s="1125">
        <v>280207</v>
      </c>
      <c r="J8" s="1419">
        <v>0</v>
      </c>
      <c r="K8" s="1277"/>
      <c r="L8" s="1048">
        <f>SUM(J8:K8)</f>
        <v>0</v>
      </c>
      <c r="M8" s="656"/>
    </row>
    <row r="9" spans="1:252" ht="18" customHeight="1" x14ac:dyDescent="0.3">
      <c r="A9" s="747">
        <v>3</v>
      </c>
      <c r="B9" s="1295"/>
      <c r="C9" s="438">
        <v>2</v>
      </c>
      <c r="D9" s="445" t="s">
        <v>400</v>
      </c>
      <c r="E9" s="446" t="s">
        <v>25</v>
      </c>
      <c r="F9" s="441">
        <f t="shared" si="0"/>
        <v>864816</v>
      </c>
      <c r="G9" s="442">
        <v>10953</v>
      </c>
      <c r="H9" s="443">
        <v>1020</v>
      </c>
      <c r="I9" s="1125"/>
      <c r="J9" s="1419">
        <v>801797</v>
      </c>
      <c r="K9" s="1277"/>
      <c r="L9" s="1048">
        <f>SUM(J9:K9)</f>
        <v>801797</v>
      </c>
      <c r="M9" s="656">
        <f>4815+46231</f>
        <v>51046</v>
      </c>
    </row>
    <row r="10" spans="1:252" ht="18" customHeight="1" x14ac:dyDescent="0.3">
      <c r="A10" s="747">
        <v>4</v>
      </c>
      <c r="B10" s="1295"/>
      <c r="C10" s="438">
        <v>3</v>
      </c>
      <c r="D10" s="1365" t="s">
        <v>545</v>
      </c>
      <c r="E10" s="446" t="s">
        <v>25</v>
      </c>
      <c r="F10" s="441">
        <f t="shared" si="0"/>
        <v>3295</v>
      </c>
      <c r="G10" s="442"/>
      <c r="H10" s="443">
        <v>729</v>
      </c>
      <c r="I10" s="1125"/>
      <c r="J10" s="1419">
        <v>2556</v>
      </c>
      <c r="K10" s="1277">
        <v>10</v>
      </c>
      <c r="L10" s="1048">
        <f>SUM(J10:K10)</f>
        <v>2566</v>
      </c>
      <c r="M10" s="656"/>
    </row>
    <row r="11" spans="1:252" ht="33" x14ac:dyDescent="0.3">
      <c r="A11" s="747">
        <v>5</v>
      </c>
      <c r="B11" s="1295"/>
      <c r="C11" s="438">
        <v>4</v>
      </c>
      <c r="D11" s="445" t="s">
        <v>550</v>
      </c>
      <c r="E11" s="446" t="s">
        <v>25</v>
      </c>
      <c r="F11" s="441">
        <f t="shared" si="0"/>
        <v>262530</v>
      </c>
      <c r="G11" s="442">
        <v>5906</v>
      </c>
      <c r="H11" s="443">
        <v>154639</v>
      </c>
      <c r="I11" s="1125">
        <f>14500-901</f>
        <v>13599</v>
      </c>
      <c r="J11" s="1419">
        <v>101985</v>
      </c>
      <c r="K11" s="1277"/>
      <c r="L11" s="1048">
        <f t="shared" ref="L11:L41" si="1">SUM(J11:K11)</f>
        <v>101985</v>
      </c>
      <c r="M11" s="656"/>
    </row>
    <row r="12" spans="1:252" x14ac:dyDescent="0.3">
      <c r="A12" s="747">
        <v>6</v>
      </c>
      <c r="B12" s="1295"/>
      <c r="C12" s="438">
        <v>5</v>
      </c>
      <c r="D12" s="439" t="s">
        <v>679</v>
      </c>
      <c r="E12" s="446" t="s">
        <v>25</v>
      </c>
      <c r="F12" s="441">
        <f t="shared" si="0"/>
        <v>171138</v>
      </c>
      <c r="G12" s="442">
        <v>7062</v>
      </c>
      <c r="H12" s="443">
        <v>159427</v>
      </c>
      <c r="I12" s="1125"/>
      <c r="J12" s="1419">
        <v>4649</v>
      </c>
      <c r="K12" s="1277"/>
      <c r="L12" s="1048">
        <f t="shared" si="1"/>
        <v>4649</v>
      </c>
      <c r="M12" s="656"/>
    </row>
    <row r="13" spans="1:252" ht="33" x14ac:dyDescent="0.3">
      <c r="A13" s="747">
        <v>7</v>
      </c>
      <c r="B13" s="1295"/>
      <c r="C13" s="438">
        <v>6</v>
      </c>
      <c r="D13" s="445" t="s">
        <v>551</v>
      </c>
      <c r="E13" s="446" t="s">
        <v>25</v>
      </c>
      <c r="F13" s="441">
        <f t="shared" si="0"/>
        <v>260914</v>
      </c>
      <c r="G13" s="442"/>
      <c r="H13" s="443"/>
      <c r="I13" s="1125">
        <v>227554</v>
      </c>
      <c r="J13" s="1419">
        <v>218592</v>
      </c>
      <c r="K13" s="1277"/>
      <c r="L13" s="1048">
        <f t="shared" si="1"/>
        <v>218592</v>
      </c>
      <c r="M13" s="656">
        <f>10916+31406</f>
        <v>42322</v>
      </c>
    </row>
    <row r="14" spans="1:252" ht="33" customHeight="1" x14ac:dyDescent="0.3">
      <c r="A14" s="747">
        <v>8</v>
      </c>
      <c r="B14" s="1295"/>
      <c r="C14" s="438">
        <v>7</v>
      </c>
      <c r="D14" s="447" t="s">
        <v>926</v>
      </c>
      <c r="E14" s="446" t="s">
        <v>25</v>
      </c>
      <c r="F14" s="441">
        <f t="shared" si="0"/>
        <v>9987</v>
      </c>
      <c r="G14" s="442">
        <v>4000</v>
      </c>
      <c r="H14" s="443">
        <v>1397</v>
      </c>
      <c r="I14" s="1125"/>
      <c r="J14" s="1419">
        <v>4590</v>
      </c>
      <c r="K14" s="1277"/>
      <c r="L14" s="1048">
        <f t="shared" si="1"/>
        <v>4590</v>
      </c>
      <c r="M14" s="656"/>
    </row>
    <row r="15" spans="1:252" ht="49.5" x14ac:dyDescent="0.3">
      <c r="A15" s="747">
        <v>9</v>
      </c>
      <c r="B15" s="1295"/>
      <c r="C15" s="438">
        <v>8</v>
      </c>
      <c r="D15" s="445" t="s">
        <v>1058</v>
      </c>
      <c r="E15" s="446" t="s">
        <v>25</v>
      </c>
      <c r="F15" s="441">
        <f t="shared" ref="F15:F75" si="2">+G15+H15+L15+M15</f>
        <v>1104646</v>
      </c>
      <c r="G15" s="442">
        <v>24308</v>
      </c>
      <c r="H15" s="443">
        <v>20657</v>
      </c>
      <c r="I15" s="1125">
        <v>105487</v>
      </c>
      <c r="J15" s="1419">
        <v>1059681</v>
      </c>
      <c r="K15" s="1277"/>
      <c r="L15" s="1048">
        <f t="shared" si="1"/>
        <v>1059681</v>
      </c>
      <c r="M15" s="656"/>
    </row>
    <row r="16" spans="1:252" ht="33" x14ac:dyDescent="0.3">
      <c r="A16" s="747">
        <v>10</v>
      </c>
      <c r="B16" s="1295"/>
      <c r="C16" s="438">
        <v>9</v>
      </c>
      <c r="D16" s="445" t="s">
        <v>625</v>
      </c>
      <c r="E16" s="446" t="s">
        <v>25</v>
      </c>
      <c r="F16" s="441">
        <f>+G16+H16+L16+M16</f>
        <v>2686328</v>
      </c>
      <c r="G16" s="442">
        <f>22577+6858+9893</f>
        <v>39328</v>
      </c>
      <c r="H16" s="443">
        <v>75692</v>
      </c>
      <c r="I16" s="1125">
        <v>194530</v>
      </c>
      <c r="J16" s="1419">
        <v>1963469</v>
      </c>
      <c r="K16" s="1277"/>
      <c r="L16" s="1048">
        <f t="shared" si="1"/>
        <v>1963469</v>
      </c>
      <c r="M16" s="656">
        <v>607839</v>
      </c>
    </row>
    <row r="17" spans="1:13" ht="18" customHeight="1" x14ac:dyDescent="0.3">
      <c r="A17" s="747">
        <v>11</v>
      </c>
      <c r="B17" s="1295"/>
      <c r="C17" s="438">
        <v>10</v>
      </c>
      <c r="D17" s="1264" t="s">
        <v>923</v>
      </c>
      <c r="E17" s="446" t="s">
        <v>25</v>
      </c>
      <c r="F17" s="441">
        <f>+G17+H17+L17+M17</f>
        <v>229555</v>
      </c>
      <c r="G17" s="442"/>
      <c r="H17" s="443"/>
      <c r="I17" s="1125">
        <v>228000</v>
      </c>
      <c r="J17" s="1419">
        <v>217555</v>
      </c>
      <c r="K17" s="1277"/>
      <c r="L17" s="1048">
        <f t="shared" si="1"/>
        <v>217555</v>
      </c>
      <c r="M17" s="656">
        <v>12000</v>
      </c>
    </row>
    <row r="18" spans="1:13" ht="18" customHeight="1" x14ac:dyDescent="0.3">
      <c r="A18" s="747">
        <v>12</v>
      </c>
      <c r="B18" s="1295"/>
      <c r="C18" s="438">
        <v>11</v>
      </c>
      <c r="D18" s="445" t="s">
        <v>552</v>
      </c>
      <c r="E18" s="446" t="s">
        <v>25</v>
      </c>
      <c r="F18" s="441">
        <f t="shared" si="2"/>
        <v>62971</v>
      </c>
      <c r="G18" s="442">
        <v>1994</v>
      </c>
      <c r="H18" s="443"/>
      <c r="I18" s="1125">
        <v>66000</v>
      </c>
      <c r="J18" s="1419">
        <v>66036</v>
      </c>
      <c r="K18" s="1277">
        <v>-5059</v>
      </c>
      <c r="L18" s="1048">
        <f t="shared" si="1"/>
        <v>60977</v>
      </c>
      <c r="M18" s="656"/>
    </row>
    <row r="19" spans="1:13" ht="18" customHeight="1" x14ac:dyDescent="0.3">
      <c r="A19" s="747">
        <v>13</v>
      </c>
      <c r="B19" s="1295"/>
      <c r="C19" s="438">
        <v>12</v>
      </c>
      <c r="D19" s="445" t="s">
        <v>1140</v>
      </c>
      <c r="E19" s="446" t="s">
        <v>25</v>
      </c>
      <c r="F19" s="441">
        <f>+G19+H19+L19+M19</f>
        <v>66335</v>
      </c>
      <c r="G19" s="442">
        <v>491</v>
      </c>
      <c r="H19" s="443">
        <v>1147</v>
      </c>
      <c r="I19" s="1125">
        <v>61615</v>
      </c>
      <c r="J19" s="1419">
        <v>63156</v>
      </c>
      <c r="K19" s="1277">
        <v>-1540</v>
      </c>
      <c r="L19" s="1048">
        <f>SUM(J19:K19)</f>
        <v>61616</v>
      </c>
      <c r="M19" s="656">
        <v>3081</v>
      </c>
    </row>
    <row r="20" spans="1:13" ht="35.25" customHeight="1" x14ac:dyDescent="0.3">
      <c r="A20" s="747">
        <v>14</v>
      </c>
      <c r="B20" s="1295"/>
      <c r="C20" s="438">
        <v>13</v>
      </c>
      <c r="D20" s="445" t="s">
        <v>922</v>
      </c>
      <c r="E20" s="446" t="s">
        <v>25</v>
      </c>
      <c r="F20" s="441">
        <f t="shared" si="2"/>
        <v>10033</v>
      </c>
      <c r="G20" s="442"/>
      <c r="H20" s="443"/>
      <c r="I20" s="1125">
        <v>10335</v>
      </c>
      <c r="J20" s="1419">
        <v>10033</v>
      </c>
      <c r="K20" s="1277"/>
      <c r="L20" s="1048">
        <f t="shared" si="1"/>
        <v>10033</v>
      </c>
      <c r="M20" s="656"/>
    </row>
    <row r="21" spans="1:13" ht="49.5" x14ac:dyDescent="0.3">
      <c r="A21" s="747">
        <v>15</v>
      </c>
      <c r="B21" s="1295"/>
      <c r="C21" s="438">
        <v>14</v>
      </c>
      <c r="D21" s="445" t="s">
        <v>553</v>
      </c>
      <c r="E21" s="446" t="s">
        <v>25</v>
      </c>
      <c r="F21" s="441">
        <f t="shared" si="2"/>
        <v>81000</v>
      </c>
      <c r="G21" s="442"/>
      <c r="H21" s="443"/>
      <c r="I21" s="1125">
        <v>61000</v>
      </c>
      <c r="J21" s="1419">
        <v>81000</v>
      </c>
      <c r="K21" s="1277"/>
      <c r="L21" s="1048">
        <f t="shared" si="1"/>
        <v>81000</v>
      </c>
      <c r="M21" s="656"/>
    </row>
    <row r="22" spans="1:13" ht="33" x14ac:dyDescent="0.3">
      <c r="A22" s="747">
        <v>16</v>
      </c>
      <c r="B22" s="1295"/>
      <c r="C22" s="438">
        <v>15</v>
      </c>
      <c r="D22" s="445" t="s">
        <v>558</v>
      </c>
      <c r="E22" s="446" t="s">
        <v>25</v>
      </c>
      <c r="F22" s="441">
        <f t="shared" si="2"/>
        <v>17750</v>
      </c>
      <c r="G22" s="441"/>
      <c r="H22" s="443"/>
      <c r="I22" s="1126">
        <v>12750</v>
      </c>
      <c r="J22" s="1420">
        <v>12750</v>
      </c>
      <c r="K22" s="1278"/>
      <c r="L22" s="1048">
        <f t="shared" si="1"/>
        <v>12750</v>
      </c>
      <c r="M22" s="656">
        <v>5000</v>
      </c>
    </row>
    <row r="23" spans="1:13" ht="33" x14ac:dyDescent="0.3">
      <c r="A23" s="747">
        <v>17</v>
      </c>
      <c r="B23" s="1295"/>
      <c r="C23" s="438">
        <v>16</v>
      </c>
      <c r="D23" s="445" t="s">
        <v>1348</v>
      </c>
      <c r="E23" s="446" t="s">
        <v>25</v>
      </c>
      <c r="F23" s="441">
        <f t="shared" si="2"/>
        <v>458000</v>
      </c>
      <c r="G23" s="441"/>
      <c r="H23" s="443"/>
      <c r="I23" s="1126">
        <v>25000</v>
      </c>
      <c r="J23" s="1420">
        <v>25000</v>
      </c>
      <c r="K23" s="1278">
        <v>433000</v>
      </c>
      <c r="L23" s="1048">
        <f t="shared" si="1"/>
        <v>458000</v>
      </c>
      <c r="M23" s="656"/>
    </row>
    <row r="24" spans="1:13" x14ac:dyDescent="0.3">
      <c r="A24" s="747">
        <v>18</v>
      </c>
      <c r="B24" s="1295"/>
      <c r="C24" s="438">
        <v>17</v>
      </c>
      <c r="D24" s="445" t="s">
        <v>559</v>
      </c>
      <c r="E24" s="446" t="s">
        <v>25</v>
      </c>
      <c r="F24" s="441">
        <f t="shared" si="2"/>
        <v>0</v>
      </c>
      <c r="G24" s="441"/>
      <c r="H24" s="443"/>
      <c r="I24" s="1126">
        <v>9200</v>
      </c>
      <c r="J24" s="1420">
        <v>0</v>
      </c>
      <c r="K24" s="1278"/>
      <c r="L24" s="1048">
        <f t="shared" si="1"/>
        <v>0</v>
      </c>
      <c r="M24" s="656"/>
    </row>
    <row r="25" spans="1:13" ht="18" customHeight="1" x14ac:dyDescent="0.3">
      <c r="A25" s="747">
        <v>19</v>
      </c>
      <c r="B25" s="1295"/>
      <c r="C25" s="438">
        <v>18</v>
      </c>
      <c r="D25" s="445" t="s">
        <v>1347</v>
      </c>
      <c r="E25" s="446" t="s">
        <v>25</v>
      </c>
      <c r="F25" s="441">
        <f t="shared" si="2"/>
        <v>65281</v>
      </c>
      <c r="G25" s="442"/>
      <c r="H25" s="443"/>
      <c r="I25" s="1125">
        <v>7000</v>
      </c>
      <c r="J25" s="1419">
        <v>22000</v>
      </c>
      <c r="K25" s="1277"/>
      <c r="L25" s="1048">
        <f t="shared" si="1"/>
        <v>22000</v>
      </c>
      <c r="M25" s="656">
        <v>43281</v>
      </c>
    </row>
    <row r="26" spans="1:13" ht="18" customHeight="1" x14ac:dyDescent="0.3">
      <c r="A26" s="747">
        <v>20</v>
      </c>
      <c r="B26" s="1295"/>
      <c r="C26" s="438">
        <v>19</v>
      </c>
      <c r="D26" s="445" t="s">
        <v>684</v>
      </c>
      <c r="E26" s="446" t="s">
        <v>25</v>
      </c>
      <c r="F26" s="441">
        <f t="shared" si="2"/>
        <v>15000</v>
      </c>
      <c r="G26" s="442"/>
      <c r="H26" s="443"/>
      <c r="I26" s="1125"/>
      <c r="J26" s="1419">
        <v>15000</v>
      </c>
      <c r="K26" s="1277"/>
      <c r="L26" s="1048">
        <f t="shared" si="1"/>
        <v>15000</v>
      </c>
      <c r="M26" s="656"/>
    </row>
    <row r="27" spans="1:13" ht="18" customHeight="1" x14ac:dyDescent="0.3">
      <c r="A27" s="747">
        <v>21</v>
      </c>
      <c r="B27" s="1295"/>
      <c r="C27" s="438">
        <v>20</v>
      </c>
      <c r="D27" s="445" t="s">
        <v>554</v>
      </c>
      <c r="E27" s="446" t="s">
        <v>25</v>
      </c>
      <c r="F27" s="441">
        <f t="shared" si="2"/>
        <v>4000</v>
      </c>
      <c r="G27" s="442"/>
      <c r="H27" s="443"/>
      <c r="I27" s="1125">
        <v>4000</v>
      </c>
      <c r="J27" s="1419">
        <v>4000</v>
      </c>
      <c r="K27" s="1277"/>
      <c r="L27" s="1048">
        <f t="shared" si="1"/>
        <v>4000</v>
      </c>
      <c r="M27" s="656"/>
    </row>
    <row r="28" spans="1:13" ht="18" customHeight="1" x14ac:dyDescent="0.3">
      <c r="A28" s="747">
        <v>22</v>
      </c>
      <c r="B28" s="1295"/>
      <c r="C28" s="438">
        <v>21</v>
      </c>
      <c r="D28" s="445" t="s">
        <v>626</v>
      </c>
      <c r="E28" s="446" t="s">
        <v>25</v>
      </c>
      <c r="F28" s="441">
        <f t="shared" si="2"/>
        <v>4000</v>
      </c>
      <c r="G28" s="442"/>
      <c r="H28" s="443"/>
      <c r="I28" s="1125">
        <v>4000</v>
      </c>
      <c r="J28" s="1419">
        <v>4000</v>
      </c>
      <c r="K28" s="1277"/>
      <c r="L28" s="1048">
        <f t="shared" si="1"/>
        <v>4000</v>
      </c>
      <c r="M28" s="656"/>
    </row>
    <row r="29" spans="1:13" ht="18" customHeight="1" x14ac:dyDescent="0.3">
      <c r="A29" s="747">
        <v>23</v>
      </c>
      <c r="B29" s="1295"/>
      <c r="C29" s="438">
        <v>22</v>
      </c>
      <c r="D29" s="445" t="s">
        <v>555</v>
      </c>
      <c r="E29" s="446" t="s">
        <v>25</v>
      </c>
      <c r="F29" s="441">
        <f t="shared" si="2"/>
        <v>4000</v>
      </c>
      <c r="G29" s="442"/>
      <c r="H29" s="443"/>
      <c r="I29" s="1125">
        <v>4000</v>
      </c>
      <c r="J29" s="1419">
        <v>4000</v>
      </c>
      <c r="K29" s="1277"/>
      <c r="L29" s="1048">
        <f t="shared" si="1"/>
        <v>4000</v>
      </c>
      <c r="M29" s="656"/>
    </row>
    <row r="30" spans="1:13" ht="18" customHeight="1" x14ac:dyDescent="0.3">
      <c r="A30" s="747">
        <v>24</v>
      </c>
      <c r="B30" s="1295"/>
      <c r="C30" s="438">
        <v>23</v>
      </c>
      <c r="D30" s="445" t="s">
        <v>627</v>
      </c>
      <c r="E30" s="446" t="s">
        <v>25</v>
      </c>
      <c r="F30" s="441">
        <f t="shared" si="2"/>
        <v>2000</v>
      </c>
      <c r="G30" s="442"/>
      <c r="H30" s="443"/>
      <c r="I30" s="1125">
        <v>2000</v>
      </c>
      <c r="J30" s="1419">
        <v>2000</v>
      </c>
      <c r="K30" s="1277"/>
      <c r="L30" s="1048">
        <f t="shared" si="1"/>
        <v>2000</v>
      </c>
      <c r="M30" s="656"/>
    </row>
    <row r="31" spans="1:13" ht="18" customHeight="1" x14ac:dyDescent="0.3">
      <c r="A31" s="747">
        <v>25</v>
      </c>
      <c r="B31" s="1295"/>
      <c r="C31" s="438">
        <v>24</v>
      </c>
      <c r="D31" s="445" t="s">
        <v>556</v>
      </c>
      <c r="E31" s="446" t="s">
        <v>25</v>
      </c>
      <c r="F31" s="441">
        <f t="shared" si="2"/>
        <v>5000</v>
      </c>
      <c r="G31" s="442"/>
      <c r="H31" s="443"/>
      <c r="I31" s="1125">
        <v>5000</v>
      </c>
      <c r="J31" s="1419">
        <v>5000</v>
      </c>
      <c r="K31" s="1277"/>
      <c r="L31" s="1048">
        <f t="shared" si="1"/>
        <v>5000</v>
      </c>
      <c r="M31" s="656"/>
    </row>
    <row r="32" spans="1:13" ht="18" customHeight="1" x14ac:dyDescent="0.3">
      <c r="A32" s="747">
        <v>26</v>
      </c>
      <c r="B32" s="1295"/>
      <c r="C32" s="438">
        <v>25</v>
      </c>
      <c r="D32" s="445" t="s">
        <v>557</v>
      </c>
      <c r="E32" s="446" t="s">
        <v>25</v>
      </c>
      <c r="F32" s="441">
        <f>+G32+H32+L32+M32</f>
        <v>9300</v>
      </c>
      <c r="G32" s="442"/>
      <c r="H32" s="443"/>
      <c r="I32" s="1125">
        <v>20000</v>
      </c>
      <c r="J32" s="1419">
        <v>9300</v>
      </c>
      <c r="K32" s="1277"/>
      <c r="L32" s="1048">
        <f t="shared" si="1"/>
        <v>9300</v>
      </c>
      <c r="M32" s="656"/>
    </row>
    <row r="33" spans="1:13" ht="31.5" customHeight="1" x14ac:dyDescent="0.3">
      <c r="A33" s="747">
        <v>27</v>
      </c>
      <c r="B33" s="1295"/>
      <c r="C33" s="438">
        <v>26</v>
      </c>
      <c r="D33" s="445" t="s">
        <v>1032</v>
      </c>
      <c r="E33" s="446" t="s">
        <v>25</v>
      </c>
      <c r="F33" s="441">
        <f t="shared" si="2"/>
        <v>6500</v>
      </c>
      <c r="G33" s="442"/>
      <c r="H33" s="443"/>
      <c r="I33" s="1125"/>
      <c r="J33" s="1419">
        <v>6500</v>
      </c>
      <c r="K33" s="1277"/>
      <c r="L33" s="1048">
        <f t="shared" si="1"/>
        <v>6500</v>
      </c>
      <c r="M33" s="656"/>
    </row>
    <row r="34" spans="1:13" ht="31.5" customHeight="1" x14ac:dyDescent="0.3">
      <c r="A34" s="747">
        <v>28</v>
      </c>
      <c r="B34" s="1295"/>
      <c r="C34" s="438">
        <v>27</v>
      </c>
      <c r="D34" s="445" t="s">
        <v>1134</v>
      </c>
      <c r="E34" s="446" t="s">
        <v>25</v>
      </c>
      <c r="F34" s="441">
        <f t="shared" si="2"/>
        <v>4200</v>
      </c>
      <c r="G34" s="442"/>
      <c r="H34" s="443"/>
      <c r="I34" s="1125"/>
      <c r="J34" s="1419">
        <v>4200</v>
      </c>
      <c r="K34" s="1277"/>
      <c r="L34" s="1048">
        <f t="shared" si="1"/>
        <v>4200</v>
      </c>
      <c r="M34" s="656"/>
    </row>
    <row r="35" spans="1:13" ht="18" customHeight="1" x14ac:dyDescent="0.3">
      <c r="A35" s="747">
        <v>29</v>
      </c>
      <c r="B35" s="1295"/>
      <c r="C35" s="438">
        <v>28</v>
      </c>
      <c r="D35" s="447" t="s">
        <v>541</v>
      </c>
      <c r="E35" s="446" t="s">
        <v>25</v>
      </c>
      <c r="F35" s="441">
        <f t="shared" si="2"/>
        <v>88078</v>
      </c>
      <c r="G35" s="442"/>
      <c r="H35" s="443">
        <v>69730</v>
      </c>
      <c r="I35" s="1125"/>
      <c r="J35" s="1419">
        <v>18348</v>
      </c>
      <c r="K35" s="1277"/>
      <c r="L35" s="1048">
        <f t="shared" si="1"/>
        <v>18348</v>
      </c>
      <c r="M35" s="656"/>
    </row>
    <row r="36" spans="1:13" ht="18" customHeight="1" x14ac:dyDescent="0.3">
      <c r="A36" s="747">
        <v>30</v>
      </c>
      <c r="B36" s="1295"/>
      <c r="C36" s="438">
        <v>29</v>
      </c>
      <c r="D36" s="447" t="s">
        <v>680</v>
      </c>
      <c r="E36" s="446" t="s">
        <v>25</v>
      </c>
      <c r="F36" s="441">
        <f>+G36+H36+L36+M36</f>
        <v>59527</v>
      </c>
      <c r="G36" s="442">
        <v>3683</v>
      </c>
      <c r="H36" s="443">
        <v>3016</v>
      </c>
      <c r="I36" s="1125"/>
      <c r="J36" s="1419">
        <v>51</v>
      </c>
      <c r="K36" s="1277"/>
      <c r="L36" s="1048">
        <f t="shared" si="1"/>
        <v>51</v>
      </c>
      <c r="M36" s="656">
        <v>52777</v>
      </c>
    </row>
    <row r="37" spans="1:13" ht="32.25" customHeight="1" x14ac:dyDescent="0.3">
      <c r="A37" s="747">
        <v>31</v>
      </c>
      <c r="B37" s="1295"/>
      <c r="C37" s="438">
        <v>30</v>
      </c>
      <c r="D37" s="447" t="s">
        <v>681</v>
      </c>
      <c r="E37" s="446" t="s">
        <v>25</v>
      </c>
      <c r="F37" s="441">
        <f t="shared" si="2"/>
        <v>41683</v>
      </c>
      <c r="G37" s="442">
        <v>2921</v>
      </c>
      <c r="H37" s="443">
        <v>3620</v>
      </c>
      <c r="I37" s="1125"/>
      <c r="J37" s="1419">
        <v>209</v>
      </c>
      <c r="K37" s="1277"/>
      <c r="L37" s="1048">
        <f t="shared" si="1"/>
        <v>209</v>
      </c>
      <c r="M37" s="656">
        <v>34933</v>
      </c>
    </row>
    <row r="38" spans="1:13" ht="18" customHeight="1" x14ac:dyDescent="0.3">
      <c r="A38" s="747">
        <v>32</v>
      </c>
      <c r="B38" s="1295"/>
      <c r="C38" s="438">
        <v>31</v>
      </c>
      <c r="D38" s="447" t="s">
        <v>682</v>
      </c>
      <c r="E38" s="446" t="s">
        <v>25</v>
      </c>
      <c r="F38" s="441">
        <f t="shared" si="2"/>
        <v>3028</v>
      </c>
      <c r="G38" s="442"/>
      <c r="H38" s="443">
        <v>2496</v>
      </c>
      <c r="I38" s="1125"/>
      <c r="J38" s="1419">
        <v>532</v>
      </c>
      <c r="K38" s="1277"/>
      <c r="L38" s="1048">
        <f t="shared" si="1"/>
        <v>532</v>
      </c>
      <c r="M38" s="656"/>
    </row>
    <row r="39" spans="1:13" ht="18" customHeight="1" x14ac:dyDescent="0.3">
      <c r="A39" s="747">
        <v>33</v>
      </c>
      <c r="B39" s="1295"/>
      <c r="C39" s="438">
        <v>32</v>
      </c>
      <c r="D39" s="447" t="s">
        <v>1351</v>
      </c>
      <c r="E39" s="446" t="s">
        <v>25</v>
      </c>
      <c r="F39" s="441">
        <f t="shared" si="2"/>
        <v>72038</v>
      </c>
      <c r="G39" s="442"/>
      <c r="H39" s="443"/>
      <c r="I39" s="1125"/>
      <c r="J39" s="1419">
        <v>8100</v>
      </c>
      <c r="K39" s="1277">
        <v>63938</v>
      </c>
      <c r="L39" s="1048">
        <f t="shared" si="1"/>
        <v>72038</v>
      </c>
      <c r="M39" s="656"/>
    </row>
    <row r="40" spans="1:13" ht="18" customHeight="1" x14ac:dyDescent="0.3">
      <c r="A40" s="747">
        <v>34</v>
      </c>
      <c r="B40" s="1295"/>
      <c r="C40" s="438">
        <v>33</v>
      </c>
      <c r="D40" s="1264" t="s">
        <v>490</v>
      </c>
      <c r="E40" s="446" t="s">
        <v>25</v>
      </c>
      <c r="F40" s="441">
        <f t="shared" si="2"/>
        <v>5834</v>
      </c>
      <c r="G40" s="442"/>
      <c r="H40" s="443">
        <v>241</v>
      </c>
      <c r="I40" s="1125">
        <v>22524</v>
      </c>
      <c r="J40" s="1419">
        <v>1663</v>
      </c>
      <c r="K40" s="1277"/>
      <c r="L40" s="1048">
        <f t="shared" si="1"/>
        <v>1663</v>
      </c>
      <c r="M40" s="656">
        <v>3930</v>
      </c>
    </row>
    <row r="41" spans="1:13" ht="18" customHeight="1" x14ac:dyDescent="0.3">
      <c r="A41" s="747">
        <v>35</v>
      </c>
      <c r="B41" s="1295"/>
      <c r="C41" s="438">
        <v>34</v>
      </c>
      <c r="D41" s="1264" t="s">
        <v>560</v>
      </c>
      <c r="E41" s="446" t="s">
        <v>25</v>
      </c>
      <c r="F41" s="441">
        <f t="shared" si="2"/>
        <v>1972</v>
      </c>
      <c r="G41" s="442"/>
      <c r="H41" s="443"/>
      <c r="I41" s="1125">
        <v>25975</v>
      </c>
      <c r="J41" s="1419">
        <v>2347</v>
      </c>
      <c r="K41" s="1277">
        <v>-375</v>
      </c>
      <c r="L41" s="1048">
        <f t="shared" si="1"/>
        <v>1972</v>
      </c>
      <c r="M41" s="656"/>
    </row>
    <row r="42" spans="1:13" ht="33" x14ac:dyDescent="0.3">
      <c r="A42" s="747">
        <v>36</v>
      </c>
      <c r="B42" s="1295"/>
      <c r="C42" s="438">
        <v>35</v>
      </c>
      <c r="D42" s="445" t="s">
        <v>561</v>
      </c>
      <c r="E42" s="446" t="s">
        <v>25</v>
      </c>
      <c r="F42" s="441">
        <f t="shared" si="2"/>
        <v>102506</v>
      </c>
      <c r="G42" s="442"/>
      <c r="H42" s="443">
        <v>6731</v>
      </c>
      <c r="I42" s="1125">
        <v>100000</v>
      </c>
      <c r="J42" s="1419">
        <v>95775</v>
      </c>
      <c r="K42" s="1277"/>
      <c r="L42" s="1048">
        <f>SUM(J42:K42)</f>
        <v>95775</v>
      </c>
      <c r="M42" s="656"/>
    </row>
    <row r="43" spans="1:13" ht="33" x14ac:dyDescent="0.3">
      <c r="A43" s="747">
        <v>37</v>
      </c>
      <c r="B43" s="1295"/>
      <c r="C43" s="438">
        <v>36</v>
      </c>
      <c r="D43" s="445" t="s">
        <v>683</v>
      </c>
      <c r="E43" s="446" t="s">
        <v>25</v>
      </c>
      <c r="F43" s="441">
        <f t="shared" si="2"/>
        <v>2000</v>
      </c>
      <c r="G43" s="442"/>
      <c r="H43" s="443"/>
      <c r="I43" s="1125"/>
      <c r="J43" s="1419">
        <v>2000</v>
      </c>
      <c r="K43" s="1277"/>
      <c r="L43" s="1048">
        <f t="shared" ref="L43:L116" si="3">SUM(J43:K43)</f>
        <v>2000</v>
      </c>
      <c r="M43" s="656"/>
    </row>
    <row r="44" spans="1:13" x14ac:dyDescent="0.3">
      <c r="A44" s="747">
        <v>38</v>
      </c>
      <c r="B44" s="1295"/>
      <c r="C44" s="438">
        <v>37</v>
      </c>
      <c r="D44" s="445" t="s">
        <v>562</v>
      </c>
      <c r="E44" s="446" t="s">
        <v>25</v>
      </c>
      <c r="F44" s="441">
        <f t="shared" si="2"/>
        <v>0</v>
      </c>
      <c r="G44" s="441"/>
      <c r="H44" s="443"/>
      <c r="I44" s="1126">
        <v>22000</v>
      </c>
      <c r="J44" s="1420">
        <v>0</v>
      </c>
      <c r="K44" s="1278"/>
      <c r="L44" s="1048">
        <f t="shared" si="3"/>
        <v>0</v>
      </c>
      <c r="M44" s="656"/>
    </row>
    <row r="45" spans="1:13" x14ac:dyDescent="0.3">
      <c r="A45" s="747">
        <v>39</v>
      </c>
      <c r="B45" s="1295"/>
      <c r="C45" s="438">
        <v>38</v>
      </c>
      <c r="D45" s="445" t="s">
        <v>563</v>
      </c>
      <c r="E45" s="446" t="s">
        <v>25</v>
      </c>
      <c r="F45" s="441">
        <f t="shared" si="2"/>
        <v>900</v>
      </c>
      <c r="G45" s="442"/>
      <c r="H45" s="443"/>
      <c r="I45" s="1125">
        <v>2658</v>
      </c>
      <c r="J45" s="1419">
        <v>900</v>
      </c>
      <c r="K45" s="1277"/>
      <c r="L45" s="1048">
        <f t="shared" si="3"/>
        <v>900</v>
      </c>
      <c r="M45" s="656"/>
    </row>
    <row r="46" spans="1:13" ht="18" customHeight="1" x14ac:dyDescent="0.3">
      <c r="A46" s="747">
        <v>40</v>
      </c>
      <c r="B46" s="1295"/>
      <c r="C46" s="438">
        <v>39</v>
      </c>
      <c r="D46" s="1264" t="s">
        <v>564</v>
      </c>
      <c r="E46" s="446" t="s">
        <v>25</v>
      </c>
      <c r="F46" s="441">
        <f t="shared" si="2"/>
        <v>5000</v>
      </c>
      <c r="G46" s="442"/>
      <c r="H46" s="443"/>
      <c r="I46" s="1125">
        <v>5000</v>
      </c>
      <c r="J46" s="1419">
        <v>5000</v>
      </c>
      <c r="K46" s="1277"/>
      <c r="L46" s="1048">
        <f t="shared" si="3"/>
        <v>5000</v>
      </c>
      <c r="M46" s="656"/>
    </row>
    <row r="47" spans="1:13" ht="33" x14ac:dyDescent="0.3">
      <c r="A47" s="747">
        <v>41</v>
      </c>
      <c r="B47" s="1295"/>
      <c r="C47" s="438">
        <v>40</v>
      </c>
      <c r="D47" s="445" t="s">
        <v>565</v>
      </c>
      <c r="E47" s="446" t="s">
        <v>25</v>
      </c>
      <c r="F47" s="441">
        <f t="shared" si="2"/>
        <v>363597</v>
      </c>
      <c r="G47" s="442"/>
      <c r="H47" s="443">
        <v>7988</v>
      </c>
      <c r="I47" s="1126">
        <v>333048</v>
      </c>
      <c r="J47" s="1420">
        <v>355609</v>
      </c>
      <c r="K47" s="1278"/>
      <c r="L47" s="1048">
        <f t="shared" si="3"/>
        <v>355609</v>
      </c>
      <c r="M47" s="656"/>
    </row>
    <row r="48" spans="1:13" ht="18" customHeight="1" x14ac:dyDescent="0.3">
      <c r="A48" s="747">
        <v>42</v>
      </c>
      <c r="B48" s="1295"/>
      <c r="C48" s="438">
        <v>41</v>
      </c>
      <c r="D48" s="445" t="s">
        <v>539</v>
      </c>
      <c r="E48" s="446" t="s">
        <v>25</v>
      </c>
      <c r="F48" s="441">
        <f t="shared" si="2"/>
        <v>9226500</v>
      </c>
      <c r="G48" s="442"/>
      <c r="H48" s="443"/>
      <c r="I48" s="1125">
        <v>4000000</v>
      </c>
      <c r="J48" s="1419">
        <v>4676500</v>
      </c>
      <c r="K48" s="1277"/>
      <c r="L48" s="1048">
        <f t="shared" si="3"/>
        <v>4676500</v>
      </c>
      <c r="M48" s="656">
        <v>4550000</v>
      </c>
    </row>
    <row r="49" spans="1:13" ht="33" x14ac:dyDescent="0.3">
      <c r="A49" s="747">
        <v>43</v>
      </c>
      <c r="B49" s="1295"/>
      <c r="C49" s="438">
        <v>42</v>
      </c>
      <c r="D49" s="445" t="s">
        <v>566</v>
      </c>
      <c r="E49" s="446" t="s">
        <v>25</v>
      </c>
      <c r="F49" s="441">
        <f t="shared" si="2"/>
        <v>1281938</v>
      </c>
      <c r="G49" s="442"/>
      <c r="H49" s="443">
        <v>11938</v>
      </c>
      <c r="I49" s="1125">
        <f>235000+765000</f>
        <v>1000000</v>
      </c>
      <c r="J49" s="1419">
        <v>1270000</v>
      </c>
      <c r="K49" s="1277"/>
      <c r="L49" s="1048">
        <f t="shared" si="3"/>
        <v>1270000</v>
      </c>
      <c r="M49" s="656"/>
    </row>
    <row r="50" spans="1:13" ht="33" x14ac:dyDescent="0.3">
      <c r="A50" s="747">
        <v>44</v>
      </c>
      <c r="B50" s="1295"/>
      <c r="C50" s="438">
        <v>43</v>
      </c>
      <c r="D50" s="445" t="s">
        <v>645</v>
      </c>
      <c r="E50" s="446" t="s">
        <v>25</v>
      </c>
      <c r="F50" s="441">
        <f t="shared" si="2"/>
        <v>35206</v>
      </c>
      <c r="G50" s="442"/>
      <c r="H50" s="443"/>
      <c r="I50" s="1125">
        <v>0</v>
      </c>
      <c r="J50" s="1419">
        <v>35206</v>
      </c>
      <c r="K50" s="1277"/>
      <c r="L50" s="1048">
        <f t="shared" si="3"/>
        <v>35206</v>
      </c>
      <c r="M50" s="656"/>
    </row>
    <row r="51" spans="1:13" ht="49.5" x14ac:dyDescent="0.3">
      <c r="A51" s="747">
        <v>45</v>
      </c>
      <c r="B51" s="1295"/>
      <c r="C51" s="438">
        <v>44</v>
      </c>
      <c r="D51" s="445" t="s">
        <v>567</v>
      </c>
      <c r="E51" s="446" t="s">
        <v>25</v>
      </c>
      <c r="F51" s="441">
        <f t="shared" si="2"/>
        <v>761100</v>
      </c>
      <c r="G51" s="442"/>
      <c r="H51" s="443">
        <f>22200-22200</f>
        <v>0</v>
      </c>
      <c r="I51" s="1125">
        <v>762000</v>
      </c>
      <c r="J51" s="1419">
        <v>761100</v>
      </c>
      <c r="K51" s="1277"/>
      <c r="L51" s="1048">
        <f t="shared" si="3"/>
        <v>761100</v>
      </c>
      <c r="M51" s="656"/>
    </row>
    <row r="52" spans="1:13" ht="18" customHeight="1" x14ac:dyDescent="0.3">
      <c r="A52" s="747">
        <v>46</v>
      </c>
      <c r="B52" s="1295"/>
      <c r="C52" s="438">
        <v>45</v>
      </c>
      <c r="D52" s="445" t="s">
        <v>900</v>
      </c>
      <c r="E52" s="446" t="s">
        <v>25</v>
      </c>
      <c r="F52" s="441">
        <f t="shared" si="2"/>
        <v>75012</v>
      </c>
      <c r="G52" s="442"/>
      <c r="H52" s="443"/>
      <c r="I52" s="1125"/>
      <c r="J52" s="1419">
        <v>75012</v>
      </c>
      <c r="K52" s="1277"/>
      <c r="L52" s="1048">
        <f t="shared" si="3"/>
        <v>75012</v>
      </c>
      <c r="M52" s="656"/>
    </row>
    <row r="53" spans="1:13" ht="18" customHeight="1" x14ac:dyDescent="0.3">
      <c r="A53" s="747">
        <v>47</v>
      </c>
      <c r="B53" s="1295"/>
      <c r="C53" s="438">
        <v>46</v>
      </c>
      <c r="D53" s="447" t="s">
        <v>911</v>
      </c>
      <c r="E53" s="446" t="s">
        <v>25</v>
      </c>
      <c r="F53" s="441">
        <f>+G53+H53+L53+M53</f>
        <v>3556</v>
      </c>
      <c r="G53" s="442"/>
      <c r="H53" s="443"/>
      <c r="I53" s="1125"/>
      <c r="J53" s="1419">
        <v>3556</v>
      </c>
      <c r="K53" s="1277"/>
      <c r="L53" s="1048">
        <f t="shared" si="3"/>
        <v>3556</v>
      </c>
      <c r="M53" s="656"/>
    </row>
    <row r="54" spans="1:13" ht="18" customHeight="1" x14ac:dyDescent="0.3">
      <c r="A54" s="747">
        <v>48</v>
      </c>
      <c r="B54" s="1295"/>
      <c r="C54" s="438">
        <v>47</v>
      </c>
      <c r="D54" s="445" t="s">
        <v>568</v>
      </c>
      <c r="E54" s="446" t="s">
        <v>25</v>
      </c>
      <c r="F54" s="441">
        <f t="shared" si="2"/>
        <v>1800</v>
      </c>
      <c r="G54" s="442"/>
      <c r="H54" s="443"/>
      <c r="I54" s="1125">
        <v>6500</v>
      </c>
      <c r="J54" s="1419">
        <v>1800</v>
      </c>
      <c r="K54" s="1277"/>
      <c r="L54" s="1048">
        <f t="shared" si="3"/>
        <v>1800</v>
      </c>
      <c r="M54" s="656"/>
    </row>
    <row r="55" spans="1:13" ht="33" x14ac:dyDescent="0.3">
      <c r="A55" s="747">
        <v>49</v>
      </c>
      <c r="B55" s="1295"/>
      <c r="C55" s="438">
        <v>48</v>
      </c>
      <c r="D55" s="445" t="s">
        <v>569</v>
      </c>
      <c r="E55" s="446" t="s">
        <v>25</v>
      </c>
      <c r="F55" s="441">
        <f t="shared" si="2"/>
        <v>249500</v>
      </c>
      <c r="G55" s="442"/>
      <c r="H55" s="443"/>
      <c r="I55" s="1125">
        <v>250000</v>
      </c>
      <c r="J55" s="1419">
        <v>249500</v>
      </c>
      <c r="K55" s="1277"/>
      <c r="L55" s="1048">
        <f t="shared" si="3"/>
        <v>249500</v>
      </c>
      <c r="M55" s="656"/>
    </row>
    <row r="56" spans="1:13" x14ac:dyDescent="0.3">
      <c r="A56" s="747">
        <v>50</v>
      </c>
      <c r="B56" s="1295"/>
      <c r="C56" s="438">
        <v>49</v>
      </c>
      <c r="D56" s="445" t="s">
        <v>570</v>
      </c>
      <c r="E56" s="446" t="s">
        <v>25</v>
      </c>
      <c r="F56" s="441">
        <f t="shared" si="2"/>
        <v>0</v>
      </c>
      <c r="G56" s="442"/>
      <c r="H56" s="443"/>
      <c r="I56" s="1125">
        <v>10000</v>
      </c>
      <c r="J56" s="1419">
        <v>0</v>
      </c>
      <c r="K56" s="1277"/>
      <c r="L56" s="1048">
        <f t="shared" si="3"/>
        <v>0</v>
      </c>
      <c r="M56" s="656"/>
    </row>
    <row r="57" spans="1:13" x14ac:dyDescent="0.3">
      <c r="A57" s="747">
        <v>51</v>
      </c>
      <c r="B57" s="1295"/>
      <c r="C57" s="438">
        <v>50</v>
      </c>
      <c r="D57" s="450" t="s">
        <v>689</v>
      </c>
      <c r="E57" s="446" t="s">
        <v>25</v>
      </c>
      <c r="F57" s="441">
        <f t="shared" si="2"/>
        <v>13487</v>
      </c>
      <c r="G57" s="442">
        <v>3581</v>
      </c>
      <c r="H57" s="443">
        <v>5937</v>
      </c>
      <c r="I57" s="1125"/>
      <c r="J57" s="1419">
        <v>3969</v>
      </c>
      <c r="K57" s="1277"/>
      <c r="L57" s="1048">
        <f t="shared" si="3"/>
        <v>3969</v>
      </c>
      <c r="M57" s="656"/>
    </row>
    <row r="58" spans="1:13" x14ac:dyDescent="0.3">
      <c r="A58" s="747">
        <v>52</v>
      </c>
      <c r="B58" s="1295"/>
      <c r="C58" s="438">
        <v>51</v>
      </c>
      <c r="D58" s="445" t="s">
        <v>424</v>
      </c>
      <c r="E58" s="446" t="s">
        <v>25</v>
      </c>
      <c r="F58" s="441">
        <f t="shared" si="2"/>
        <v>17375</v>
      </c>
      <c r="G58" s="442"/>
      <c r="H58" s="443">
        <v>17140</v>
      </c>
      <c r="I58" s="1125"/>
      <c r="J58" s="1419">
        <v>235</v>
      </c>
      <c r="K58" s="1277"/>
      <c r="L58" s="1048">
        <f t="shared" si="3"/>
        <v>235</v>
      </c>
      <c r="M58" s="656"/>
    </row>
    <row r="59" spans="1:13" ht="33" x14ac:dyDescent="0.3">
      <c r="A59" s="747">
        <v>53</v>
      </c>
      <c r="B59" s="1295"/>
      <c r="C59" s="438">
        <v>52</v>
      </c>
      <c r="D59" s="450" t="s">
        <v>688</v>
      </c>
      <c r="E59" s="446" t="s">
        <v>25</v>
      </c>
      <c r="F59" s="441">
        <f t="shared" si="2"/>
        <v>6254</v>
      </c>
      <c r="G59" s="442"/>
      <c r="H59" s="443">
        <v>0</v>
      </c>
      <c r="I59" s="1125"/>
      <c r="J59" s="1419">
        <v>6254</v>
      </c>
      <c r="K59" s="1277"/>
      <c r="L59" s="1048">
        <f t="shared" si="3"/>
        <v>6254</v>
      </c>
      <c r="M59" s="656"/>
    </row>
    <row r="60" spans="1:13" x14ac:dyDescent="0.3">
      <c r="A60" s="747">
        <v>54</v>
      </c>
      <c r="B60" s="1295"/>
      <c r="C60" s="438">
        <v>53</v>
      </c>
      <c r="D60" s="450" t="s">
        <v>686</v>
      </c>
      <c r="E60" s="446" t="s">
        <v>24</v>
      </c>
      <c r="F60" s="441">
        <f t="shared" si="2"/>
        <v>6350</v>
      </c>
      <c r="G60" s="442"/>
      <c r="H60" s="443">
        <v>4572</v>
      </c>
      <c r="I60" s="1125"/>
      <c r="J60" s="1419">
        <v>1778</v>
      </c>
      <c r="K60" s="1277"/>
      <c r="L60" s="1048">
        <f t="shared" si="3"/>
        <v>1778</v>
      </c>
      <c r="M60" s="656"/>
    </row>
    <row r="61" spans="1:13" ht="33" x14ac:dyDescent="0.3">
      <c r="A61" s="747">
        <v>55</v>
      </c>
      <c r="B61" s="1295"/>
      <c r="C61" s="438">
        <v>54</v>
      </c>
      <c r="D61" s="439" t="s">
        <v>687</v>
      </c>
      <c r="E61" s="446" t="s">
        <v>25</v>
      </c>
      <c r="F61" s="441">
        <f t="shared" si="2"/>
        <v>5000</v>
      </c>
      <c r="G61" s="442"/>
      <c r="H61" s="443"/>
      <c r="I61" s="1125"/>
      <c r="J61" s="1419">
        <v>5000</v>
      </c>
      <c r="K61" s="1277"/>
      <c r="L61" s="1048">
        <f t="shared" si="3"/>
        <v>5000</v>
      </c>
      <c r="M61" s="656"/>
    </row>
    <row r="62" spans="1:13" x14ac:dyDescent="0.3">
      <c r="A62" s="747">
        <v>56</v>
      </c>
      <c r="B62" s="1295"/>
      <c r="C62" s="438">
        <v>55</v>
      </c>
      <c r="D62" s="445" t="s">
        <v>425</v>
      </c>
      <c r="E62" s="446" t="s">
        <v>25</v>
      </c>
      <c r="F62" s="441">
        <f t="shared" si="2"/>
        <v>0</v>
      </c>
      <c r="G62" s="441"/>
      <c r="H62" s="443"/>
      <c r="I62" s="1126">
        <v>38000</v>
      </c>
      <c r="J62" s="1420">
        <v>0</v>
      </c>
      <c r="K62" s="1278"/>
      <c r="L62" s="1048">
        <f t="shared" si="3"/>
        <v>0</v>
      </c>
      <c r="M62" s="656"/>
    </row>
    <row r="63" spans="1:13" x14ac:dyDescent="0.3">
      <c r="A63" s="747">
        <v>57</v>
      </c>
      <c r="B63" s="1295"/>
      <c r="C63" s="438">
        <v>56</v>
      </c>
      <c r="D63" s="445" t="s">
        <v>963</v>
      </c>
      <c r="E63" s="446" t="s">
        <v>25</v>
      </c>
      <c r="F63" s="441">
        <f t="shared" si="2"/>
        <v>500</v>
      </c>
      <c r="G63" s="441"/>
      <c r="H63" s="443"/>
      <c r="I63" s="1126"/>
      <c r="J63" s="1420">
        <v>500</v>
      </c>
      <c r="K63" s="1278"/>
      <c r="L63" s="1048">
        <f t="shared" si="3"/>
        <v>500</v>
      </c>
      <c r="M63" s="656"/>
    </row>
    <row r="64" spans="1:13" x14ac:dyDescent="0.3">
      <c r="A64" s="747">
        <v>58</v>
      </c>
      <c r="B64" s="1295"/>
      <c r="C64" s="438">
        <v>57</v>
      </c>
      <c r="D64" s="445" t="s">
        <v>964</v>
      </c>
      <c r="E64" s="446" t="s">
        <v>25</v>
      </c>
      <c r="F64" s="441">
        <f t="shared" si="2"/>
        <v>1870</v>
      </c>
      <c r="G64" s="441"/>
      <c r="H64" s="443"/>
      <c r="I64" s="1126"/>
      <c r="J64" s="1420">
        <v>600</v>
      </c>
      <c r="K64" s="1278">
        <v>1270</v>
      </c>
      <c r="L64" s="1048">
        <f t="shared" si="3"/>
        <v>1870</v>
      </c>
      <c r="M64" s="656"/>
    </row>
    <row r="65" spans="1:13" x14ac:dyDescent="0.3">
      <c r="A65" s="747">
        <v>59</v>
      </c>
      <c r="B65" s="1295"/>
      <c r="C65" s="438">
        <v>58</v>
      </c>
      <c r="D65" s="445" t="s">
        <v>965</v>
      </c>
      <c r="E65" s="446" t="s">
        <v>25</v>
      </c>
      <c r="F65" s="441">
        <f t="shared" si="2"/>
        <v>800</v>
      </c>
      <c r="G65" s="441"/>
      <c r="H65" s="443"/>
      <c r="I65" s="1126"/>
      <c r="J65" s="1420">
        <v>800</v>
      </c>
      <c r="K65" s="1278"/>
      <c r="L65" s="1048">
        <f t="shared" si="3"/>
        <v>800</v>
      </c>
      <c r="M65" s="656"/>
    </row>
    <row r="66" spans="1:13" x14ac:dyDescent="0.3">
      <c r="A66" s="747">
        <v>60</v>
      </c>
      <c r="B66" s="1295"/>
      <c r="C66" s="438">
        <v>59</v>
      </c>
      <c r="D66" s="445" t="s">
        <v>1031</v>
      </c>
      <c r="E66" s="446" t="s">
        <v>25</v>
      </c>
      <c r="F66" s="441">
        <f t="shared" si="2"/>
        <v>1500</v>
      </c>
      <c r="G66" s="441"/>
      <c r="H66" s="443"/>
      <c r="I66" s="1126"/>
      <c r="J66" s="1420">
        <v>1500</v>
      </c>
      <c r="K66" s="1278"/>
      <c r="L66" s="1048">
        <f t="shared" si="3"/>
        <v>1500</v>
      </c>
      <c r="M66" s="656"/>
    </row>
    <row r="67" spans="1:13" x14ac:dyDescent="0.3">
      <c r="A67" s="747">
        <v>61</v>
      </c>
      <c r="B67" s="1295"/>
      <c r="C67" s="438">
        <v>60</v>
      </c>
      <c r="D67" s="445" t="s">
        <v>571</v>
      </c>
      <c r="E67" s="446" t="s">
        <v>25</v>
      </c>
      <c r="F67" s="441">
        <f t="shared" si="2"/>
        <v>169185</v>
      </c>
      <c r="G67" s="441"/>
      <c r="H67" s="443"/>
      <c r="I67" s="1126">
        <v>83000</v>
      </c>
      <c r="J67" s="1420">
        <v>168855</v>
      </c>
      <c r="K67" s="1278">
        <v>330</v>
      </c>
      <c r="L67" s="1048">
        <f t="shared" si="3"/>
        <v>169185</v>
      </c>
      <c r="M67" s="656"/>
    </row>
    <row r="68" spans="1:13" ht="33" x14ac:dyDescent="0.3">
      <c r="A68" s="747">
        <v>62</v>
      </c>
      <c r="B68" s="1295"/>
      <c r="C68" s="438">
        <v>61</v>
      </c>
      <c r="D68" s="445" t="s">
        <v>572</v>
      </c>
      <c r="E68" s="446" t="s">
        <v>25</v>
      </c>
      <c r="F68" s="441">
        <f t="shared" si="2"/>
        <v>45000</v>
      </c>
      <c r="G68" s="441"/>
      <c r="H68" s="443"/>
      <c r="I68" s="1126">
        <v>25000</v>
      </c>
      <c r="J68" s="1420">
        <v>45000</v>
      </c>
      <c r="K68" s="1278"/>
      <c r="L68" s="1048">
        <f t="shared" si="3"/>
        <v>45000</v>
      </c>
      <c r="M68" s="656"/>
    </row>
    <row r="69" spans="1:13" x14ac:dyDescent="0.3">
      <c r="A69" s="747">
        <v>63</v>
      </c>
      <c r="B69" s="1295"/>
      <c r="C69" s="438">
        <v>62</v>
      </c>
      <c r="D69" s="1265" t="s">
        <v>427</v>
      </c>
      <c r="E69" s="446" t="s">
        <v>25</v>
      </c>
      <c r="F69" s="441">
        <f t="shared" si="2"/>
        <v>9497</v>
      </c>
      <c r="G69" s="441"/>
      <c r="H69" s="443">
        <v>251</v>
      </c>
      <c r="I69" s="1126"/>
      <c r="J69" s="1420">
        <v>9246</v>
      </c>
      <c r="K69" s="1278"/>
      <c r="L69" s="1048">
        <f t="shared" si="3"/>
        <v>9246</v>
      </c>
      <c r="M69" s="656"/>
    </row>
    <row r="70" spans="1:13" x14ac:dyDescent="0.3">
      <c r="A70" s="747">
        <v>64</v>
      </c>
      <c r="B70" s="1295"/>
      <c r="C70" s="438">
        <v>63</v>
      </c>
      <c r="D70" s="445" t="s">
        <v>685</v>
      </c>
      <c r="E70" s="446" t="s">
        <v>25</v>
      </c>
      <c r="F70" s="441">
        <f t="shared" si="2"/>
        <v>3000</v>
      </c>
      <c r="G70" s="441"/>
      <c r="H70" s="443"/>
      <c r="I70" s="1126"/>
      <c r="J70" s="1420">
        <v>3000</v>
      </c>
      <c r="K70" s="1278"/>
      <c r="L70" s="1048">
        <f t="shared" si="3"/>
        <v>3000</v>
      </c>
      <c r="M70" s="656"/>
    </row>
    <row r="71" spans="1:13" x14ac:dyDescent="0.3">
      <c r="A71" s="747">
        <v>65</v>
      </c>
      <c r="B71" s="1295"/>
      <c r="C71" s="438">
        <v>64</v>
      </c>
      <c r="D71" s="447" t="s">
        <v>628</v>
      </c>
      <c r="E71" s="448" t="s">
        <v>25</v>
      </c>
      <c r="F71" s="441">
        <f t="shared" si="2"/>
        <v>45593</v>
      </c>
      <c r="G71" s="442"/>
      <c r="H71" s="443"/>
      <c r="I71" s="1126">
        <v>35000</v>
      </c>
      <c r="J71" s="1420">
        <v>37700</v>
      </c>
      <c r="K71" s="1278">
        <f>6513+630+750</f>
        <v>7893</v>
      </c>
      <c r="L71" s="1048">
        <f t="shared" si="3"/>
        <v>45593</v>
      </c>
      <c r="M71" s="656"/>
    </row>
    <row r="72" spans="1:13" ht="33" x14ac:dyDescent="0.3">
      <c r="A72" s="747">
        <v>66</v>
      </c>
      <c r="B72" s="1295"/>
      <c r="C72" s="438">
        <v>65</v>
      </c>
      <c r="D72" s="447" t="s">
        <v>573</v>
      </c>
      <c r="E72" s="448" t="s">
        <v>25</v>
      </c>
      <c r="F72" s="441">
        <f t="shared" si="2"/>
        <v>8700</v>
      </c>
      <c r="G72" s="442"/>
      <c r="H72" s="443"/>
      <c r="I72" s="1126">
        <v>69000</v>
      </c>
      <c r="J72" s="1420">
        <v>77000</v>
      </c>
      <c r="K72" s="1278">
        <v>-68300</v>
      </c>
      <c r="L72" s="1048">
        <f t="shared" si="3"/>
        <v>8700</v>
      </c>
      <c r="M72" s="656"/>
    </row>
    <row r="73" spans="1:13" x14ac:dyDescent="0.3">
      <c r="A73" s="747">
        <v>67</v>
      </c>
      <c r="B73" s="1295"/>
      <c r="C73" s="438">
        <v>66</v>
      </c>
      <c r="D73" s="447" t="s">
        <v>574</v>
      </c>
      <c r="E73" s="448" t="s">
        <v>25</v>
      </c>
      <c r="F73" s="441">
        <f t="shared" si="2"/>
        <v>14997</v>
      </c>
      <c r="G73" s="442"/>
      <c r="H73" s="443"/>
      <c r="I73" s="1126">
        <v>5000</v>
      </c>
      <c r="J73" s="1420">
        <v>14997</v>
      </c>
      <c r="K73" s="1278"/>
      <c r="L73" s="1048">
        <f t="shared" si="3"/>
        <v>14997</v>
      </c>
      <c r="M73" s="656"/>
    </row>
    <row r="74" spans="1:13" x14ac:dyDescent="0.3">
      <c r="A74" s="747">
        <v>68</v>
      </c>
      <c r="B74" s="1295"/>
      <c r="C74" s="438">
        <v>67</v>
      </c>
      <c r="D74" s="445" t="s">
        <v>690</v>
      </c>
      <c r="E74" s="448" t="s">
        <v>25</v>
      </c>
      <c r="F74" s="441">
        <f t="shared" si="2"/>
        <v>950</v>
      </c>
      <c r="G74" s="442"/>
      <c r="H74" s="443"/>
      <c r="I74" s="1126"/>
      <c r="J74" s="1420">
        <v>950</v>
      </c>
      <c r="K74" s="1278"/>
      <c r="L74" s="1048">
        <f t="shared" si="3"/>
        <v>950</v>
      </c>
      <c r="M74" s="656"/>
    </row>
    <row r="75" spans="1:13" x14ac:dyDescent="0.3">
      <c r="A75" s="747">
        <v>69</v>
      </c>
      <c r="B75" s="1295"/>
      <c r="C75" s="438">
        <v>68</v>
      </c>
      <c r="D75" s="445" t="s">
        <v>691</v>
      </c>
      <c r="E75" s="448" t="s">
        <v>25</v>
      </c>
      <c r="F75" s="441">
        <f t="shared" si="2"/>
        <v>7440</v>
      </c>
      <c r="G75" s="442"/>
      <c r="H75" s="443"/>
      <c r="I75" s="1126"/>
      <c r="J75" s="1420">
        <v>7440</v>
      </c>
      <c r="K75" s="1278"/>
      <c r="L75" s="1048">
        <f t="shared" si="3"/>
        <v>7440</v>
      </c>
      <c r="M75" s="656"/>
    </row>
    <row r="76" spans="1:13" x14ac:dyDescent="0.3">
      <c r="A76" s="747">
        <v>70</v>
      </c>
      <c r="B76" s="1295"/>
      <c r="C76" s="438">
        <v>69</v>
      </c>
      <c r="D76" s="445" t="s">
        <v>692</v>
      </c>
      <c r="E76" s="448" t="s">
        <v>25</v>
      </c>
      <c r="F76" s="441">
        <f t="shared" ref="F76:F140" si="4">+G76+H76+L76+M76</f>
        <v>1000</v>
      </c>
      <c r="G76" s="442"/>
      <c r="H76" s="443"/>
      <c r="I76" s="1126"/>
      <c r="J76" s="1420">
        <v>1000</v>
      </c>
      <c r="K76" s="1278"/>
      <c r="L76" s="1048">
        <f t="shared" si="3"/>
        <v>1000</v>
      </c>
      <c r="M76" s="656"/>
    </row>
    <row r="77" spans="1:13" x14ac:dyDescent="0.3">
      <c r="A77" s="747">
        <v>71</v>
      </c>
      <c r="B77" s="1295"/>
      <c r="C77" s="438">
        <v>70</v>
      </c>
      <c r="D77" s="445" t="s">
        <v>693</v>
      </c>
      <c r="E77" s="448" t="s">
        <v>25</v>
      </c>
      <c r="F77" s="441">
        <f t="shared" si="4"/>
        <v>11500</v>
      </c>
      <c r="G77" s="442"/>
      <c r="H77" s="443"/>
      <c r="I77" s="1126"/>
      <c r="J77" s="1420">
        <v>11500</v>
      </c>
      <c r="K77" s="1278"/>
      <c r="L77" s="1048">
        <f t="shared" si="3"/>
        <v>11500</v>
      </c>
      <c r="M77" s="656"/>
    </row>
    <row r="78" spans="1:13" ht="33" x14ac:dyDescent="0.3">
      <c r="A78" s="747">
        <v>72</v>
      </c>
      <c r="B78" s="1295"/>
      <c r="C78" s="438">
        <v>71</v>
      </c>
      <c r="D78" s="445" t="s">
        <v>575</v>
      </c>
      <c r="E78" s="446" t="s">
        <v>24</v>
      </c>
      <c r="F78" s="441">
        <f t="shared" si="4"/>
        <v>29924</v>
      </c>
      <c r="G78" s="441">
        <f>951+8973</f>
        <v>9924</v>
      </c>
      <c r="H78" s="443"/>
      <c r="I78" s="1126">
        <v>10000</v>
      </c>
      <c r="J78" s="1420">
        <v>20000</v>
      </c>
      <c r="K78" s="1278"/>
      <c r="L78" s="1048">
        <f t="shared" si="3"/>
        <v>20000</v>
      </c>
      <c r="M78" s="656"/>
    </row>
    <row r="79" spans="1:13" x14ac:dyDescent="0.3">
      <c r="A79" s="747">
        <v>73</v>
      </c>
      <c r="B79" s="1295"/>
      <c r="C79" s="438">
        <v>72</v>
      </c>
      <c r="D79" s="445" t="s">
        <v>576</v>
      </c>
      <c r="E79" s="446" t="s">
        <v>25</v>
      </c>
      <c r="F79" s="441">
        <f t="shared" si="4"/>
        <v>0</v>
      </c>
      <c r="G79" s="441"/>
      <c r="H79" s="443"/>
      <c r="I79" s="1126">
        <v>4000</v>
      </c>
      <c r="J79" s="1420">
        <v>0</v>
      </c>
      <c r="K79" s="1278"/>
      <c r="L79" s="1048">
        <f t="shared" si="3"/>
        <v>0</v>
      </c>
      <c r="M79" s="656"/>
    </row>
    <row r="80" spans="1:13" x14ac:dyDescent="0.3">
      <c r="A80" s="747">
        <v>74</v>
      </c>
      <c r="B80" s="1295"/>
      <c r="C80" s="438">
        <v>73</v>
      </c>
      <c r="D80" s="445" t="s">
        <v>629</v>
      </c>
      <c r="E80" s="446" t="s">
        <v>25</v>
      </c>
      <c r="F80" s="441">
        <f t="shared" si="4"/>
        <v>4000</v>
      </c>
      <c r="G80" s="441"/>
      <c r="H80" s="443"/>
      <c r="I80" s="1126">
        <v>4000</v>
      </c>
      <c r="J80" s="1420">
        <v>4000</v>
      </c>
      <c r="K80" s="1278"/>
      <c r="L80" s="1048">
        <f t="shared" si="3"/>
        <v>4000</v>
      </c>
      <c r="M80" s="656"/>
    </row>
    <row r="81" spans="1:252" x14ac:dyDescent="0.3">
      <c r="A81" s="747">
        <v>75</v>
      </c>
      <c r="B81" s="1295"/>
      <c r="C81" s="438">
        <v>74</v>
      </c>
      <c r="D81" s="1264" t="s">
        <v>577</v>
      </c>
      <c r="E81" s="446" t="s">
        <v>25</v>
      </c>
      <c r="F81" s="441">
        <f t="shared" si="4"/>
        <v>3000</v>
      </c>
      <c r="G81" s="441"/>
      <c r="H81" s="443"/>
      <c r="I81" s="1126">
        <v>3000</v>
      </c>
      <c r="J81" s="1420">
        <v>3000</v>
      </c>
      <c r="K81" s="1278"/>
      <c r="L81" s="1048">
        <f t="shared" si="3"/>
        <v>3000</v>
      </c>
      <c r="M81" s="656"/>
    </row>
    <row r="82" spans="1:252" ht="18" customHeight="1" x14ac:dyDescent="0.3">
      <c r="A82" s="747">
        <v>76</v>
      </c>
      <c r="B82" s="1295"/>
      <c r="C82" s="438">
        <v>75</v>
      </c>
      <c r="D82" s="445" t="s">
        <v>578</v>
      </c>
      <c r="E82" s="446" t="s">
        <v>25</v>
      </c>
      <c r="F82" s="441">
        <f t="shared" si="4"/>
        <v>500</v>
      </c>
      <c r="G82" s="441"/>
      <c r="H82" s="443"/>
      <c r="I82" s="1126">
        <v>500</v>
      </c>
      <c r="J82" s="1420">
        <v>500</v>
      </c>
      <c r="K82" s="1278"/>
      <c r="L82" s="1048">
        <f t="shared" si="3"/>
        <v>500</v>
      </c>
      <c r="M82" s="656"/>
    </row>
    <row r="83" spans="1:252" x14ac:dyDescent="0.3">
      <c r="A83" s="747">
        <v>77</v>
      </c>
      <c r="B83" s="1295"/>
      <c r="C83" s="438">
        <v>76</v>
      </c>
      <c r="D83" s="445" t="s">
        <v>579</v>
      </c>
      <c r="E83" s="446" t="s">
        <v>25</v>
      </c>
      <c r="F83" s="441">
        <f t="shared" si="4"/>
        <v>1500</v>
      </c>
      <c r="G83" s="441"/>
      <c r="H83" s="443"/>
      <c r="I83" s="1126">
        <v>1500</v>
      </c>
      <c r="J83" s="1420">
        <v>1500</v>
      </c>
      <c r="K83" s="1278"/>
      <c r="L83" s="1048">
        <f t="shared" si="3"/>
        <v>1500</v>
      </c>
      <c r="M83" s="656"/>
    </row>
    <row r="84" spans="1:252" x14ac:dyDescent="0.3">
      <c r="A84" s="747">
        <v>78</v>
      </c>
      <c r="B84" s="1295"/>
      <c r="C84" s="438">
        <v>77</v>
      </c>
      <c r="D84" s="445" t="s">
        <v>580</v>
      </c>
      <c r="E84" s="446" t="s">
        <v>25</v>
      </c>
      <c r="F84" s="441">
        <f t="shared" si="4"/>
        <v>950</v>
      </c>
      <c r="G84" s="441"/>
      <c r="H84" s="443"/>
      <c r="I84" s="1126">
        <v>950</v>
      </c>
      <c r="J84" s="1420">
        <v>950</v>
      </c>
      <c r="K84" s="1278"/>
      <c r="L84" s="1048">
        <f t="shared" si="3"/>
        <v>950</v>
      </c>
      <c r="M84" s="656"/>
    </row>
    <row r="85" spans="1:252" x14ac:dyDescent="0.3">
      <c r="A85" s="747">
        <v>79</v>
      </c>
      <c r="B85" s="1295"/>
      <c r="C85" s="438">
        <v>78</v>
      </c>
      <c r="D85" s="445" t="s">
        <v>581</v>
      </c>
      <c r="E85" s="446" t="s">
        <v>25</v>
      </c>
      <c r="F85" s="441">
        <f t="shared" si="4"/>
        <v>10000</v>
      </c>
      <c r="G85" s="441"/>
      <c r="H85" s="443"/>
      <c r="I85" s="1126">
        <v>10000</v>
      </c>
      <c r="J85" s="1420">
        <v>10000</v>
      </c>
      <c r="K85" s="1278"/>
      <c r="L85" s="1048">
        <f t="shared" si="3"/>
        <v>10000</v>
      </c>
      <c r="M85" s="656"/>
    </row>
    <row r="86" spans="1:252" ht="18" customHeight="1" x14ac:dyDescent="0.3">
      <c r="A86" s="747">
        <v>80</v>
      </c>
      <c r="B86" s="1295"/>
      <c r="C86" s="438">
        <v>79</v>
      </c>
      <c r="D86" s="445" t="s">
        <v>428</v>
      </c>
      <c r="E86" s="446" t="s">
        <v>25</v>
      </c>
      <c r="F86" s="441">
        <f t="shared" si="4"/>
        <v>4207040</v>
      </c>
      <c r="G86" s="441">
        <f>1565170+510</f>
        <v>1565680</v>
      </c>
      <c r="H86" s="443">
        <v>400</v>
      </c>
      <c r="I86" s="1126">
        <v>400</v>
      </c>
      <c r="J86" s="1420">
        <v>400</v>
      </c>
      <c r="K86" s="1278"/>
      <c r="L86" s="1048">
        <f t="shared" si="3"/>
        <v>400</v>
      </c>
      <c r="M86" s="656">
        <f>3337360-696800</f>
        <v>2640560</v>
      </c>
      <c r="N86" s="449"/>
      <c r="O86" s="449"/>
      <c r="P86" s="449"/>
      <c r="Q86" s="449"/>
      <c r="R86" s="449"/>
      <c r="S86" s="449"/>
      <c r="T86" s="449"/>
      <c r="U86" s="449"/>
      <c r="V86" s="449"/>
      <c r="W86" s="449"/>
      <c r="X86" s="449"/>
      <c r="Y86" s="449"/>
      <c r="Z86" s="449"/>
      <c r="AA86" s="449"/>
      <c r="AB86" s="449"/>
      <c r="AC86" s="449"/>
      <c r="AD86" s="449"/>
      <c r="AE86" s="449"/>
      <c r="AF86" s="449"/>
      <c r="AG86" s="449"/>
      <c r="AH86" s="449"/>
      <c r="AI86" s="449"/>
      <c r="AJ86" s="449"/>
      <c r="AK86" s="449"/>
      <c r="AL86" s="449"/>
      <c r="AM86" s="449"/>
      <c r="AN86" s="449"/>
      <c r="AO86" s="449"/>
      <c r="AP86" s="449"/>
      <c r="AQ86" s="449"/>
      <c r="AR86" s="449"/>
      <c r="AS86" s="449"/>
      <c r="AT86" s="449"/>
      <c r="AU86" s="449"/>
      <c r="AV86" s="449"/>
      <c r="AW86" s="449"/>
      <c r="AX86" s="449"/>
      <c r="AY86" s="449"/>
      <c r="AZ86" s="449"/>
      <c r="BA86" s="449"/>
      <c r="BB86" s="449"/>
      <c r="BC86" s="449"/>
      <c r="BD86" s="449"/>
      <c r="BE86" s="449"/>
      <c r="BF86" s="449"/>
      <c r="BG86" s="449"/>
      <c r="BH86" s="449"/>
      <c r="BI86" s="449"/>
      <c r="BJ86" s="449"/>
      <c r="BK86" s="449"/>
      <c r="BL86" s="449"/>
      <c r="BM86" s="449"/>
      <c r="BN86" s="449"/>
      <c r="BO86" s="449"/>
      <c r="BP86" s="449"/>
      <c r="BQ86" s="449"/>
      <c r="BR86" s="449"/>
      <c r="BS86" s="449"/>
      <c r="BT86" s="449"/>
      <c r="BU86" s="449"/>
      <c r="BV86" s="449"/>
      <c r="BW86" s="449"/>
      <c r="BX86" s="449"/>
      <c r="BY86" s="449"/>
      <c r="BZ86" s="449"/>
      <c r="CA86" s="449"/>
      <c r="CB86" s="449"/>
      <c r="CC86" s="449"/>
      <c r="CD86" s="449"/>
      <c r="CE86" s="449"/>
      <c r="CF86" s="449"/>
      <c r="CG86" s="449"/>
      <c r="CH86" s="449"/>
      <c r="CI86" s="449"/>
      <c r="CJ86" s="449"/>
      <c r="CK86" s="449"/>
      <c r="CL86" s="449"/>
      <c r="CM86" s="449"/>
      <c r="CN86" s="449"/>
      <c r="CO86" s="449"/>
      <c r="CP86" s="449"/>
      <c r="CQ86" s="449"/>
      <c r="CR86" s="449"/>
      <c r="CS86" s="449"/>
      <c r="CT86" s="449"/>
      <c r="CU86" s="449"/>
      <c r="CV86" s="449"/>
      <c r="CW86" s="449"/>
      <c r="CX86" s="449"/>
      <c r="CY86" s="449"/>
      <c r="CZ86" s="449"/>
      <c r="DA86" s="449"/>
      <c r="DB86" s="449"/>
      <c r="DC86" s="449"/>
      <c r="DD86" s="449"/>
      <c r="DE86" s="449"/>
      <c r="DF86" s="449"/>
      <c r="DG86" s="449"/>
      <c r="DH86" s="449"/>
      <c r="DI86" s="449"/>
      <c r="DJ86" s="449"/>
      <c r="DK86" s="449"/>
      <c r="DL86" s="449"/>
      <c r="DM86" s="449"/>
      <c r="DN86" s="449"/>
      <c r="DO86" s="449"/>
      <c r="DP86" s="449"/>
      <c r="DQ86" s="449"/>
      <c r="DR86" s="449"/>
      <c r="DS86" s="449"/>
      <c r="DT86" s="449"/>
      <c r="DU86" s="449"/>
      <c r="DV86" s="449"/>
      <c r="DW86" s="449"/>
      <c r="DX86" s="449"/>
      <c r="DY86" s="449"/>
      <c r="DZ86" s="449"/>
      <c r="EA86" s="449"/>
      <c r="EB86" s="449"/>
      <c r="EC86" s="449"/>
      <c r="ED86" s="449"/>
      <c r="EE86" s="449"/>
      <c r="EF86" s="449"/>
      <c r="EG86" s="449"/>
      <c r="EH86" s="449"/>
      <c r="EI86" s="449"/>
      <c r="EJ86" s="449"/>
      <c r="EK86" s="449"/>
      <c r="EL86" s="449"/>
      <c r="EM86" s="449"/>
      <c r="EN86" s="449"/>
      <c r="EO86" s="449"/>
      <c r="EP86" s="449"/>
      <c r="EQ86" s="449"/>
      <c r="ER86" s="449"/>
      <c r="ES86" s="449"/>
      <c r="ET86" s="449"/>
      <c r="EU86" s="449"/>
      <c r="EV86" s="449"/>
      <c r="EW86" s="449"/>
      <c r="EX86" s="449"/>
      <c r="EY86" s="449"/>
      <c r="EZ86" s="449"/>
      <c r="FA86" s="449"/>
      <c r="FB86" s="449"/>
      <c r="FC86" s="449"/>
      <c r="FD86" s="449"/>
      <c r="FE86" s="449"/>
      <c r="FF86" s="449"/>
      <c r="FG86" s="449"/>
      <c r="FH86" s="449"/>
      <c r="FI86" s="449"/>
      <c r="FJ86" s="449"/>
      <c r="FK86" s="449"/>
      <c r="FL86" s="449"/>
      <c r="FM86" s="449"/>
      <c r="FN86" s="449"/>
      <c r="FO86" s="449"/>
      <c r="FP86" s="449"/>
      <c r="FQ86" s="449"/>
      <c r="FR86" s="449"/>
      <c r="FS86" s="449"/>
      <c r="FT86" s="449"/>
      <c r="FU86" s="449"/>
      <c r="FV86" s="449"/>
      <c r="FW86" s="449"/>
      <c r="FX86" s="449"/>
      <c r="FY86" s="449"/>
      <c r="FZ86" s="449"/>
      <c r="GA86" s="449"/>
      <c r="GB86" s="449"/>
      <c r="GC86" s="449"/>
      <c r="GD86" s="449"/>
      <c r="GE86" s="449"/>
      <c r="GF86" s="449"/>
      <c r="GG86" s="449"/>
      <c r="GH86" s="449"/>
      <c r="GI86" s="449"/>
      <c r="GJ86" s="449"/>
      <c r="GK86" s="449"/>
      <c r="GL86" s="449"/>
      <c r="GM86" s="449"/>
      <c r="GN86" s="449"/>
      <c r="GO86" s="449"/>
      <c r="GP86" s="449"/>
      <c r="GQ86" s="449"/>
      <c r="GR86" s="449"/>
      <c r="GS86" s="449"/>
      <c r="GT86" s="449"/>
      <c r="GU86" s="449"/>
      <c r="GV86" s="449"/>
      <c r="GW86" s="449"/>
      <c r="GX86" s="449"/>
      <c r="GY86" s="449"/>
      <c r="GZ86" s="449"/>
      <c r="HA86" s="449"/>
      <c r="HB86" s="449"/>
      <c r="HC86" s="449"/>
      <c r="HD86" s="449"/>
      <c r="HE86" s="449"/>
      <c r="HF86" s="449"/>
      <c r="HG86" s="449"/>
      <c r="HH86" s="449"/>
      <c r="HI86" s="449"/>
      <c r="HJ86" s="449"/>
      <c r="HK86" s="449"/>
      <c r="HL86" s="449"/>
      <c r="HM86" s="449"/>
      <c r="HN86" s="449"/>
      <c r="HO86" s="449"/>
      <c r="HP86" s="449"/>
      <c r="HQ86" s="449"/>
      <c r="HR86" s="449"/>
      <c r="HS86" s="449"/>
      <c r="HT86" s="449"/>
      <c r="HU86" s="449"/>
      <c r="HV86" s="449"/>
      <c r="HW86" s="449"/>
      <c r="HX86" s="449"/>
      <c r="HY86" s="449"/>
      <c r="HZ86" s="449"/>
      <c r="IA86" s="449"/>
      <c r="IB86" s="449"/>
      <c r="IC86" s="449"/>
      <c r="ID86" s="449"/>
      <c r="IE86" s="449"/>
      <c r="IF86" s="449"/>
      <c r="IG86" s="449"/>
      <c r="IH86" s="449"/>
      <c r="II86" s="449"/>
      <c r="IJ86" s="449"/>
      <c r="IK86" s="449"/>
      <c r="IL86" s="449"/>
      <c r="IM86" s="449"/>
      <c r="IN86" s="449"/>
      <c r="IO86" s="449"/>
      <c r="IP86" s="449"/>
      <c r="IQ86" s="449"/>
      <c r="IR86" s="449"/>
    </row>
    <row r="87" spans="1:252" ht="18" customHeight="1" x14ac:dyDescent="0.3">
      <c r="A87" s="747">
        <v>81</v>
      </c>
      <c r="B87" s="1295"/>
      <c r="C87" s="438">
        <v>80</v>
      </c>
      <c r="D87" s="450" t="s">
        <v>429</v>
      </c>
      <c r="E87" s="446" t="s">
        <v>25</v>
      </c>
      <c r="F87" s="441">
        <f t="shared" si="4"/>
        <v>2385726</v>
      </c>
      <c r="G87" s="442">
        <f>222110+761320</f>
        <v>983430</v>
      </c>
      <c r="H87" s="443">
        <v>705496</v>
      </c>
      <c r="I87" s="1126">
        <v>696800</v>
      </c>
      <c r="J87" s="1420">
        <v>696800</v>
      </c>
      <c r="K87" s="1278"/>
      <c r="L87" s="1048">
        <f t="shared" si="3"/>
        <v>696800</v>
      </c>
      <c r="M87" s="656"/>
      <c r="N87" s="449"/>
      <c r="O87" s="449"/>
      <c r="P87" s="449"/>
      <c r="Q87" s="449"/>
      <c r="R87" s="449"/>
      <c r="S87" s="449"/>
      <c r="T87" s="449"/>
      <c r="U87" s="449"/>
      <c r="V87" s="449"/>
      <c r="W87" s="449"/>
      <c r="X87" s="449"/>
      <c r="Y87" s="449"/>
      <c r="Z87" s="449"/>
      <c r="AA87" s="449"/>
      <c r="AB87" s="449"/>
      <c r="AC87" s="449"/>
      <c r="AD87" s="449"/>
      <c r="AE87" s="449"/>
      <c r="AF87" s="449"/>
      <c r="AG87" s="449"/>
      <c r="AH87" s="449"/>
      <c r="AI87" s="449"/>
      <c r="AJ87" s="449"/>
      <c r="AK87" s="449"/>
      <c r="AL87" s="449"/>
      <c r="AM87" s="449"/>
      <c r="AN87" s="449"/>
      <c r="AO87" s="449"/>
      <c r="AP87" s="449"/>
      <c r="AQ87" s="449"/>
      <c r="AR87" s="449"/>
      <c r="AS87" s="449"/>
      <c r="AT87" s="449"/>
      <c r="AU87" s="449"/>
      <c r="AV87" s="449"/>
      <c r="AW87" s="449"/>
      <c r="AX87" s="449"/>
      <c r="AY87" s="449"/>
      <c r="AZ87" s="449"/>
      <c r="BA87" s="449"/>
      <c r="BB87" s="449"/>
      <c r="BC87" s="449"/>
      <c r="BD87" s="449"/>
      <c r="BE87" s="449"/>
      <c r="BF87" s="449"/>
      <c r="BG87" s="449"/>
      <c r="BH87" s="449"/>
      <c r="BI87" s="449"/>
      <c r="BJ87" s="449"/>
      <c r="BK87" s="449"/>
      <c r="BL87" s="449"/>
      <c r="BM87" s="449"/>
      <c r="BN87" s="449"/>
      <c r="BO87" s="449"/>
      <c r="BP87" s="449"/>
      <c r="BQ87" s="449"/>
      <c r="BR87" s="449"/>
      <c r="BS87" s="449"/>
      <c r="BT87" s="449"/>
      <c r="BU87" s="449"/>
      <c r="BV87" s="449"/>
      <c r="BW87" s="449"/>
      <c r="BX87" s="449"/>
      <c r="BY87" s="449"/>
      <c r="BZ87" s="449"/>
      <c r="CA87" s="449"/>
      <c r="CB87" s="449"/>
      <c r="CC87" s="449"/>
      <c r="CD87" s="449"/>
      <c r="CE87" s="449"/>
      <c r="CF87" s="449"/>
      <c r="CG87" s="449"/>
      <c r="CH87" s="449"/>
      <c r="CI87" s="449"/>
      <c r="CJ87" s="449"/>
      <c r="CK87" s="449"/>
      <c r="CL87" s="449"/>
      <c r="CM87" s="449"/>
      <c r="CN87" s="449"/>
      <c r="CO87" s="449"/>
      <c r="CP87" s="449"/>
      <c r="CQ87" s="449"/>
      <c r="CR87" s="449"/>
      <c r="CS87" s="449"/>
      <c r="CT87" s="449"/>
      <c r="CU87" s="449"/>
      <c r="CV87" s="449"/>
      <c r="CW87" s="449"/>
      <c r="CX87" s="449"/>
      <c r="CY87" s="449"/>
      <c r="CZ87" s="449"/>
      <c r="DA87" s="449"/>
      <c r="DB87" s="449"/>
      <c r="DC87" s="449"/>
      <c r="DD87" s="449"/>
      <c r="DE87" s="449"/>
      <c r="DF87" s="449"/>
      <c r="DG87" s="449"/>
      <c r="DH87" s="449"/>
      <c r="DI87" s="449"/>
      <c r="DJ87" s="449"/>
      <c r="DK87" s="449"/>
      <c r="DL87" s="449"/>
      <c r="DM87" s="449"/>
      <c r="DN87" s="449"/>
      <c r="DO87" s="449"/>
      <c r="DP87" s="449"/>
      <c r="DQ87" s="449"/>
      <c r="DR87" s="449"/>
      <c r="DS87" s="449"/>
      <c r="DT87" s="449"/>
      <c r="DU87" s="449"/>
      <c r="DV87" s="449"/>
      <c r="DW87" s="449"/>
      <c r="DX87" s="449"/>
      <c r="DY87" s="449"/>
      <c r="DZ87" s="449"/>
      <c r="EA87" s="449"/>
      <c r="EB87" s="449"/>
      <c r="EC87" s="449"/>
      <c r="ED87" s="449"/>
      <c r="EE87" s="449"/>
      <c r="EF87" s="449"/>
      <c r="EG87" s="449"/>
      <c r="EH87" s="449"/>
      <c r="EI87" s="449"/>
      <c r="EJ87" s="449"/>
      <c r="EK87" s="449"/>
      <c r="EL87" s="449"/>
      <c r="EM87" s="449"/>
      <c r="EN87" s="449"/>
      <c r="EO87" s="449"/>
      <c r="EP87" s="449"/>
      <c r="EQ87" s="449"/>
      <c r="ER87" s="449"/>
      <c r="ES87" s="449"/>
      <c r="ET87" s="449"/>
      <c r="EU87" s="449"/>
      <c r="EV87" s="449"/>
      <c r="EW87" s="449"/>
      <c r="EX87" s="449"/>
      <c r="EY87" s="449"/>
      <c r="EZ87" s="449"/>
      <c r="FA87" s="449"/>
      <c r="FB87" s="449"/>
      <c r="FC87" s="449"/>
      <c r="FD87" s="449"/>
      <c r="FE87" s="449"/>
      <c r="FF87" s="449"/>
      <c r="FG87" s="449"/>
      <c r="FH87" s="449"/>
      <c r="FI87" s="449"/>
      <c r="FJ87" s="449"/>
      <c r="FK87" s="449"/>
      <c r="FL87" s="449"/>
      <c r="FM87" s="449"/>
      <c r="FN87" s="449"/>
      <c r="FO87" s="449"/>
      <c r="FP87" s="449"/>
      <c r="FQ87" s="449"/>
      <c r="FR87" s="449"/>
      <c r="FS87" s="449"/>
      <c r="FT87" s="449"/>
      <c r="FU87" s="449"/>
      <c r="FV87" s="449"/>
      <c r="FW87" s="449"/>
      <c r="FX87" s="449"/>
      <c r="FY87" s="449"/>
      <c r="FZ87" s="449"/>
      <c r="GA87" s="449"/>
      <c r="GB87" s="449"/>
      <c r="GC87" s="449"/>
      <c r="GD87" s="449"/>
      <c r="GE87" s="449"/>
      <c r="GF87" s="449"/>
      <c r="GG87" s="449"/>
      <c r="GH87" s="449"/>
      <c r="GI87" s="449"/>
      <c r="GJ87" s="449"/>
      <c r="GK87" s="449"/>
      <c r="GL87" s="449"/>
      <c r="GM87" s="449"/>
      <c r="GN87" s="449"/>
      <c r="GO87" s="449"/>
      <c r="GP87" s="449"/>
      <c r="GQ87" s="449"/>
      <c r="GR87" s="449"/>
      <c r="GS87" s="449"/>
      <c r="GT87" s="449"/>
      <c r="GU87" s="449"/>
      <c r="GV87" s="449"/>
      <c r="GW87" s="449"/>
      <c r="GX87" s="449"/>
      <c r="GY87" s="449"/>
      <c r="GZ87" s="449"/>
      <c r="HA87" s="449"/>
      <c r="HB87" s="449"/>
      <c r="HC87" s="449"/>
      <c r="HD87" s="449"/>
      <c r="HE87" s="449"/>
      <c r="HF87" s="449"/>
      <c r="HG87" s="449"/>
      <c r="HH87" s="449"/>
      <c r="HI87" s="449"/>
      <c r="HJ87" s="449"/>
      <c r="HK87" s="449"/>
      <c r="HL87" s="449"/>
      <c r="HM87" s="449"/>
      <c r="HN87" s="449"/>
      <c r="HO87" s="449"/>
      <c r="HP87" s="449"/>
      <c r="HQ87" s="449"/>
      <c r="HR87" s="449"/>
      <c r="HS87" s="449"/>
      <c r="HT87" s="449"/>
      <c r="HU87" s="449"/>
      <c r="HV87" s="449"/>
      <c r="HW87" s="449"/>
      <c r="HX87" s="449"/>
      <c r="HY87" s="449"/>
      <c r="HZ87" s="449"/>
      <c r="IA87" s="449"/>
      <c r="IB87" s="449"/>
      <c r="IC87" s="449"/>
      <c r="ID87" s="449"/>
      <c r="IE87" s="449"/>
      <c r="IF87" s="449"/>
      <c r="IG87" s="449"/>
      <c r="IH87" s="449"/>
      <c r="II87" s="449"/>
      <c r="IJ87" s="449"/>
      <c r="IK87" s="449"/>
      <c r="IL87" s="449"/>
      <c r="IM87" s="449"/>
      <c r="IN87" s="449"/>
      <c r="IO87" s="449"/>
      <c r="IP87" s="449"/>
      <c r="IQ87" s="449"/>
      <c r="IR87" s="449"/>
    </row>
    <row r="88" spans="1:252" ht="18" customHeight="1" x14ac:dyDescent="0.3">
      <c r="A88" s="747">
        <v>82</v>
      </c>
      <c r="B88" s="1295"/>
      <c r="C88" s="438">
        <v>81</v>
      </c>
      <c r="D88" s="450" t="s">
        <v>430</v>
      </c>
      <c r="E88" s="440" t="s">
        <v>25</v>
      </c>
      <c r="F88" s="441">
        <f t="shared" si="4"/>
        <v>3320</v>
      </c>
      <c r="G88" s="442">
        <f>3100+10</f>
        <v>3110</v>
      </c>
      <c r="H88" s="443">
        <v>100</v>
      </c>
      <c r="I88" s="1126">
        <v>100</v>
      </c>
      <c r="J88" s="1420">
        <v>110</v>
      </c>
      <c r="K88" s="1278"/>
      <c r="L88" s="1048">
        <f t="shared" si="3"/>
        <v>110</v>
      </c>
      <c r="M88" s="656"/>
      <c r="N88" s="449"/>
      <c r="O88" s="449"/>
      <c r="P88" s="449"/>
      <c r="Q88" s="449"/>
      <c r="R88" s="449"/>
      <c r="S88" s="449"/>
      <c r="T88" s="449"/>
      <c r="U88" s="449"/>
      <c r="V88" s="449"/>
      <c r="W88" s="449"/>
      <c r="X88" s="449"/>
      <c r="Y88" s="449"/>
      <c r="Z88" s="449"/>
      <c r="AA88" s="449"/>
      <c r="AB88" s="449"/>
      <c r="AC88" s="449"/>
      <c r="AD88" s="449"/>
      <c r="AE88" s="449"/>
      <c r="AF88" s="449"/>
      <c r="AG88" s="449"/>
      <c r="AH88" s="449"/>
      <c r="AI88" s="449"/>
      <c r="AJ88" s="449"/>
      <c r="AK88" s="449"/>
      <c r="AL88" s="449"/>
      <c r="AM88" s="449"/>
      <c r="AN88" s="449"/>
      <c r="AO88" s="449"/>
      <c r="AP88" s="449"/>
      <c r="AQ88" s="449"/>
      <c r="AR88" s="449"/>
      <c r="AS88" s="449"/>
      <c r="AT88" s="449"/>
      <c r="AU88" s="449"/>
      <c r="AV88" s="449"/>
      <c r="AW88" s="449"/>
      <c r="AX88" s="449"/>
      <c r="AY88" s="449"/>
      <c r="AZ88" s="449"/>
      <c r="BA88" s="449"/>
      <c r="BB88" s="449"/>
      <c r="BC88" s="449"/>
      <c r="BD88" s="449"/>
      <c r="BE88" s="449"/>
      <c r="BF88" s="449"/>
      <c r="BG88" s="449"/>
      <c r="BH88" s="449"/>
      <c r="BI88" s="449"/>
      <c r="BJ88" s="449"/>
      <c r="BK88" s="449"/>
      <c r="BL88" s="449"/>
      <c r="BM88" s="449"/>
      <c r="BN88" s="449"/>
      <c r="BO88" s="449"/>
      <c r="BP88" s="449"/>
      <c r="BQ88" s="449"/>
      <c r="BR88" s="449"/>
      <c r="BS88" s="449"/>
      <c r="BT88" s="449"/>
      <c r="BU88" s="449"/>
      <c r="BV88" s="449"/>
      <c r="BW88" s="449"/>
      <c r="BX88" s="449"/>
      <c r="BY88" s="449"/>
      <c r="BZ88" s="449"/>
      <c r="CA88" s="449"/>
      <c r="CB88" s="449"/>
      <c r="CC88" s="449"/>
      <c r="CD88" s="449"/>
      <c r="CE88" s="449"/>
      <c r="CF88" s="449"/>
      <c r="CG88" s="449"/>
      <c r="CH88" s="449"/>
      <c r="CI88" s="449"/>
      <c r="CJ88" s="449"/>
      <c r="CK88" s="449"/>
      <c r="CL88" s="449"/>
      <c r="CM88" s="449"/>
      <c r="CN88" s="449"/>
      <c r="CO88" s="449"/>
      <c r="CP88" s="449"/>
      <c r="CQ88" s="449"/>
      <c r="CR88" s="449"/>
      <c r="CS88" s="449"/>
      <c r="CT88" s="449"/>
      <c r="CU88" s="449"/>
      <c r="CV88" s="449"/>
      <c r="CW88" s="449"/>
      <c r="CX88" s="449"/>
      <c r="CY88" s="449"/>
      <c r="CZ88" s="449"/>
      <c r="DA88" s="449"/>
      <c r="DB88" s="449"/>
      <c r="DC88" s="449"/>
      <c r="DD88" s="449"/>
      <c r="DE88" s="449"/>
      <c r="DF88" s="449"/>
      <c r="DG88" s="449"/>
      <c r="DH88" s="449"/>
      <c r="DI88" s="449"/>
      <c r="DJ88" s="449"/>
      <c r="DK88" s="449"/>
      <c r="DL88" s="449"/>
      <c r="DM88" s="449"/>
      <c r="DN88" s="449"/>
      <c r="DO88" s="449"/>
      <c r="DP88" s="449"/>
      <c r="DQ88" s="449"/>
      <c r="DR88" s="449"/>
      <c r="DS88" s="449"/>
      <c r="DT88" s="449"/>
      <c r="DU88" s="449"/>
      <c r="DV88" s="449"/>
      <c r="DW88" s="449"/>
      <c r="DX88" s="449"/>
      <c r="DY88" s="449"/>
      <c r="DZ88" s="449"/>
      <c r="EA88" s="449"/>
      <c r="EB88" s="449"/>
      <c r="EC88" s="449"/>
      <c r="ED88" s="449"/>
      <c r="EE88" s="449"/>
      <c r="EF88" s="449"/>
      <c r="EG88" s="449"/>
      <c r="EH88" s="449"/>
      <c r="EI88" s="449"/>
      <c r="EJ88" s="449"/>
      <c r="EK88" s="449"/>
      <c r="EL88" s="449"/>
      <c r="EM88" s="449"/>
      <c r="EN88" s="449"/>
      <c r="EO88" s="449"/>
      <c r="EP88" s="449"/>
      <c r="EQ88" s="449"/>
      <c r="ER88" s="449"/>
      <c r="ES88" s="449"/>
      <c r="ET88" s="449"/>
      <c r="EU88" s="449"/>
      <c r="EV88" s="449"/>
      <c r="EW88" s="449"/>
      <c r="EX88" s="449"/>
      <c r="EY88" s="449"/>
      <c r="EZ88" s="449"/>
      <c r="FA88" s="449"/>
      <c r="FB88" s="449"/>
      <c r="FC88" s="449"/>
      <c r="FD88" s="449"/>
      <c r="FE88" s="449"/>
      <c r="FF88" s="449"/>
      <c r="FG88" s="449"/>
      <c r="FH88" s="449"/>
      <c r="FI88" s="449"/>
      <c r="FJ88" s="449"/>
      <c r="FK88" s="449"/>
      <c r="FL88" s="449"/>
      <c r="FM88" s="449"/>
      <c r="FN88" s="449"/>
      <c r="FO88" s="449"/>
      <c r="FP88" s="449"/>
      <c r="FQ88" s="449"/>
      <c r="FR88" s="449"/>
      <c r="FS88" s="449"/>
      <c r="FT88" s="449"/>
      <c r="FU88" s="449"/>
      <c r="FV88" s="449"/>
      <c r="FW88" s="449"/>
      <c r="FX88" s="449"/>
      <c r="FY88" s="449"/>
      <c r="FZ88" s="449"/>
      <c r="GA88" s="449"/>
      <c r="GB88" s="449"/>
      <c r="GC88" s="449"/>
      <c r="GD88" s="449"/>
      <c r="GE88" s="449"/>
      <c r="GF88" s="449"/>
      <c r="GG88" s="449"/>
      <c r="GH88" s="449"/>
      <c r="GI88" s="449"/>
      <c r="GJ88" s="449"/>
      <c r="GK88" s="449"/>
      <c r="GL88" s="449"/>
      <c r="GM88" s="449"/>
      <c r="GN88" s="449"/>
      <c r="GO88" s="449"/>
      <c r="GP88" s="449"/>
      <c r="GQ88" s="449"/>
      <c r="GR88" s="449"/>
      <c r="GS88" s="449"/>
      <c r="GT88" s="449"/>
      <c r="GU88" s="449"/>
      <c r="GV88" s="449"/>
      <c r="GW88" s="449"/>
      <c r="GX88" s="449"/>
      <c r="GY88" s="449"/>
      <c r="GZ88" s="449"/>
      <c r="HA88" s="449"/>
      <c r="HB88" s="449"/>
      <c r="HC88" s="449"/>
      <c r="HD88" s="449"/>
      <c r="HE88" s="449"/>
      <c r="HF88" s="449"/>
      <c r="HG88" s="449"/>
      <c r="HH88" s="449"/>
      <c r="HI88" s="449"/>
      <c r="HJ88" s="449"/>
      <c r="HK88" s="449"/>
      <c r="HL88" s="449"/>
      <c r="HM88" s="449"/>
      <c r="HN88" s="449"/>
      <c r="HO88" s="449"/>
      <c r="HP88" s="449"/>
      <c r="HQ88" s="449"/>
      <c r="HR88" s="449"/>
      <c r="HS88" s="449"/>
      <c r="HT88" s="449"/>
      <c r="HU88" s="449"/>
      <c r="HV88" s="449"/>
      <c r="HW88" s="449"/>
      <c r="HX88" s="449"/>
      <c r="HY88" s="449"/>
      <c r="HZ88" s="449"/>
      <c r="IA88" s="449"/>
      <c r="IB88" s="449"/>
      <c r="IC88" s="449"/>
      <c r="ID88" s="449"/>
      <c r="IE88" s="449"/>
      <c r="IF88" s="449"/>
      <c r="IG88" s="449"/>
      <c r="IH88" s="449"/>
      <c r="II88" s="449"/>
      <c r="IJ88" s="449"/>
      <c r="IK88" s="449"/>
      <c r="IL88" s="449"/>
      <c r="IM88" s="449"/>
      <c r="IN88" s="449"/>
      <c r="IO88" s="449"/>
      <c r="IP88" s="449"/>
      <c r="IQ88" s="449"/>
      <c r="IR88" s="449"/>
    </row>
    <row r="89" spans="1:252" ht="18" customHeight="1" x14ac:dyDescent="0.3">
      <c r="A89" s="747">
        <v>83</v>
      </c>
      <c r="B89" s="1295"/>
      <c r="C89" s="438">
        <v>82</v>
      </c>
      <c r="D89" s="450" t="s">
        <v>431</v>
      </c>
      <c r="E89" s="440" t="s">
        <v>25</v>
      </c>
      <c r="F89" s="441">
        <f t="shared" si="4"/>
        <v>119980</v>
      </c>
      <c r="G89" s="442">
        <f>38200+22990</f>
        <v>61190</v>
      </c>
      <c r="H89" s="443">
        <v>22900</v>
      </c>
      <c r="I89" s="1126">
        <v>22900</v>
      </c>
      <c r="J89" s="1420">
        <v>35890</v>
      </c>
      <c r="K89" s="1278"/>
      <c r="L89" s="1048">
        <f t="shared" si="3"/>
        <v>35890</v>
      </c>
      <c r="M89" s="656"/>
      <c r="N89" s="449"/>
      <c r="O89" s="449"/>
      <c r="P89" s="449"/>
      <c r="Q89" s="449"/>
      <c r="R89" s="449"/>
      <c r="S89" s="449"/>
      <c r="T89" s="449"/>
      <c r="U89" s="449"/>
      <c r="V89" s="449"/>
      <c r="W89" s="449"/>
      <c r="X89" s="449"/>
      <c r="Y89" s="449"/>
      <c r="Z89" s="449"/>
      <c r="AA89" s="449"/>
      <c r="AB89" s="449"/>
      <c r="AC89" s="449"/>
      <c r="AD89" s="449"/>
      <c r="AE89" s="449"/>
      <c r="AF89" s="449"/>
      <c r="AG89" s="449"/>
      <c r="AH89" s="449"/>
      <c r="AI89" s="449"/>
      <c r="AJ89" s="449"/>
      <c r="AK89" s="449"/>
      <c r="AL89" s="449"/>
      <c r="AM89" s="449"/>
      <c r="AN89" s="449"/>
      <c r="AO89" s="449"/>
      <c r="AP89" s="449"/>
      <c r="AQ89" s="449"/>
      <c r="AR89" s="449"/>
      <c r="AS89" s="449"/>
      <c r="AT89" s="449"/>
      <c r="AU89" s="449"/>
      <c r="AV89" s="449"/>
      <c r="AW89" s="449"/>
      <c r="AX89" s="449"/>
      <c r="AY89" s="449"/>
      <c r="AZ89" s="449"/>
      <c r="BA89" s="449"/>
      <c r="BB89" s="449"/>
      <c r="BC89" s="449"/>
      <c r="BD89" s="449"/>
      <c r="BE89" s="449"/>
      <c r="BF89" s="449"/>
      <c r="BG89" s="449"/>
      <c r="BH89" s="449"/>
      <c r="BI89" s="449"/>
      <c r="BJ89" s="449"/>
      <c r="BK89" s="449"/>
      <c r="BL89" s="449"/>
      <c r="BM89" s="449"/>
      <c r="BN89" s="449"/>
      <c r="BO89" s="449"/>
      <c r="BP89" s="449"/>
      <c r="BQ89" s="449"/>
      <c r="BR89" s="449"/>
      <c r="BS89" s="449"/>
      <c r="BT89" s="449"/>
      <c r="BU89" s="449"/>
      <c r="BV89" s="449"/>
      <c r="BW89" s="449"/>
      <c r="BX89" s="449"/>
      <c r="BY89" s="449"/>
      <c r="BZ89" s="449"/>
      <c r="CA89" s="449"/>
      <c r="CB89" s="449"/>
      <c r="CC89" s="449"/>
      <c r="CD89" s="449"/>
      <c r="CE89" s="449"/>
      <c r="CF89" s="449"/>
      <c r="CG89" s="449"/>
      <c r="CH89" s="449"/>
      <c r="CI89" s="449"/>
      <c r="CJ89" s="449"/>
      <c r="CK89" s="449"/>
      <c r="CL89" s="449"/>
      <c r="CM89" s="449"/>
      <c r="CN89" s="449"/>
      <c r="CO89" s="449"/>
      <c r="CP89" s="449"/>
      <c r="CQ89" s="449"/>
      <c r="CR89" s="449"/>
      <c r="CS89" s="449"/>
      <c r="CT89" s="449"/>
      <c r="CU89" s="449"/>
      <c r="CV89" s="449"/>
      <c r="CW89" s="449"/>
      <c r="CX89" s="449"/>
      <c r="CY89" s="449"/>
      <c r="CZ89" s="449"/>
      <c r="DA89" s="449"/>
      <c r="DB89" s="449"/>
      <c r="DC89" s="449"/>
      <c r="DD89" s="449"/>
      <c r="DE89" s="449"/>
      <c r="DF89" s="449"/>
      <c r="DG89" s="449"/>
      <c r="DH89" s="449"/>
      <c r="DI89" s="449"/>
      <c r="DJ89" s="449"/>
      <c r="DK89" s="449"/>
      <c r="DL89" s="449"/>
      <c r="DM89" s="449"/>
      <c r="DN89" s="449"/>
      <c r="DO89" s="449"/>
      <c r="DP89" s="449"/>
      <c r="DQ89" s="449"/>
      <c r="DR89" s="449"/>
      <c r="DS89" s="449"/>
      <c r="DT89" s="449"/>
      <c r="DU89" s="449"/>
      <c r="DV89" s="449"/>
      <c r="DW89" s="449"/>
      <c r="DX89" s="449"/>
      <c r="DY89" s="449"/>
      <c r="DZ89" s="449"/>
      <c r="EA89" s="449"/>
      <c r="EB89" s="449"/>
      <c r="EC89" s="449"/>
      <c r="ED89" s="449"/>
      <c r="EE89" s="449"/>
      <c r="EF89" s="449"/>
      <c r="EG89" s="449"/>
      <c r="EH89" s="449"/>
      <c r="EI89" s="449"/>
      <c r="EJ89" s="449"/>
      <c r="EK89" s="449"/>
      <c r="EL89" s="449"/>
      <c r="EM89" s="449"/>
      <c r="EN89" s="449"/>
      <c r="EO89" s="449"/>
      <c r="EP89" s="449"/>
      <c r="EQ89" s="449"/>
      <c r="ER89" s="449"/>
      <c r="ES89" s="449"/>
      <c r="ET89" s="449"/>
      <c r="EU89" s="449"/>
      <c r="EV89" s="449"/>
      <c r="EW89" s="449"/>
      <c r="EX89" s="449"/>
      <c r="EY89" s="449"/>
      <c r="EZ89" s="449"/>
      <c r="FA89" s="449"/>
      <c r="FB89" s="449"/>
      <c r="FC89" s="449"/>
      <c r="FD89" s="449"/>
      <c r="FE89" s="449"/>
      <c r="FF89" s="449"/>
      <c r="FG89" s="449"/>
      <c r="FH89" s="449"/>
      <c r="FI89" s="449"/>
      <c r="FJ89" s="449"/>
      <c r="FK89" s="449"/>
      <c r="FL89" s="449"/>
      <c r="FM89" s="449"/>
      <c r="FN89" s="449"/>
      <c r="FO89" s="449"/>
      <c r="FP89" s="449"/>
      <c r="FQ89" s="449"/>
      <c r="FR89" s="449"/>
      <c r="FS89" s="449"/>
      <c r="FT89" s="449"/>
      <c r="FU89" s="449"/>
      <c r="FV89" s="449"/>
      <c r="FW89" s="449"/>
      <c r="FX89" s="449"/>
      <c r="FY89" s="449"/>
      <c r="FZ89" s="449"/>
      <c r="GA89" s="449"/>
      <c r="GB89" s="449"/>
      <c r="GC89" s="449"/>
      <c r="GD89" s="449"/>
      <c r="GE89" s="449"/>
      <c r="GF89" s="449"/>
      <c r="GG89" s="449"/>
      <c r="GH89" s="449"/>
      <c r="GI89" s="449"/>
      <c r="GJ89" s="449"/>
      <c r="GK89" s="449"/>
      <c r="GL89" s="449"/>
      <c r="GM89" s="449"/>
      <c r="GN89" s="449"/>
      <c r="GO89" s="449"/>
      <c r="GP89" s="449"/>
      <c r="GQ89" s="449"/>
      <c r="GR89" s="449"/>
      <c r="GS89" s="449"/>
      <c r="GT89" s="449"/>
      <c r="GU89" s="449"/>
      <c r="GV89" s="449"/>
      <c r="GW89" s="449"/>
      <c r="GX89" s="449"/>
      <c r="GY89" s="449"/>
      <c r="GZ89" s="449"/>
      <c r="HA89" s="449"/>
      <c r="HB89" s="449"/>
      <c r="HC89" s="449"/>
      <c r="HD89" s="449"/>
      <c r="HE89" s="449"/>
      <c r="HF89" s="449"/>
      <c r="HG89" s="449"/>
      <c r="HH89" s="449"/>
      <c r="HI89" s="449"/>
      <c r="HJ89" s="449"/>
      <c r="HK89" s="449"/>
      <c r="HL89" s="449"/>
      <c r="HM89" s="449"/>
      <c r="HN89" s="449"/>
      <c r="HO89" s="449"/>
      <c r="HP89" s="449"/>
      <c r="HQ89" s="449"/>
      <c r="HR89" s="449"/>
      <c r="HS89" s="449"/>
      <c r="HT89" s="449"/>
      <c r="HU89" s="449"/>
      <c r="HV89" s="449"/>
      <c r="HW89" s="449"/>
      <c r="HX89" s="449"/>
      <c r="HY89" s="449"/>
      <c r="HZ89" s="449"/>
      <c r="IA89" s="449"/>
      <c r="IB89" s="449"/>
      <c r="IC89" s="449"/>
      <c r="ID89" s="449"/>
      <c r="IE89" s="449"/>
      <c r="IF89" s="449"/>
      <c r="IG89" s="449"/>
      <c r="IH89" s="449"/>
      <c r="II89" s="449"/>
      <c r="IJ89" s="449"/>
      <c r="IK89" s="449"/>
      <c r="IL89" s="449"/>
      <c r="IM89" s="449"/>
      <c r="IN89" s="449"/>
      <c r="IO89" s="449"/>
      <c r="IP89" s="449"/>
      <c r="IQ89" s="449"/>
      <c r="IR89" s="449"/>
    </row>
    <row r="90" spans="1:252" ht="18" customHeight="1" x14ac:dyDescent="0.3">
      <c r="A90" s="747">
        <v>84</v>
      </c>
      <c r="B90" s="1295"/>
      <c r="C90" s="438">
        <v>83</v>
      </c>
      <c r="D90" s="450" t="s">
        <v>582</v>
      </c>
      <c r="E90" s="440" t="s">
        <v>25</v>
      </c>
      <c r="F90" s="441">
        <f t="shared" si="4"/>
        <v>10</v>
      </c>
      <c r="G90" s="442"/>
      <c r="H90" s="443"/>
      <c r="I90" s="1126">
        <v>1300</v>
      </c>
      <c r="J90" s="1420">
        <v>10</v>
      </c>
      <c r="K90" s="1278"/>
      <c r="L90" s="1048">
        <f t="shared" si="3"/>
        <v>10</v>
      </c>
      <c r="M90" s="656"/>
      <c r="N90" s="449"/>
      <c r="O90" s="449"/>
      <c r="P90" s="449"/>
      <c r="Q90" s="449"/>
      <c r="R90" s="449"/>
      <c r="S90" s="449"/>
      <c r="T90" s="449"/>
      <c r="U90" s="449"/>
      <c r="V90" s="449"/>
      <c r="W90" s="449"/>
      <c r="X90" s="449"/>
      <c r="Y90" s="449"/>
      <c r="Z90" s="449"/>
      <c r="AA90" s="449"/>
      <c r="AB90" s="449"/>
      <c r="AC90" s="449"/>
      <c r="AD90" s="449"/>
      <c r="AE90" s="449"/>
      <c r="AF90" s="449"/>
      <c r="AG90" s="449"/>
      <c r="AH90" s="449"/>
      <c r="AI90" s="449"/>
      <c r="AJ90" s="449"/>
      <c r="AK90" s="449"/>
      <c r="AL90" s="449"/>
      <c r="AM90" s="449"/>
      <c r="AN90" s="449"/>
      <c r="AO90" s="449"/>
      <c r="AP90" s="449"/>
      <c r="AQ90" s="449"/>
      <c r="AR90" s="449"/>
      <c r="AS90" s="449"/>
      <c r="AT90" s="449"/>
      <c r="AU90" s="449"/>
      <c r="AV90" s="449"/>
      <c r="AW90" s="449"/>
      <c r="AX90" s="449"/>
      <c r="AY90" s="449"/>
      <c r="AZ90" s="449"/>
      <c r="BA90" s="449"/>
      <c r="BB90" s="449"/>
      <c r="BC90" s="449"/>
      <c r="BD90" s="449"/>
      <c r="BE90" s="449"/>
      <c r="BF90" s="449"/>
      <c r="BG90" s="449"/>
      <c r="BH90" s="449"/>
      <c r="BI90" s="449"/>
      <c r="BJ90" s="449"/>
      <c r="BK90" s="449"/>
      <c r="BL90" s="449"/>
      <c r="BM90" s="449"/>
      <c r="BN90" s="449"/>
      <c r="BO90" s="449"/>
      <c r="BP90" s="449"/>
      <c r="BQ90" s="449"/>
      <c r="BR90" s="449"/>
      <c r="BS90" s="449"/>
      <c r="BT90" s="449"/>
      <c r="BU90" s="449"/>
      <c r="BV90" s="449"/>
      <c r="BW90" s="449"/>
      <c r="BX90" s="449"/>
      <c r="BY90" s="449"/>
      <c r="BZ90" s="449"/>
      <c r="CA90" s="449"/>
      <c r="CB90" s="449"/>
      <c r="CC90" s="449"/>
      <c r="CD90" s="449"/>
      <c r="CE90" s="449"/>
      <c r="CF90" s="449"/>
      <c r="CG90" s="449"/>
      <c r="CH90" s="449"/>
      <c r="CI90" s="449"/>
      <c r="CJ90" s="449"/>
      <c r="CK90" s="449"/>
      <c r="CL90" s="449"/>
      <c r="CM90" s="449"/>
      <c r="CN90" s="449"/>
      <c r="CO90" s="449"/>
      <c r="CP90" s="449"/>
      <c r="CQ90" s="449"/>
      <c r="CR90" s="449"/>
      <c r="CS90" s="449"/>
      <c r="CT90" s="449"/>
      <c r="CU90" s="449"/>
      <c r="CV90" s="449"/>
      <c r="CW90" s="449"/>
      <c r="CX90" s="449"/>
      <c r="CY90" s="449"/>
      <c r="CZ90" s="449"/>
      <c r="DA90" s="449"/>
      <c r="DB90" s="449"/>
      <c r="DC90" s="449"/>
      <c r="DD90" s="449"/>
      <c r="DE90" s="449"/>
      <c r="DF90" s="449"/>
      <c r="DG90" s="449"/>
      <c r="DH90" s="449"/>
      <c r="DI90" s="449"/>
      <c r="DJ90" s="449"/>
      <c r="DK90" s="449"/>
      <c r="DL90" s="449"/>
      <c r="DM90" s="449"/>
      <c r="DN90" s="449"/>
      <c r="DO90" s="449"/>
      <c r="DP90" s="449"/>
      <c r="DQ90" s="449"/>
      <c r="DR90" s="449"/>
      <c r="DS90" s="449"/>
      <c r="DT90" s="449"/>
      <c r="DU90" s="449"/>
      <c r="DV90" s="449"/>
      <c r="DW90" s="449"/>
      <c r="DX90" s="449"/>
      <c r="DY90" s="449"/>
      <c r="DZ90" s="449"/>
      <c r="EA90" s="449"/>
      <c r="EB90" s="449"/>
      <c r="EC90" s="449"/>
      <c r="ED90" s="449"/>
      <c r="EE90" s="449"/>
      <c r="EF90" s="449"/>
      <c r="EG90" s="449"/>
      <c r="EH90" s="449"/>
      <c r="EI90" s="449"/>
      <c r="EJ90" s="449"/>
      <c r="EK90" s="449"/>
      <c r="EL90" s="449"/>
      <c r="EM90" s="449"/>
      <c r="EN90" s="449"/>
      <c r="EO90" s="449"/>
      <c r="EP90" s="449"/>
      <c r="EQ90" s="449"/>
      <c r="ER90" s="449"/>
      <c r="ES90" s="449"/>
      <c r="ET90" s="449"/>
      <c r="EU90" s="449"/>
      <c r="EV90" s="449"/>
      <c r="EW90" s="449"/>
      <c r="EX90" s="449"/>
      <c r="EY90" s="449"/>
      <c r="EZ90" s="449"/>
      <c r="FA90" s="449"/>
      <c r="FB90" s="449"/>
      <c r="FC90" s="449"/>
      <c r="FD90" s="449"/>
      <c r="FE90" s="449"/>
      <c r="FF90" s="449"/>
      <c r="FG90" s="449"/>
      <c r="FH90" s="449"/>
      <c r="FI90" s="449"/>
      <c r="FJ90" s="449"/>
      <c r="FK90" s="449"/>
      <c r="FL90" s="449"/>
      <c r="FM90" s="449"/>
      <c r="FN90" s="449"/>
      <c r="FO90" s="449"/>
      <c r="FP90" s="449"/>
      <c r="FQ90" s="449"/>
      <c r="FR90" s="449"/>
      <c r="FS90" s="449"/>
      <c r="FT90" s="449"/>
      <c r="FU90" s="449"/>
      <c r="FV90" s="449"/>
      <c r="FW90" s="449"/>
      <c r="FX90" s="449"/>
      <c r="FY90" s="449"/>
      <c r="FZ90" s="449"/>
      <c r="GA90" s="449"/>
      <c r="GB90" s="449"/>
      <c r="GC90" s="449"/>
      <c r="GD90" s="449"/>
      <c r="GE90" s="449"/>
      <c r="GF90" s="449"/>
      <c r="GG90" s="449"/>
      <c r="GH90" s="449"/>
      <c r="GI90" s="449"/>
      <c r="GJ90" s="449"/>
      <c r="GK90" s="449"/>
      <c r="GL90" s="449"/>
      <c r="GM90" s="449"/>
      <c r="GN90" s="449"/>
      <c r="GO90" s="449"/>
      <c r="GP90" s="449"/>
      <c r="GQ90" s="449"/>
      <c r="GR90" s="449"/>
      <c r="GS90" s="449"/>
      <c r="GT90" s="449"/>
      <c r="GU90" s="449"/>
      <c r="GV90" s="449"/>
      <c r="GW90" s="449"/>
      <c r="GX90" s="449"/>
      <c r="GY90" s="449"/>
      <c r="GZ90" s="449"/>
      <c r="HA90" s="449"/>
      <c r="HB90" s="449"/>
      <c r="HC90" s="449"/>
      <c r="HD90" s="449"/>
      <c r="HE90" s="449"/>
      <c r="HF90" s="449"/>
      <c r="HG90" s="449"/>
      <c r="HH90" s="449"/>
      <c r="HI90" s="449"/>
      <c r="HJ90" s="449"/>
      <c r="HK90" s="449"/>
      <c r="HL90" s="449"/>
      <c r="HM90" s="449"/>
      <c r="HN90" s="449"/>
      <c r="HO90" s="449"/>
      <c r="HP90" s="449"/>
      <c r="HQ90" s="449"/>
      <c r="HR90" s="449"/>
      <c r="HS90" s="449"/>
      <c r="HT90" s="449"/>
      <c r="HU90" s="449"/>
      <c r="HV90" s="449"/>
      <c r="HW90" s="449"/>
      <c r="HX90" s="449"/>
      <c r="HY90" s="449"/>
      <c r="HZ90" s="449"/>
      <c r="IA90" s="449"/>
      <c r="IB90" s="449"/>
      <c r="IC90" s="449"/>
      <c r="ID90" s="449"/>
      <c r="IE90" s="449"/>
      <c r="IF90" s="449"/>
      <c r="IG90" s="449"/>
      <c r="IH90" s="449"/>
      <c r="II90" s="449"/>
      <c r="IJ90" s="449"/>
      <c r="IK90" s="449"/>
      <c r="IL90" s="449"/>
      <c r="IM90" s="449"/>
      <c r="IN90" s="449"/>
      <c r="IO90" s="449"/>
      <c r="IP90" s="449"/>
      <c r="IQ90" s="449"/>
      <c r="IR90" s="449"/>
    </row>
    <row r="91" spans="1:252" ht="18" customHeight="1" x14ac:dyDescent="0.3">
      <c r="A91" s="747">
        <v>85</v>
      </c>
      <c r="B91" s="1295"/>
      <c r="C91" s="438">
        <v>84</v>
      </c>
      <c r="D91" s="450" t="s">
        <v>960</v>
      </c>
      <c r="E91" s="440" t="s">
        <v>25</v>
      </c>
      <c r="F91" s="441">
        <f t="shared" si="4"/>
        <v>1138</v>
      </c>
      <c r="G91" s="442"/>
      <c r="H91" s="443"/>
      <c r="I91" s="1126"/>
      <c r="J91" s="1420">
        <v>1138</v>
      </c>
      <c r="K91" s="1278"/>
      <c r="L91" s="1048">
        <f t="shared" si="3"/>
        <v>1138</v>
      </c>
      <c r="M91" s="656"/>
      <c r="N91" s="449"/>
      <c r="O91" s="449"/>
      <c r="P91" s="449"/>
      <c r="Q91" s="449"/>
      <c r="R91" s="449"/>
      <c r="S91" s="449"/>
      <c r="T91" s="449"/>
      <c r="U91" s="449"/>
      <c r="V91" s="449"/>
      <c r="W91" s="449"/>
      <c r="X91" s="449"/>
      <c r="Y91" s="449"/>
      <c r="Z91" s="449"/>
      <c r="AA91" s="449"/>
      <c r="AB91" s="449"/>
      <c r="AC91" s="449"/>
      <c r="AD91" s="449"/>
      <c r="AE91" s="449"/>
      <c r="AF91" s="449"/>
      <c r="AG91" s="449"/>
      <c r="AH91" s="449"/>
      <c r="AI91" s="449"/>
      <c r="AJ91" s="449"/>
      <c r="AK91" s="449"/>
      <c r="AL91" s="449"/>
      <c r="AM91" s="449"/>
      <c r="AN91" s="449"/>
      <c r="AO91" s="449"/>
      <c r="AP91" s="449"/>
      <c r="AQ91" s="449"/>
      <c r="AR91" s="449"/>
      <c r="AS91" s="449"/>
      <c r="AT91" s="449"/>
      <c r="AU91" s="449"/>
      <c r="AV91" s="449"/>
      <c r="AW91" s="449"/>
      <c r="AX91" s="449"/>
      <c r="AY91" s="449"/>
      <c r="AZ91" s="449"/>
      <c r="BA91" s="449"/>
      <c r="BB91" s="449"/>
      <c r="BC91" s="449"/>
      <c r="BD91" s="449"/>
      <c r="BE91" s="449"/>
      <c r="BF91" s="449"/>
      <c r="BG91" s="449"/>
      <c r="BH91" s="449"/>
      <c r="BI91" s="449"/>
      <c r="BJ91" s="449"/>
      <c r="BK91" s="449"/>
      <c r="BL91" s="449"/>
      <c r="BM91" s="449"/>
      <c r="BN91" s="449"/>
      <c r="BO91" s="449"/>
      <c r="BP91" s="449"/>
      <c r="BQ91" s="449"/>
      <c r="BR91" s="449"/>
      <c r="BS91" s="449"/>
      <c r="BT91" s="449"/>
      <c r="BU91" s="449"/>
      <c r="BV91" s="449"/>
      <c r="BW91" s="449"/>
      <c r="BX91" s="449"/>
      <c r="BY91" s="449"/>
      <c r="BZ91" s="449"/>
      <c r="CA91" s="449"/>
      <c r="CB91" s="449"/>
      <c r="CC91" s="449"/>
      <c r="CD91" s="449"/>
      <c r="CE91" s="449"/>
      <c r="CF91" s="449"/>
      <c r="CG91" s="449"/>
      <c r="CH91" s="449"/>
      <c r="CI91" s="449"/>
      <c r="CJ91" s="449"/>
      <c r="CK91" s="449"/>
      <c r="CL91" s="449"/>
      <c r="CM91" s="449"/>
      <c r="CN91" s="449"/>
      <c r="CO91" s="449"/>
      <c r="CP91" s="449"/>
      <c r="CQ91" s="449"/>
      <c r="CR91" s="449"/>
      <c r="CS91" s="449"/>
      <c r="CT91" s="449"/>
      <c r="CU91" s="449"/>
      <c r="CV91" s="449"/>
      <c r="CW91" s="449"/>
      <c r="CX91" s="449"/>
      <c r="CY91" s="449"/>
      <c r="CZ91" s="449"/>
      <c r="DA91" s="449"/>
      <c r="DB91" s="449"/>
      <c r="DC91" s="449"/>
      <c r="DD91" s="449"/>
      <c r="DE91" s="449"/>
      <c r="DF91" s="449"/>
      <c r="DG91" s="449"/>
      <c r="DH91" s="449"/>
      <c r="DI91" s="449"/>
      <c r="DJ91" s="449"/>
      <c r="DK91" s="449"/>
      <c r="DL91" s="449"/>
      <c r="DM91" s="449"/>
      <c r="DN91" s="449"/>
      <c r="DO91" s="449"/>
      <c r="DP91" s="449"/>
      <c r="DQ91" s="449"/>
      <c r="DR91" s="449"/>
      <c r="DS91" s="449"/>
      <c r="DT91" s="449"/>
      <c r="DU91" s="449"/>
      <c r="DV91" s="449"/>
      <c r="DW91" s="449"/>
      <c r="DX91" s="449"/>
      <c r="DY91" s="449"/>
      <c r="DZ91" s="449"/>
      <c r="EA91" s="449"/>
      <c r="EB91" s="449"/>
      <c r="EC91" s="449"/>
      <c r="ED91" s="449"/>
      <c r="EE91" s="449"/>
      <c r="EF91" s="449"/>
      <c r="EG91" s="449"/>
      <c r="EH91" s="449"/>
      <c r="EI91" s="449"/>
      <c r="EJ91" s="449"/>
      <c r="EK91" s="449"/>
      <c r="EL91" s="449"/>
      <c r="EM91" s="449"/>
      <c r="EN91" s="449"/>
      <c r="EO91" s="449"/>
      <c r="EP91" s="449"/>
      <c r="EQ91" s="449"/>
      <c r="ER91" s="449"/>
      <c r="ES91" s="449"/>
      <c r="ET91" s="449"/>
      <c r="EU91" s="449"/>
      <c r="EV91" s="449"/>
      <c r="EW91" s="449"/>
      <c r="EX91" s="449"/>
      <c r="EY91" s="449"/>
      <c r="EZ91" s="449"/>
      <c r="FA91" s="449"/>
      <c r="FB91" s="449"/>
      <c r="FC91" s="449"/>
      <c r="FD91" s="449"/>
      <c r="FE91" s="449"/>
      <c r="FF91" s="449"/>
      <c r="FG91" s="449"/>
      <c r="FH91" s="449"/>
      <c r="FI91" s="449"/>
      <c r="FJ91" s="449"/>
      <c r="FK91" s="449"/>
      <c r="FL91" s="449"/>
      <c r="FM91" s="449"/>
      <c r="FN91" s="449"/>
      <c r="FO91" s="449"/>
      <c r="FP91" s="449"/>
      <c r="FQ91" s="449"/>
      <c r="FR91" s="449"/>
      <c r="FS91" s="449"/>
      <c r="FT91" s="449"/>
      <c r="FU91" s="449"/>
      <c r="FV91" s="449"/>
      <c r="FW91" s="449"/>
      <c r="FX91" s="449"/>
      <c r="FY91" s="449"/>
      <c r="FZ91" s="449"/>
      <c r="GA91" s="449"/>
      <c r="GB91" s="449"/>
      <c r="GC91" s="449"/>
      <c r="GD91" s="449"/>
      <c r="GE91" s="449"/>
      <c r="GF91" s="449"/>
      <c r="GG91" s="449"/>
      <c r="GH91" s="449"/>
      <c r="GI91" s="449"/>
      <c r="GJ91" s="449"/>
      <c r="GK91" s="449"/>
      <c r="GL91" s="449"/>
      <c r="GM91" s="449"/>
      <c r="GN91" s="449"/>
      <c r="GO91" s="449"/>
      <c r="GP91" s="449"/>
      <c r="GQ91" s="449"/>
      <c r="GR91" s="449"/>
      <c r="GS91" s="449"/>
      <c r="GT91" s="449"/>
      <c r="GU91" s="449"/>
      <c r="GV91" s="449"/>
      <c r="GW91" s="449"/>
      <c r="GX91" s="449"/>
      <c r="GY91" s="449"/>
      <c r="GZ91" s="449"/>
      <c r="HA91" s="449"/>
      <c r="HB91" s="449"/>
      <c r="HC91" s="449"/>
      <c r="HD91" s="449"/>
      <c r="HE91" s="449"/>
      <c r="HF91" s="449"/>
      <c r="HG91" s="449"/>
      <c r="HH91" s="449"/>
      <c r="HI91" s="449"/>
      <c r="HJ91" s="449"/>
      <c r="HK91" s="449"/>
      <c r="HL91" s="449"/>
      <c r="HM91" s="449"/>
      <c r="HN91" s="449"/>
      <c r="HO91" s="449"/>
      <c r="HP91" s="449"/>
      <c r="HQ91" s="449"/>
      <c r="HR91" s="449"/>
      <c r="HS91" s="449"/>
      <c r="HT91" s="449"/>
      <c r="HU91" s="449"/>
      <c r="HV91" s="449"/>
      <c r="HW91" s="449"/>
      <c r="HX91" s="449"/>
      <c r="HY91" s="449"/>
      <c r="HZ91" s="449"/>
      <c r="IA91" s="449"/>
      <c r="IB91" s="449"/>
      <c r="IC91" s="449"/>
      <c r="ID91" s="449"/>
      <c r="IE91" s="449"/>
      <c r="IF91" s="449"/>
      <c r="IG91" s="449"/>
      <c r="IH91" s="449"/>
      <c r="II91" s="449"/>
      <c r="IJ91" s="449"/>
      <c r="IK91" s="449"/>
      <c r="IL91" s="449"/>
      <c r="IM91" s="449"/>
      <c r="IN91" s="449"/>
      <c r="IO91" s="449"/>
      <c r="IP91" s="449"/>
      <c r="IQ91" s="449"/>
      <c r="IR91" s="449"/>
    </row>
    <row r="92" spans="1:252" ht="18" customHeight="1" x14ac:dyDescent="0.3">
      <c r="A92" s="747">
        <v>86</v>
      </c>
      <c r="B92" s="1295"/>
      <c r="C92" s="438">
        <v>85</v>
      </c>
      <c r="D92" s="450" t="s">
        <v>432</v>
      </c>
      <c r="E92" s="440" t="s">
        <v>25</v>
      </c>
      <c r="F92" s="441">
        <f t="shared" si="4"/>
        <v>460060</v>
      </c>
      <c r="G92" s="442">
        <f>100030+10</f>
        <v>100040</v>
      </c>
      <c r="H92" s="443">
        <v>10</v>
      </c>
      <c r="I92" s="1126">
        <v>10</v>
      </c>
      <c r="J92" s="1420">
        <v>10</v>
      </c>
      <c r="K92" s="1278"/>
      <c r="L92" s="1048">
        <f t="shared" si="3"/>
        <v>10</v>
      </c>
      <c r="M92" s="656">
        <f>480000-10-119990</f>
        <v>360000</v>
      </c>
      <c r="N92" s="449"/>
      <c r="O92" s="449"/>
      <c r="P92" s="449"/>
      <c r="Q92" s="449"/>
      <c r="R92" s="449"/>
      <c r="S92" s="449"/>
      <c r="T92" s="449"/>
      <c r="U92" s="449"/>
      <c r="V92" s="449"/>
      <c r="W92" s="449"/>
      <c r="X92" s="449"/>
      <c r="Y92" s="449"/>
      <c r="Z92" s="449"/>
      <c r="AA92" s="449"/>
      <c r="AB92" s="449"/>
      <c r="AC92" s="449"/>
      <c r="AD92" s="449"/>
      <c r="AE92" s="449"/>
      <c r="AF92" s="449"/>
      <c r="AG92" s="449"/>
      <c r="AH92" s="449"/>
      <c r="AI92" s="449"/>
      <c r="AJ92" s="449"/>
      <c r="AK92" s="449"/>
      <c r="AL92" s="449"/>
      <c r="AM92" s="449"/>
      <c r="AN92" s="449"/>
      <c r="AO92" s="449"/>
      <c r="AP92" s="449"/>
      <c r="AQ92" s="449"/>
      <c r="AR92" s="449"/>
      <c r="AS92" s="449"/>
      <c r="AT92" s="449"/>
      <c r="AU92" s="449"/>
      <c r="AV92" s="449"/>
      <c r="AW92" s="449"/>
      <c r="AX92" s="449"/>
      <c r="AY92" s="449"/>
      <c r="AZ92" s="449"/>
      <c r="BA92" s="449"/>
      <c r="BB92" s="449"/>
      <c r="BC92" s="449"/>
      <c r="BD92" s="449"/>
      <c r="BE92" s="449"/>
      <c r="BF92" s="449"/>
      <c r="BG92" s="449"/>
      <c r="BH92" s="449"/>
      <c r="BI92" s="449"/>
      <c r="BJ92" s="449"/>
      <c r="BK92" s="449"/>
      <c r="BL92" s="449"/>
      <c r="BM92" s="449"/>
      <c r="BN92" s="449"/>
      <c r="BO92" s="449"/>
      <c r="BP92" s="449"/>
      <c r="BQ92" s="449"/>
      <c r="BR92" s="449"/>
      <c r="BS92" s="449"/>
      <c r="BT92" s="449"/>
      <c r="BU92" s="449"/>
      <c r="BV92" s="449"/>
      <c r="BW92" s="449"/>
      <c r="BX92" s="449"/>
      <c r="BY92" s="449"/>
      <c r="BZ92" s="449"/>
      <c r="CA92" s="449"/>
      <c r="CB92" s="449"/>
      <c r="CC92" s="449"/>
      <c r="CD92" s="449"/>
      <c r="CE92" s="449"/>
      <c r="CF92" s="449"/>
      <c r="CG92" s="449"/>
      <c r="CH92" s="449"/>
      <c r="CI92" s="449"/>
      <c r="CJ92" s="449"/>
      <c r="CK92" s="449"/>
      <c r="CL92" s="449"/>
      <c r="CM92" s="449"/>
      <c r="CN92" s="449"/>
      <c r="CO92" s="449"/>
      <c r="CP92" s="449"/>
      <c r="CQ92" s="449"/>
      <c r="CR92" s="449"/>
      <c r="CS92" s="449"/>
      <c r="CT92" s="449"/>
      <c r="CU92" s="449"/>
      <c r="CV92" s="449"/>
      <c r="CW92" s="449"/>
      <c r="CX92" s="449"/>
      <c r="CY92" s="449"/>
      <c r="CZ92" s="449"/>
      <c r="DA92" s="449"/>
      <c r="DB92" s="449"/>
      <c r="DC92" s="449"/>
      <c r="DD92" s="449"/>
      <c r="DE92" s="449"/>
      <c r="DF92" s="449"/>
      <c r="DG92" s="449"/>
      <c r="DH92" s="449"/>
      <c r="DI92" s="449"/>
      <c r="DJ92" s="449"/>
      <c r="DK92" s="449"/>
      <c r="DL92" s="449"/>
      <c r="DM92" s="449"/>
      <c r="DN92" s="449"/>
      <c r="DO92" s="449"/>
      <c r="DP92" s="449"/>
      <c r="DQ92" s="449"/>
      <c r="DR92" s="449"/>
      <c r="DS92" s="449"/>
      <c r="DT92" s="449"/>
      <c r="DU92" s="449"/>
      <c r="DV92" s="449"/>
      <c r="DW92" s="449"/>
      <c r="DX92" s="449"/>
      <c r="DY92" s="449"/>
      <c r="DZ92" s="449"/>
      <c r="EA92" s="449"/>
      <c r="EB92" s="449"/>
      <c r="EC92" s="449"/>
      <c r="ED92" s="449"/>
      <c r="EE92" s="449"/>
      <c r="EF92" s="449"/>
      <c r="EG92" s="449"/>
      <c r="EH92" s="449"/>
      <c r="EI92" s="449"/>
      <c r="EJ92" s="449"/>
      <c r="EK92" s="449"/>
      <c r="EL92" s="449"/>
      <c r="EM92" s="449"/>
      <c r="EN92" s="449"/>
      <c r="EO92" s="449"/>
      <c r="EP92" s="449"/>
      <c r="EQ92" s="449"/>
      <c r="ER92" s="449"/>
      <c r="ES92" s="449"/>
      <c r="ET92" s="449"/>
      <c r="EU92" s="449"/>
      <c r="EV92" s="449"/>
      <c r="EW92" s="449"/>
      <c r="EX92" s="449"/>
      <c r="EY92" s="449"/>
      <c r="EZ92" s="449"/>
      <c r="FA92" s="449"/>
      <c r="FB92" s="449"/>
      <c r="FC92" s="449"/>
      <c r="FD92" s="449"/>
      <c r="FE92" s="449"/>
      <c r="FF92" s="449"/>
      <c r="FG92" s="449"/>
      <c r="FH92" s="449"/>
      <c r="FI92" s="449"/>
      <c r="FJ92" s="449"/>
      <c r="FK92" s="449"/>
      <c r="FL92" s="449"/>
      <c r="FM92" s="449"/>
      <c r="FN92" s="449"/>
      <c r="FO92" s="449"/>
      <c r="FP92" s="449"/>
      <c r="FQ92" s="449"/>
      <c r="FR92" s="449"/>
      <c r="FS92" s="449"/>
      <c r="FT92" s="449"/>
      <c r="FU92" s="449"/>
      <c r="FV92" s="449"/>
      <c r="FW92" s="449"/>
      <c r="FX92" s="449"/>
      <c r="FY92" s="449"/>
      <c r="FZ92" s="449"/>
      <c r="GA92" s="449"/>
      <c r="GB92" s="449"/>
      <c r="GC92" s="449"/>
      <c r="GD92" s="449"/>
      <c r="GE92" s="449"/>
      <c r="GF92" s="449"/>
      <c r="GG92" s="449"/>
      <c r="GH92" s="449"/>
      <c r="GI92" s="449"/>
      <c r="GJ92" s="449"/>
      <c r="GK92" s="449"/>
      <c r="GL92" s="449"/>
      <c r="GM92" s="449"/>
      <c r="GN92" s="449"/>
      <c r="GO92" s="449"/>
      <c r="GP92" s="449"/>
      <c r="GQ92" s="449"/>
      <c r="GR92" s="449"/>
      <c r="GS92" s="449"/>
      <c r="GT92" s="449"/>
      <c r="GU92" s="449"/>
      <c r="GV92" s="449"/>
      <c r="GW92" s="449"/>
      <c r="GX92" s="449"/>
      <c r="GY92" s="449"/>
      <c r="GZ92" s="449"/>
      <c r="HA92" s="449"/>
      <c r="HB92" s="449"/>
      <c r="HC92" s="449"/>
      <c r="HD92" s="449"/>
      <c r="HE92" s="449"/>
      <c r="HF92" s="449"/>
      <c r="HG92" s="449"/>
      <c r="HH92" s="449"/>
      <c r="HI92" s="449"/>
      <c r="HJ92" s="449"/>
      <c r="HK92" s="449"/>
      <c r="HL92" s="449"/>
      <c r="HM92" s="449"/>
      <c r="HN92" s="449"/>
      <c r="HO92" s="449"/>
      <c r="HP92" s="449"/>
      <c r="HQ92" s="449"/>
      <c r="HR92" s="449"/>
      <c r="HS92" s="449"/>
      <c r="HT92" s="449"/>
      <c r="HU92" s="449"/>
      <c r="HV92" s="449"/>
      <c r="HW92" s="449"/>
      <c r="HX92" s="449"/>
      <c r="HY92" s="449"/>
      <c r="HZ92" s="449"/>
      <c r="IA92" s="449"/>
      <c r="IB92" s="449"/>
      <c r="IC92" s="449"/>
      <c r="ID92" s="449"/>
      <c r="IE92" s="449"/>
      <c r="IF92" s="449"/>
      <c r="IG92" s="449"/>
      <c r="IH92" s="449"/>
      <c r="II92" s="449"/>
      <c r="IJ92" s="449"/>
      <c r="IK92" s="449"/>
      <c r="IL92" s="449"/>
      <c r="IM92" s="449"/>
      <c r="IN92" s="449"/>
      <c r="IO92" s="449"/>
      <c r="IP92" s="449"/>
      <c r="IQ92" s="449"/>
      <c r="IR92" s="449"/>
    </row>
    <row r="93" spans="1:252" ht="18" customHeight="1" x14ac:dyDescent="0.3">
      <c r="A93" s="747">
        <v>87</v>
      </c>
      <c r="B93" s="1295"/>
      <c r="C93" s="438">
        <v>86</v>
      </c>
      <c r="D93" s="450" t="s">
        <v>433</v>
      </c>
      <c r="E93" s="440" t="s">
        <v>25</v>
      </c>
      <c r="F93" s="441">
        <f t="shared" si="4"/>
        <v>499850</v>
      </c>
      <c r="G93" s="442">
        <f>139970+119990</f>
        <v>259960</v>
      </c>
      <c r="H93" s="443">
        <v>119900</v>
      </c>
      <c r="I93" s="1126">
        <v>119900</v>
      </c>
      <c r="J93" s="1420">
        <v>119990</v>
      </c>
      <c r="K93" s="1278"/>
      <c r="L93" s="1048">
        <f t="shared" si="3"/>
        <v>119990</v>
      </c>
      <c r="M93" s="656"/>
      <c r="N93" s="449"/>
      <c r="O93" s="449"/>
      <c r="P93" s="449"/>
      <c r="Q93" s="449"/>
      <c r="R93" s="449"/>
      <c r="S93" s="449"/>
      <c r="T93" s="449"/>
      <c r="U93" s="449"/>
      <c r="V93" s="449"/>
      <c r="W93" s="449"/>
      <c r="X93" s="449"/>
      <c r="Y93" s="449"/>
      <c r="Z93" s="449"/>
      <c r="AA93" s="449"/>
      <c r="AB93" s="449"/>
      <c r="AC93" s="449"/>
      <c r="AD93" s="449"/>
      <c r="AE93" s="449"/>
      <c r="AF93" s="449"/>
      <c r="AG93" s="449"/>
      <c r="AH93" s="449"/>
      <c r="AI93" s="449"/>
      <c r="AJ93" s="449"/>
      <c r="AK93" s="449"/>
      <c r="AL93" s="449"/>
      <c r="AM93" s="449"/>
      <c r="AN93" s="449"/>
      <c r="AO93" s="449"/>
      <c r="AP93" s="449"/>
      <c r="AQ93" s="449"/>
      <c r="AR93" s="449"/>
      <c r="AS93" s="449"/>
      <c r="AT93" s="449"/>
      <c r="AU93" s="449"/>
      <c r="AV93" s="449"/>
      <c r="AW93" s="449"/>
      <c r="AX93" s="449"/>
      <c r="AY93" s="449"/>
      <c r="AZ93" s="449"/>
      <c r="BA93" s="449"/>
      <c r="BB93" s="449"/>
      <c r="BC93" s="449"/>
      <c r="BD93" s="449"/>
      <c r="BE93" s="449"/>
      <c r="BF93" s="449"/>
      <c r="BG93" s="449"/>
      <c r="BH93" s="449"/>
      <c r="BI93" s="449"/>
      <c r="BJ93" s="449"/>
      <c r="BK93" s="449"/>
      <c r="BL93" s="449"/>
      <c r="BM93" s="449"/>
      <c r="BN93" s="449"/>
      <c r="BO93" s="449"/>
      <c r="BP93" s="449"/>
      <c r="BQ93" s="449"/>
      <c r="BR93" s="449"/>
      <c r="BS93" s="449"/>
      <c r="BT93" s="449"/>
      <c r="BU93" s="449"/>
      <c r="BV93" s="449"/>
      <c r="BW93" s="449"/>
      <c r="BX93" s="449"/>
      <c r="BY93" s="449"/>
      <c r="BZ93" s="449"/>
      <c r="CA93" s="449"/>
      <c r="CB93" s="449"/>
      <c r="CC93" s="449"/>
      <c r="CD93" s="449"/>
      <c r="CE93" s="449"/>
      <c r="CF93" s="449"/>
      <c r="CG93" s="449"/>
      <c r="CH93" s="449"/>
      <c r="CI93" s="449"/>
      <c r="CJ93" s="449"/>
      <c r="CK93" s="449"/>
      <c r="CL93" s="449"/>
      <c r="CM93" s="449"/>
      <c r="CN93" s="449"/>
      <c r="CO93" s="449"/>
      <c r="CP93" s="449"/>
      <c r="CQ93" s="449"/>
      <c r="CR93" s="449"/>
      <c r="CS93" s="449"/>
      <c r="CT93" s="449"/>
      <c r="CU93" s="449"/>
      <c r="CV93" s="449"/>
      <c r="CW93" s="449"/>
      <c r="CX93" s="449"/>
      <c r="CY93" s="449"/>
      <c r="CZ93" s="449"/>
      <c r="DA93" s="449"/>
      <c r="DB93" s="449"/>
      <c r="DC93" s="449"/>
      <c r="DD93" s="449"/>
      <c r="DE93" s="449"/>
      <c r="DF93" s="449"/>
      <c r="DG93" s="449"/>
      <c r="DH93" s="449"/>
      <c r="DI93" s="449"/>
      <c r="DJ93" s="449"/>
      <c r="DK93" s="449"/>
      <c r="DL93" s="449"/>
      <c r="DM93" s="449"/>
      <c r="DN93" s="449"/>
      <c r="DO93" s="449"/>
      <c r="DP93" s="449"/>
      <c r="DQ93" s="449"/>
      <c r="DR93" s="449"/>
      <c r="DS93" s="449"/>
      <c r="DT93" s="449"/>
      <c r="DU93" s="449"/>
      <c r="DV93" s="449"/>
      <c r="DW93" s="449"/>
      <c r="DX93" s="449"/>
      <c r="DY93" s="449"/>
      <c r="DZ93" s="449"/>
      <c r="EA93" s="449"/>
      <c r="EB93" s="449"/>
      <c r="EC93" s="449"/>
      <c r="ED93" s="449"/>
      <c r="EE93" s="449"/>
      <c r="EF93" s="449"/>
      <c r="EG93" s="449"/>
      <c r="EH93" s="449"/>
      <c r="EI93" s="449"/>
      <c r="EJ93" s="449"/>
      <c r="EK93" s="449"/>
      <c r="EL93" s="449"/>
      <c r="EM93" s="449"/>
      <c r="EN93" s="449"/>
      <c r="EO93" s="449"/>
      <c r="EP93" s="449"/>
      <c r="EQ93" s="449"/>
      <c r="ER93" s="449"/>
      <c r="ES93" s="449"/>
      <c r="ET93" s="449"/>
      <c r="EU93" s="449"/>
      <c r="EV93" s="449"/>
      <c r="EW93" s="449"/>
      <c r="EX93" s="449"/>
      <c r="EY93" s="449"/>
      <c r="EZ93" s="449"/>
      <c r="FA93" s="449"/>
      <c r="FB93" s="449"/>
      <c r="FC93" s="449"/>
      <c r="FD93" s="449"/>
      <c r="FE93" s="449"/>
      <c r="FF93" s="449"/>
      <c r="FG93" s="449"/>
      <c r="FH93" s="449"/>
      <c r="FI93" s="449"/>
      <c r="FJ93" s="449"/>
      <c r="FK93" s="449"/>
      <c r="FL93" s="449"/>
      <c r="FM93" s="449"/>
      <c r="FN93" s="449"/>
      <c r="FO93" s="449"/>
      <c r="FP93" s="449"/>
      <c r="FQ93" s="449"/>
      <c r="FR93" s="449"/>
      <c r="FS93" s="449"/>
      <c r="FT93" s="449"/>
      <c r="FU93" s="449"/>
      <c r="FV93" s="449"/>
      <c r="FW93" s="449"/>
      <c r="FX93" s="449"/>
      <c r="FY93" s="449"/>
      <c r="FZ93" s="449"/>
      <c r="GA93" s="449"/>
      <c r="GB93" s="449"/>
      <c r="GC93" s="449"/>
      <c r="GD93" s="449"/>
      <c r="GE93" s="449"/>
      <c r="GF93" s="449"/>
      <c r="GG93" s="449"/>
      <c r="GH93" s="449"/>
      <c r="GI93" s="449"/>
      <c r="GJ93" s="449"/>
      <c r="GK93" s="449"/>
      <c r="GL93" s="449"/>
      <c r="GM93" s="449"/>
      <c r="GN93" s="449"/>
      <c r="GO93" s="449"/>
      <c r="GP93" s="449"/>
      <c r="GQ93" s="449"/>
      <c r="GR93" s="449"/>
      <c r="GS93" s="449"/>
      <c r="GT93" s="449"/>
      <c r="GU93" s="449"/>
      <c r="GV93" s="449"/>
      <c r="GW93" s="449"/>
      <c r="GX93" s="449"/>
      <c r="GY93" s="449"/>
      <c r="GZ93" s="449"/>
      <c r="HA93" s="449"/>
      <c r="HB93" s="449"/>
      <c r="HC93" s="449"/>
      <c r="HD93" s="449"/>
      <c r="HE93" s="449"/>
      <c r="HF93" s="449"/>
      <c r="HG93" s="449"/>
      <c r="HH93" s="449"/>
      <c r="HI93" s="449"/>
      <c r="HJ93" s="449"/>
      <c r="HK93" s="449"/>
      <c r="HL93" s="449"/>
      <c r="HM93" s="449"/>
      <c r="HN93" s="449"/>
      <c r="HO93" s="449"/>
      <c r="HP93" s="449"/>
      <c r="HQ93" s="449"/>
      <c r="HR93" s="449"/>
      <c r="HS93" s="449"/>
      <c r="HT93" s="449"/>
      <c r="HU93" s="449"/>
      <c r="HV93" s="449"/>
      <c r="HW93" s="449"/>
      <c r="HX93" s="449"/>
      <c r="HY93" s="449"/>
      <c r="HZ93" s="449"/>
      <c r="IA93" s="449"/>
      <c r="IB93" s="449"/>
      <c r="IC93" s="449"/>
      <c r="ID93" s="449"/>
      <c r="IE93" s="449"/>
      <c r="IF93" s="449"/>
      <c r="IG93" s="449"/>
      <c r="IH93" s="449"/>
      <c r="II93" s="449"/>
      <c r="IJ93" s="449"/>
      <c r="IK93" s="449"/>
      <c r="IL93" s="449"/>
      <c r="IM93" s="449"/>
      <c r="IN93" s="449"/>
      <c r="IO93" s="449"/>
      <c r="IP93" s="449"/>
      <c r="IQ93" s="449"/>
      <c r="IR93" s="449"/>
    </row>
    <row r="94" spans="1:252" ht="18" customHeight="1" x14ac:dyDescent="0.3">
      <c r="A94" s="747">
        <v>88</v>
      </c>
      <c r="B94" s="1295"/>
      <c r="C94" s="438">
        <v>87</v>
      </c>
      <c r="D94" s="450" t="s">
        <v>912</v>
      </c>
      <c r="E94" s="440" t="s">
        <v>25</v>
      </c>
      <c r="F94" s="441">
        <f t="shared" si="4"/>
        <v>301998</v>
      </c>
      <c r="G94" s="442"/>
      <c r="H94" s="443"/>
      <c r="I94" s="1126">
        <v>151000</v>
      </c>
      <c r="J94" s="1420">
        <v>151000</v>
      </c>
      <c r="K94" s="1278"/>
      <c r="L94" s="1048">
        <f t="shared" si="3"/>
        <v>151000</v>
      </c>
      <c r="M94" s="656">
        <v>150998</v>
      </c>
      <c r="N94" s="449"/>
      <c r="O94" s="449"/>
      <c r="P94" s="449"/>
      <c r="Q94" s="449"/>
      <c r="R94" s="449"/>
      <c r="S94" s="449"/>
      <c r="T94" s="449"/>
      <c r="U94" s="449"/>
      <c r="V94" s="449"/>
      <c r="W94" s="449"/>
      <c r="X94" s="449"/>
      <c r="Y94" s="449"/>
      <c r="Z94" s="449"/>
      <c r="AA94" s="449"/>
      <c r="AB94" s="449"/>
      <c r="AC94" s="449"/>
      <c r="AD94" s="449"/>
      <c r="AE94" s="449"/>
      <c r="AF94" s="449"/>
      <c r="AG94" s="449"/>
      <c r="AH94" s="449"/>
      <c r="AI94" s="449"/>
      <c r="AJ94" s="449"/>
      <c r="AK94" s="449"/>
      <c r="AL94" s="449"/>
      <c r="AM94" s="449"/>
      <c r="AN94" s="449"/>
      <c r="AO94" s="449"/>
      <c r="AP94" s="449"/>
      <c r="AQ94" s="449"/>
      <c r="AR94" s="449"/>
      <c r="AS94" s="449"/>
      <c r="AT94" s="449"/>
      <c r="AU94" s="449"/>
      <c r="AV94" s="449"/>
      <c r="AW94" s="449"/>
      <c r="AX94" s="449"/>
      <c r="AY94" s="449"/>
      <c r="AZ94" s="449"/>
      <c r="BA94" s="449"/>
      <c r="BB94" s="449"/>
      <c r="BC94" s="449"/>
      <c r="BD94" s="449"/>
      <c r="BE94" s="449"/>
      <c r="BF94" s="449"/>
      <c r="BG94" s="449"/>
      <c r="BH94" s="449"/>
      <c r="BI94" s="449"/>
      <c r="BJ94" s="449"/>
      <c r="BK94" s="449"/>
      <c r="BL94" s="449"/>
      <c r="BM94" s="449"/>
      <c r="BN94" s="449"/>
      <c r="BO94" s="449"/>
      <c r="BP94" s="449"/>
      <c r="BQ94" s="449"/>
      <c r="BR94" s="449"/>
      <c r="BS94" s="449"/>
      <c r="BT94" s="449"/>
      <c r="BU94" s="449"/>
      <c r="BV94" s="449"/>
      <c r="BW94" s="449"/>
      <c r="BX94" s="449"/>
      <c r="BY94" s="449"/>
      <c r="BZ94" s="449"/>
      <c r="CA94" s="449"/>
      <c r="CB94" s="449"/>
      <c r="CC94" s="449"/>
      <c r="CD94" s="449"/>
      <c r="CE94" s="449"/>
      <c r="CF94" s="449"/>
      <c r="CG94" s="449"/>
      <c r="CH94" s="449"/>
      <c r="CI94" s="449"/>
      <c r="CJ94" s="449"/>
      <c r="CK94" s="449"/>
      <c r="CL94" s="449"/>
      <c r="CM94" s="449"/>
      <c r="CN94" s="449"/>
      <c r="CO94" s="449"/>
      <c r="CP94" s="449"/>
      <c r="CQ94" s="449"/>
      <c r="CR94" s="449"/>
      <c r="CS94" s="449"/>
      <c r="CT94" s="449"/>
      <c r="CU94" s="449"/>
      <c r="CV94" s="449"/>
      <c r="CW94" s="449"/>
      <c r="CX94" s="449"/>
      <c r="CY94" s="449"/>
      <c r="CZ94" s="449"/>
      <c r="DA94" s="449"/>
      <c r="DB94" s="449"/>
      <c r="DC94" s="449"/>
      <c r="DD94" s="449"/>
      <c r="DE94" s="449"/>
      <c r="DF94" s="449"/>
      <c r="DG94" s="449"/>
      <c r="DH94" s="449"/>
      <c r="DI94" s="449"/>
      <c r="DJ94" s="449"/>
      <c r="DK94" s="449"/>
      <c r="DL94" s="449"/>
      <c r="DM94" s="449"/>
      <c r="DN94" s="449"/>
      <c r="DO94" s="449"/>
      <c r="DP94" s="449"/>
      <c r="DQ94" s="449"/>
      <c r="DR94" s="449"/>
      <c r="DS94" s="449"/>
      <c r="DT94" s="449"/>
      <c r="DU94" s="449"/>
      <c r="DV94" s="449"/>
      <c r="DW94" s="449"/>
      <c r="DX94" s="449"/>
      <c r="DY94" s="449"/>
      <c r="DZ94" s="449"/>
      <c r="EA94" s="449"/>
      <c r="EB94" s="449"/>
      <c r="EC94" s="449"/>
      <c r="ED94" s="449"/>
      <c r="EE94" s="449"/>
      <c r="EF94" s="449"/>
      <c r="EG94" s="449"/>
      <c r="EH94" s="449"/>
      <c r="EI94" s="449"/>
      <c r="EJ94" s="449"/>
      <c r="EK94" s="449"/>
      <c r="EL94" s="449"/>
      <c r="EM94" s="449"/>
      <c r="EN94" s="449"/>
      <c r="EO94" s="449"/>
      <c r="EP94" s="449"/>
      <c r="EQ94" s="449"/>
      <c r="ER94" s="449"/>
      <c r="ES94" s="449"/>
      <c r="ET94" s="449"/>
      <c r="EU94" s="449"/>
      <c r="EV94" s="449"/>
      <c r="EW94" s="449"/>
      <c r="EX94" s="449"/>
      <c r="EY94" s="449"/>
      <c r="EZ94" s="449"/>
      <c r="FA94" s="449"/>
      <c r="FB94" s="449"/>
      <c r="FC94" s="449"/>
      <c r="FD94" s="449"/>
      <c r="FE94" s="449"/>
      <c r="FF94" s="449"/>
      <c r="FG94" s="449"/>
      <c r="FH94" s="449"/>
      <c r="FI94" s="449"/>
      <c r="FJ94" s="449"/>
      <c r="FK94" s="449"/>
      <c r="FL94" s="449"/>
      <c r="FM94" s="449"/>
      <c r="FN94" s="449"/>
      <c r="FO94" s="449"/>
      <c r="FP94" s="449"/>
      <c r="FQ94" s="449"/>
      <c r="FR94" s="449"/>
      <c r="FS94" s="449"/>
      <c r="FT94" s="449"/>
      <c r="FU94" s="449"/>
      <c r="FV94" s="449"/>
      <c r="FW94" s="449"/>
      <c r="FX94" s="449"/>
      <c r="FY94" s="449"/>
      <c r="FZ94" s="449"/>
      <c r="GA94" s="449"/>
      <c r="GB94" s="449"/>
      <c r="GC94" s="449"/>
      <c r="GD94" s="449"/>
      <c r="GE94" s="449"/>
      <c r="GF94" s="449"/>
      <c r="GG94" s="449"/>
      <c r="GH94" s="449"/>
      <c r="GI94" s="449"/>
      <c r="GJ94" s="449"/>
      <c r="GK94" s="449"/>
      <c r="GL94" s="449"/>
      <c r="GM94" s="449"/>
      <c r="GN94" s="449"/>
      <c r="GO94" s="449"/>
      <c r="GP94" s="449"/>
      <c r="GQ94" s="449"/>
      <c r="GR94" s="449"/>
      <c r="GS94" s="449"/>
      <c r="GT94" s="449"/>
      <c r="GU94" s="449"/>
      <c r="GV94" s="449"/>
      <c r="GW94" s="449"/>
      <c r="GX94" s="449"/>
      <c r="GY94" s="449"/>
      <c r="GZ94" s="449"/>
      <c r="HA94" s="449"/>
      <c r="HB94" s="449"/>
      <c r="HC94" s="449"/>
      <c r="HD94" s="449"/>
      <c r="HE94" s="449"/>
      <c r="HF94" s="449"/>
      <c r="HG94" s="449"/>
      <c r="HH94" s="449"/>
      <c r="HI94" s="449"/>
      <c r="HJ94" s="449"/>
      <c r="HK94" s="449"/>
      <c r="HL94" s="449"/>
      <c r="HM94" s="449"/>
      <c r="HN94" s="449"/>
      <c r="HO94" s="449"/>
      <c r="HP94" s="449"/>
      <c r="HQ94" s="449"/>
      <c r="HR94" s="449"/>
      <c r="HS94" s="449"/>
      <c r="HT94" s="449"/>
      <c r="HU94" s="449"/>
      <c r="HV94" s="449"/>
      <c r="HW94" s="449"/>
      <c r="HX94" s="449"/>
      <c r="HY94" s="449"/>
      <c r="HZ94" s="449"/>
      <c r="IA94" s="449"/>
      <c r="IB94" s="449"/>
      <c r="IC94" s="449"/>
      <c r="ID94" s="449"/>
      <c r="IE94" s="449"/>
      <c r="IF94" s="449"/>
      <c r="IG94" s="449"/>
      <c r="IH94" s="449"/>
      <c r="II94" s="449"/>
      <c r="IJ94" s="449"/>
      <c r="IK94" s="449"/>
      <c r="IL94" s="449"/>
      <c r="IM94" s="449"/>
      <c r="IN94" s="449"/>
      <c r="IO94" s="449"/>
      <c r="IP94" s="449"/>
      <c r="IQ94" s="449"/>
      <c r="IR94" s="449"/>
    </row>
    <row r="95" spans="1:252" ht="18" customHeight="1" x14ac:dyDescent="0.3">
      <c r="A95" s="747">
        <v>89</v>
      </c>
      <c r="B95" s="1295"/>
      <c r="C95" s="438">
        <v>88</v>
      </c>
      <c r="D95" s="450" t="s">
        <v>1057</v>
      </c>
      <c r="E95" s="440" t="s">
        <v>25</v>
      </c>
      <c r="F95" s="441">
        <f t="shared" si="4"/>
        <v>100</v>
      </c>
      <c r="G95" s="442"/>
      <c r="H95" s="443"/>
      <c r="I95" s="1126"/>
      <c r="J95" s="1420">
        <v>100</v>
      </c>
      <c r="K95" s="1278"/>
      <c r="L95" s="1048">
        <f t="shared" si="3"/>
        <v>100</v>
      </c>
      <c r="M95" s="656"/>
      <c r="N95" s="449"/>
      <c r="O95" s="449"/>
      <c r="P95" s="449"/>
      <c r="Q95" s="449"/>
      <c r="R95" s="449"/>
      <c r="S95" s="449"/>
      <c r="T95" s="449"/>
      <c r="U95" s="449"/>
      <c r="V95" s="449"/>
      <c r="W95" s="449"/>
      <c r="X95" s="449"/>
      <c r="Y95" s="449"/>
      <c r="Z95" s="449"/>
      <c r="AA95" s="449"/>
      <c r="AB95" s="449"/>
      <c r="AC95" s="449"/>
      <c r="AD95" s="449"/>
      <c r="AE95" s="449"/>
      <c r="AF95" s="449"/>
      <c r="AG95" s="449"/>
      <c r="AH95" s="449"/>
      <c r="AI95" s="449"/>
      <c r="AJ95" s="449"/>
      <c r="AK95" s="449"/>
      <c r="AL95" s="449"/>
      <c r="AM95" s="449"/>
      <c r="AN95" s="449"/>
      <c r="AO95" s="449"/>
      <c r="AP95" s="449"/>
      <c r="AQ95" s="449"/>
      <c r="AR95" s="449"/>
      <c r="AS95" s="449"/>
      <c r="AT95" s="449"/>
      <c r="AU95" s="449"/>
      <c r="AV95" s="449"/>
      <c r="AW95" s="449"/>
      <c r="AX95" s="449"/>
      <c r="AY95" s="449"/>
      <c r="AZ95" s="449"/>
      <c r="BA95" s="449"/>
      <c r="BB95" s="449"/>
      <c r="BC95" s="449"/>
      <c r="BD95" s="449"/>
      <c r="BE95" s="449"/>
      <c r="BF95" s="449"/>
      <c r="BG95" s="449"/>
      <c r="BH95" s="449"/>
      <c r="BI95" s="449"/>
      <c r="BJ95" s="449"/>
      <c r="BK95" s="449"/>
      <c r="BL95" s="449"/>
      <c r="BM95" s="449"/>
      <c r="BN95" s="449"/>
      <c r="BO95" s="449"/>
      <c r="BP95" s="449"/>
      <c r="BQ95" s="449"/>
      <c r="BR95" s="449"/>
      <c r="BS95" s="449"/>
      <c r="BT95" s="449"/>
      <c r="BU95" s="449"/>
      <c r="BV95" s="449"/>
      <c r="BW95" s="449"/>
      <c r="BX95" s="449"/>
      <c r="BY95" s="449"/>
      <c r="BZ95" s="449"/>
      <c r="CA95" s="449"/>
      <c r="CB95" s="449"/>
      <c r="CC95" s="449"/>
      <c r="CD95" s="449"/>
      <c r="CE95" s="449"/>
      <c r="CF95" s="449"/>
      <c r="CG95" s="449"/>
      <c r="CH95" s="449"/>
      <c r="CI95" s="449"/>
      <c r="CJ95" s="449"/>
      <c r="CK95" s="449"/>
      <c r="CL95" s="449"/>
      <c r="CM95" s="449"/>
      <c r="CN95" s="449"/>
      <c r="CO95" s="449"/>
      <c r="CP95" s="449"/>
      <c r="CQ95" s="449"/>
      <c r="CR95" s="449"/>
      <c r="CS95" s="449"/>
      <c r="CT95" s="449"/>
      <c r="CU95" s="449"/>
      <c r="CV95" s="449"/>
      <c r="CW95" s="449"/>
      <c r="CX95" s="449"/>
      <c r="CY95" s="449"/>
      <c r="CZ95" s="449"/>
      <c r="DA95" s="449"/>
      <c r="DB95" s="449"/>
      <c r="DC95" s="449"/>
      <c r="DD95" s="449"/>
      <c r="DE95" s="449"/>
      <c r="DF95" s="449"/>
      <c r="DG95" s="449"/>
      <c r="DH95" s="449"/>
      <c r="DI95" s="449"/>
      <c r="DJ95" s="449"/>
      <c r="DK95" s="449"/>
      <c r="DL95" s="449"/>
      <c r="DM95" s="449"/>
      <c r="DN95" s="449"/>
      <c r="DO95" s="449"/>
      <c r="DP95" s="449"/>
      <c r="DQ95" s="449"/>
      <c r="DR95" s="449"/>
      <c r="DS95" s="449"/>
      <c r="DT95" s="449"/>
      <c r="DU95" s="449"/>
      <c r="DV95" s="449"/>
      <c r="DW95" s="449"/>
      <c r="DX95" s="449"/>
      <c r="DY95" s="449"/>
      <c r="DZ95" s="449"/>
      <c r="EA95" s="449"/>
      <c r="EB95" s="449"/>
      <c r="EC95" s="449"/>
      <c r="ED95" s="449"/>
      <c r="EE95" s="449"/>
      <c r="EF95" s="449"/>
      <c r="EG95" s="449"/>
      <c r="EH95" s="449"/>
      <c r="EI95" s="449"/>
      <c r="EJ95" s="449"/>
      <c r="EK95" s="449"/>
      <c r="EL95" s="449"/>
      <c r="EM95" s="449"/>
      <c r="EN95" s="449"/>
      <c r="EO95" s="449"/>
      <c r="EP95" s="449"/>
      <c r="EQ95" s="449"/>
      <c r="ER95" s="449"/>
      <c r="ES95" s="449"/>
      <c r="ET95" s="449"/>
      <c r="EU95" s="449"/>
      <c r="EV95" s="449"/>
      <c r="EW95" s="449"/>
      <c r="EX95" s="449"/>
      <c r="EY95" s="449"/>
      <c r="EZ95" s="449"/>
      <c r="FA95" s="449"/>
      <c r="FB95" s="449"/>
      <c r="FC95" s="449"/>
      <c r="FD95" s="449"/>
      <c r="FE95" s="449"/>
      <c r="FF95" s="449"/>
      <c r="FG95" s="449"/>
      <c r="FH95" s="449"/>
      <c r="FI95" s="449"/>
      <c r="FJ95" s="449"/>
      <c r="FK95" s="449"/>
      <c r="FL95" s="449"/>
      <c r="FM95" s="449"/>
      <c r="FN95" s="449"/>
      <c r="FO95" s="449"/>
      <c r="FP95" s="449"/>
      <c r="FQ95" s="449"/>
      <c r="FR95" s="449"/>
      <c r="FS95" s="449"/>
      <c r="FT95" s="449"/>
      <c r="FU95" s="449"/>
      <c r="FV95" s="449"/>
      <c r="FW95" s="449"/>
      <c r="FX95" s="449"/>
      <c r="FY95" s="449"/>
      <c r="FZ95" s="449"/>
      <c r="GA95" s="449"/>
      <c r="GB95" s="449"/>
      <c r="GC95" s="449"/>
      <c r="GD95" s="449"/>
      <c r="GE95" s="449"/>
      <c r="GF95" s="449"/>
      <c r="GG95" s="449"/>
      <c r="GH95" s="449"/>
      <c r="GI95" s="449"/>
      <c r="GJ95" s="449"/>
      <c r="GK95" s="449"/>
      <c r="GL95" s="449"/>
      <c r="GM95" s="449"/>
      <c r="GN95" s="449"/>
      <c r="GO95" s="449"/>
      <c r="GP95" s="449"/>
      <c r="GQ95" s="449"/>
      <c r="GR95" s="449"/>
      <c r="GS95" s="449"/>
      <c r="GT95" s="449"/>
      <c r="GU95" s="449"/>
      <c r="GV95" s="449"/>
      <c r="GW95" s="449"/>
      <c r="GX95" s="449"/>
      <c r="GY95" s="449"/>
      <c r="GZ95" s="449"/>
      <c r="HA95" s="449"/>
      <c r="HB95" s="449"/>
      <c r="HC95" s="449"/>
      <c r="HD95" s="449"/>
      <c r="HE95" s="449"/>
      <c r="HF95" s="449"/>
      <c r="HG95" s="449"/>
      <c r="HH95" s="449"/>
      <c r="HI95" s="449"/>
      <c r="HJ95" s="449"/>
      <c r="HK95" s="449"/>
      <c r="HL95" s="449"/>
      <c r="HM95" s="449"/>
      <c r="HN95" s="449"/>
      <c r="HO95" s="449"/>
      <c r="HP95" s="449"/>
      <c r="HQ95" s="449"/>
      <c r="HR95" s="449"/>
      <c r="HS95" s="449"/>
      <c r="HT95" s="449"/>
      <c r="HU95" s="449"/>
      <c r="HV95" s="449"/>
      <c r="HW95" s="449"/>
      <c r="HX95" s="449"/>
      <c r="HY95" s="449"/>
      <c r="HZ95" s="449"/>
      <c r="IA95" s="449"/>
      <c r="IB95" s="449"/>
      <c r="IC95" s="449"/>
      <c r="ID95" s="449"/>
      <c r="IE95" s="449"/>
      <c r="IF95" s="449"/>
      <c r="IG95" s="449"/>
      <c r="IH95" s="449"/>
      <c r="II95" s="449"/>
      <c r="IJ95" s="449"/>
      <c r="IK95" s="449"/>
      <c r="IL95" s="449"/>
      <c r="IM95" s="449"/>
      <c r="IN95" s="449"/>
      <c r="IO95" s="449"/>
      <c r="IP95" s="449"/>
      <c r="IQ95" s="449"/>
      <c r="IR95" s="449"/>
    </row>
    <row r="96" spans="1:252" ht="18" customHeight="1" x14ac:dyDescent="0.3">
      <c r="A96" s="747">
        <v>90</v>
      </c>
      <c r="B96" s="1295"/>
      <c r="C96" s="438">
        <v>89</v>
      </c>
      <c r="D96" s="450" t="s">
        <v>921</v>
      </c>
      <c r="E96" s="440" t="s">
        <v>25</v>
      </c>
      <c r="F96" s="441">
        <f t="shared" si="4"/>
        <v>82900</v>
      </c>
      <c r="G96" s="442"/>
      <c r="H96" s="443"/>
      <c r="I96" s="1126"/>
      <c r="J96" s="1420">
        <v>82900</v>
      </c>
      <c r="K96" s="1278"/>
      <c r="L96" s="1048">
        <f t="shared" si="3"/>
        <v>82900</v>
      </c>
      <c r="M96" s="656"/>
      <c r="N96" s="449"/>
      <c r="O96" s="449"/>
      <c r="P96" s="449"/>
      <c r="Q96" s="449"/>
      <c r="R96" s="449"/>
      <c r="S96" s="449"/>
      <c r="T96" s="449"/>
      <c r="U96" s="449"/>
      <c r="V96" s="449"/>
      <c r="W96" s="449"/>
      <c r="X96" s="449"/>
      <c r="Y96" s="449"/>
      <c r="Z96" s="449"/>
      <c r="AA96" s="449"/>
      <c r="AB96" s="449"/>
      <c r="AC96" s="449"/>
      <c r="AD96" s="449"/>
      <c r="AE96" s="449"/>
      <c r="AF96" s="449"/>
      <c r="AG96" s="449"/>
      <c r="AH96" s="449"/>
      <c r="AI96" s="449"/>
      <c r="AJ96" s="449"/>
      <c r="AK96" s="449"/>
      <c r="AL96" s="449"/>
      <c r="AM96" s="449"/>
      <c r="AN96" s="449"/>
      <c r="AO96" s="449"/>
      <c r="AP96" s="449"/>
      <c r="AQ96" s="449"/>
      <c r="AR96" s="449"/>
      <c r="AS96" s="449"/>
      <c r="AT96" s="449"/>
      <c r="AU96" s="449"/>
      <c r="AV96" s="449"/>
      <c r="AW96" s="449"/>
      <c r="AX96" s="449"/>
      <c r="AY96" s="449"/>
      <c r="AZ96" s="449"/>
      <c r="BA96" s="449"/>
      <c r="BB96" s="449"/>
      <c r="BC96" s="449"/>
      <c r="BD96" s="449"/>
      <c r="BE96" s="449"/>
      <c r="BF96" s="449"/>
      <c r="BG96" s="449"/>
      <c r="BH96" s="449"/>
      <c r="BI96" s="449"/>
      <c r="BJ96" s="449"/>
      <c r="BK96" s="449"/>
      <c r="BL96" s="449"/>
      <c r="BM96" s="449"/>
      <c r="BN96" s="449"/>
      <c r="BO96" s="449"/>
      <c r="BP96" s="449"/>
      <c r="BQ96" s="449"/>
      <c r="BR96" s="449"/>
      <c r="BS96" s="449"/>
      <c r="BT96" s="449"/>
      <c r="BU96" s="449"/>
      <c r="BV96" s="449"/>
      <c r="BW96" s="449"/>
      <c r="BX96" s="449"/>
      <c r="BY96" s="449"/>
      <c r="BZ96" s="449"/>
      <c r="CA96" s="449"/>
      <c r="CB96" s="449"/>
      <c r="CC96" s="449"/>
      <c r="CD96" s="449"/>
      <c r="CE96" s="449"/>
      <c r="CF96" s="449"/>
      <c r="CG96" s="449"/>
      <c r="CH96" s="449"/>
      <c r="CI96" s="449"/>
      <c r="CJ96" s="449"/>
      <c r="CK96" s="449"/>
      <c r="CL96" s="449"/>
      <c r="CM96" s="449"/>
      <c r="CN96" s="449"/>
      <c r="CO96" s="449"/>
      <c r="CP96" s="449"/>
      <c r="CQ96" s="449"/>
      <c r="CR96" s="449"/>
      <c r="CS96" s="449"/>
      <c r="CT96" s="449"/>
      <c r="CU96" s="449"/>
      <c r="CV96" s="449"/>
      <c r="CW96" s="449"/>
      <c r="CX96" s="449"/>
      <c r="CY96" s="449"/>
      <c r="CZ96" s="449"/>
      <c r="DA96" s="449"/>
      <c r="DB96" s="449"/>
      <c r="DC96" s="449"/>
      <c r="DD96" s="449"/>
      <c r="DE96" s="449"/>
      <c r="DF96" s="449"/>
      <c r="DG96" s="449"/>
      <c r="DH96" s="449"/>
      <c r="DI96" s="449"/>
      <c r="DJ96" s="449"/>
      <c r="DK96" s="449"/>
      <c r="DL96" s="449"/>
      <c r="DM96" s="449"/>
      <c r="DN96" s="449"/>
      <c r="DO96" s="449"/>
      <c r="DP96" s="449"/>
      <c r="DQ96" s="449"/>
      <c r="DR96" s="449"/>
      <c r="DS96" s="449"/>
      <c r="DT96" s="449"/>
      <c r="DU96" s="449"/>
      <c r="DV96" s="449"/>
      <c r="DW96" s="449"/>
      <c r="DX96" s="449"/>
      <c r="DY96" s="449"/>
      <c r="DZ96" s="449"/>
      <c r="EA96" s="449"/>
      <c r="EB96" s="449"/>
      <c r="EC96" s="449"/>
      <c r="ED96" s="449"/>
      <c r="EE96" s="449"/>
      <c r="EF96" s="449"/>
      <c r="EG96" s="449"/>
      <c r="EH96" s="449"/>
      <c r="EI96" s="449"/>
      <c r="EJ96" s="449"/>
      <c r="EK96" s="449"/>
      <c r="EL96" s="449"/>
      <c r="EM96" s="449"/>
      <c r="EN96" s="449"/>
      <c r="EO96" s="449"/>
      <c r="EP96" s="449"/>
      <c r="EQ96" s="449"/>
      <c r="ER96" s="449"/>
      <c r="ES96" s="449"/>
      <c r="ET96" s="449"/>
      <c r="EU96" s="449"/>
      <c r="EV96" s="449"/>
      <c r="EW96" s="449"/>
      <c r="EX96" s="449"/>
      <c r="EY96" s="449"/>
      <c r="EZ96" s="449"/>
      <c r="FA96" s="449"/>
      <c r="FB96" s="449"/>
      <c r="FC96" s="449"/>
      <c r="FD96" s="449"/>
      <c r="FE96" s="449"/>
      <c r="FF96" s="449"/>
      <c r="FG96" s="449"/>
      <c r="FH96" s="449"/>
      <c r="FI96" s="449"/>
      <c r="FJ96" s="449"/>
      <c r="FK96" s="449"/>
      <c r="FL96" s="449"/>
      <c r="FM96" s="449"/>
      <c r="FN96" s="449"/>
      <c r="FO96" s="449"/>
      <c r="FP96" s="449"/>
      <c r="FQ96" s="449"/>
      <c r="FR96" s="449"/>
      <c r="FS96" s="449"/>
      <c r="FT96" s="449"/>
      <c r="FU96" s="449"/>
      <c r="FV96" s="449"/>
      <c r="FW96" s="449"/>
      <c r="FX96" s="449"/>
      <c r="FY96" s="449"/>
      <c r="FZ96" s="449"/>
      <c r="GA96" s="449"/>
      <c r="GB96" s="449"/>
      <c r="GC96" s="449"/>
      <c r="GD96" s="449"/>
      <c r="GE96" s="449"/>
      <c r="GF96" s="449"/>
      <c r="GG96" s="449"/>
      <c r="GH96" s="449"/>
      <c r="GI96" s="449"/>
      <c r="GJ96" s="449"/>
      <c r="GK96" s="449"/>
      <c r="GL96" s="449"/>
      <c r="GM96" s="449"/>
      <c r="GN96" s="449"/>
      <c r="GO96" s="449"/>
      <c r="GP96" s="449"/>
      <c r="GQ96" s="449"/>
      <c r="GR96" s="449"/>
      <c r="GS96" s="449"/>
      <c r="GT96" s="449"/>
      <c r="GU96" s="449"/>
      <c r="GV96" s="449"/>
      <c r="GW96" s="449"/>
      <c r="GX96" s="449"/>
      <c r="GY96" s="449"/>
      <c r="GZ96" s="449"/>
      <c r="HA96" s="449"/>
      <c r="HB96" s="449"/>
      <c r="HC96" s="449"/>
      <c r="HD96" s="449"/>
      <c r="HE96" s="449"/>
      <c r="HF96" s="449"/>
      <c r="HG96" s="449"/>
      <c r="HH96" s="449"/>
      <c r="HI96" s="449"/>
      <c r="HJ96" s="449"/>
      <c r="HK96" s="449"/>
      <c r="HL96" s="449"/>
      <c r="HM96" s="449"/>
      <c r="HN96" s="449"/>
      <c r="HO96" s="449"/>
      <c r="HP96" s="449"/>
      <c r="HQ96" s="449"/>
      <c r="HR96" s="449"/>
      <c r="HS96" s="449"/>
      <c r="HT96" s="449"/>
      <c r="HU96" s="449"/>
      <c r="HV96" s="449"/>
      <c r="HW96" s="449"/>
      <c r="HX96" s="449"/>
      <c r="HY96" s="449"/>
      <c r="HZ96" s="449"/>
      <c r="IA96" s="449"/>
      <c r="IB96" s="449"/>
      <c r="IC96" s="449"/>
      <c r="ID96" s="449"/>
      <c r="IE96" s="449"/>
      <c r="IF96" s="449"/>
      <c r="IG96" s="449"/>
      <c r="IH96" s="449"/>
      <c r="II96" s="449"/>
      <c r="IJ96" s="449"/>
      <c r="IK96" s="449"/>
      <c r="IL96" s="449"/>
      <c r="IM96" s="449"/>
      <c r="IN96" s="449"/>
      <c r="IO96" s="449"/>
      <c r="IP96" s="449"/>
      <c r="IQ96" s="449"/>
      <c r="IR96" s="449"/>
    </row>
    <row r="97" spans="1:252" ht="18" customHeight="1" x14ac:dyDescent="0.3">
      <c r="A97" s="747">
        <v>91</v>
      </c>
      <c r="B97" s="1295"/>
      <c r="C97" s="438">
        <v>90</v>
      </c>
      <c r="D97" s="450" t="s">
        <v>1417</v>
      </c>
      <c r="E97" s="440" t="s">
        <v>25</v>
      </c>
      <c r="F97" s="441">
        <f t="shared" si="4"/>
        <v>3010</v>
      </c>
      <c r="G97" s="442"/>
      <c r="H97" s="443"/>
      <c r="I97" s="1126"/>
      <c r="J97" s="1420">
        <v>3000</v>
      </c>
      <c r="K97" s="1278">
        <v>10</v>
      </c>
      <c r="L97" s="1048">
        <f t="shared" si="3"/>
        <v>3010</v>
      </c>
      <c r="M97" s="656"/>
      <c r="N97" s="449"/>
      <c r="O97" s="449"/>
      <c r="P97" s="449"/>
      <c r="Q97" s="449"/>
      <c r="R97" s="449"/>
      <c r="S97" s="449"/>
      <c r="T97" s="449"/>
      <c r="U97" s="449"/>
      <c r="V97" s="449"/>
      <c r="W97" s="449"/>
      <c r="X97" s="449"/>
      <c r="Y97" s="449"/>
      <c r="Z97" s="449"/>
      <c r="AA97" s="449"/>
      <c r="AB97" s="449"/>
      <c r="AC97" s="449"/>
      <c r="AD97" s="449"/>
      <c r="AE97" s="449"/>
      <c r="AF97" s="449"/>
      <c r="AG97" s="449"/>
      <c r="AH97" s="449"/>
      <c r="AI97" s="449"/>
      <c r="AJ97" s="449"/>
      <c r="AK97" s="449"/>
      <c r="AL97" s="449"/>
      <c r="AM97" s="449"/>
      <c r="AN97" s="449"/>
      <c r="AO97" s="449"/>
      <c r="AP97" s="449"/>
      <c r="AQ97" s="449"/>
      <c r="AR97" s="449"/>
      <c r="AS97" s="449"/>
      <c r="AT97" s="449"/>
      <c r="AU97" s="449"/>
      <c r="AV97" s="449"/>
      <c r="AW97" s="449"/>
      <c r="AX97" s="449"/>
      <c r="AY97" s="449"/>
      <c r="AZ97" s="449"/>
      <c r="BA97" s="449"/>
      <c r="BB97" s="449"/>
      <c r="BC97" s="449"/>
      <c r="BD97" s="449"/>
      <c r="BE97" s="449"/>
      <c r="BF97" s="449"/>
      <c r="BG97" s="449"/>
      <c r="BH97" s="449"/>
      <c r="BI97" s="449"/>
      <c r="BJ97" s="449"/>
      <c r="BK97" s="449"/>
      <c r="BL97" s="449"/>
      <c r="BM97" s="449"/>
      <c r="BN97" s="449"/>
      <c r="BO97" s="449"/>
      <c r="BP97" s="449"/>
      <c r="BQ97" s="449"/>
      <c r="BR97" s="449"/>
      <c r="BS97" s="449"/>
      <c r="BT97" s="449"/>
      <c r="BU97" s="449"/>
      <c r="BV97" s="449"/>
      <c r="BW97" s="449"/>
      <c r="BX97" s="449"/>
      <c r="BY97" s="449"/>
      <c r="BZ97" s="449"/>
      <c r="CA97" s="449"/>
      <c r="CB97" s="449"/>
      <c r="CC97" s="449"/>
      <c r="CD97" s="449"/>
      <c r="CE97" s="449"/>
      <c r="CF97" s="449"/>
      <c r="CG97" s="449"/>
      <c r="CH97" s="449"/>
      <c r="CI97" s="449"/>
      <c r="CJ97" s="449"/>
      <c r="CK97" s="449"/>
      <c r="CL97" s="449"/>
      <c r="CM97" s="449"/>
      <c r="CN97" s="449"/>
      <c r="CO97" s="449"/>
      <c r="CP97" s="449"/>
      <c r="CQ97" s="449"/>
      <c r="CR97" s="449"/>
      <c r="CS97" s="449"/>
      <c r="CT97" s="449"/>
      <c r="CU97" s="449"/>
      <c r="CV97" s="449"/>
      <c r="CW97" s="449"/>
      <c r="CX97" s="449"/>
      <c r="CY97" s="449"/>
      <c r="CZ97" s="449"/>
      <c r="DA97" s="449"/>
      <c r="DB97" s="449"/>
      <c r="DC97" s="449"/>
      <c r="DD97" s="449"/>
      <c r="DE97" s="449"/>
      <c r="DF97" s="449"/>
      <c r="DG97" s="449"/>
      <c r="DH97" s="449"/>
      <c r="DI97" s="449"/>
      <c r="DJ97" s="449"/>
      <c r="DK97" s="449"/>
      <c r="DL97" s="449"/>
      <c r="DM97" s="449"/>
      <c r="DN97" s="449"/>
      <c r="DO97" s="449"/>
      <c r="DP97" s="449"/>
      <c r="DQ97" s="449"/>
      <c r="DR97" s="449"/>
      <c r="DS97" s="449"/>
      <c r="DT97" s="449"/>
      <c r="DU97" s="449"/>
      <c r="DV97" s="449"/>
      <c r="DW97" s="449"/>
      <c r="DX97" s="449"/>
      <c r="DY97" s="449"/>
      <c r="DZ97" s="449"/>
      <c r="EA97" s="449"/>
      <c r="EB97" s="449"/>
      <c r="EC97" s="449"/>
      <c r="ED97" s="449"/>
      <c r="EE97" s="449"/>
      <c r="EF97" s="449"/>
      <c r="EG97" s="449"/>
      <c r="EH97" s="449"/>
      <c r="EI97" s="449"/>
      <c r="EJ97" s="449"/>
      <c r="EK97" s="449"/>
      <c r="EL97" s="449"/>
      <c r="EM97" s="449"/>
      <c r="EN97" s="449"/>
      <c r="EO97" s="449"/>
      <c r="EP97" s="449"/>
      <c r="EQ97" s="449"/>
      <c r="ER97" s="449"/>
      <c r="ES97" s="449"/>
      <c r="ET97" s="449"/>
      <c r="EU97" s="449"/>
      <c r="EV97" s="449"/>
      <c r="EW97" s="449"/>
      <c r="EX97" s="449"/>
      <c r="EY97" s="449"/>
      <c r="EZ97" s="449"/>
      <c r="FA97" s="449"/>
      <c r="FB97" s="449"/>
      <c r="FC97" s="449"/>
      <c r="FD97" s="449"/>
      <c r="FE97" s="449"/>
      <c r="FF97" s="449"/>
      <c r="FG97" s="449"/>
      <c r="FH97" s="449"/>
      <c r="FI97" s="449"/>
      <c r="FJ97" s="449"/>
      <c r="FK97" s="449"/>
      <c r="FL97" s="449"/>
      <c r="FM97" s="449"/>
      <c r="FN97" s="449"/>
      <c r="FO97" s="449"/>
      <c r="FP97" s="449"/>
      <c r="FQ97" s="449"/>
      <c r="FR97" s="449"/>
      <c r="FS97" s="449"/>
      <c r="FT97" s="449"/>
      <c r="FU97" s="449"/>
      <c r="FV97" s="449"/>
      <c r="FW97" s="449"/>
      <c r="FX97" s="449"/>
      <c r="FY97" s="449"/>
      <c r="FZ97" s="449"/>
      <c r="GA97" s="449"/>
      <c r="GB97" s="449"/>
      <c r="GC97" s="449"/>
      <c r="GD97" s="449"/>
      <c r="GE97" s="449"/>
      <c r="GF97" s="449"/>
      <c r="GG97" s="449"/>
      <c r="GH97" s="449"/>
      <c r="GI97" s="449"/>
      <c r="GJ97" s="449"/>
      <c r="GK97" s="449"/>
      <c r="GL97" s="449"/>
      <c r="GM97" s="449"/>
      <c r="GN97" s="449"/>
      <c r="GO97" s="449"/>
      <c r="GP97" s="449"/>
      <c r="GQ97" s="449"/>
      <c r="GR97" s="449"/>
      <c r="GS97" s="449"/>
      <c r="GT97" s="449"/>
      <c r="GU97" s="449"/>
      <c r="GV97" s="449"/>
      <c r="GW97" s="449"/>
      <c r="GX97" s="449"/>
      <c r="GY97" s="449"/>
      <c r="GZ97" s="449"/>
      <c r="HA97" s="449"/>
      <c r="HB97" s="449"/>
      <c r="HC97" s="449"/>
      <c r="HD97" s="449"/>
      <c r="HE97" s="449"/>
      <c r="HF97" s="449"/>
      <c r="HG97" s="449"/>
      <c r="HH97" s="449"/>
      <c r="HI97" s="449"/>
      <c r="HJ97" s="449"/>
      <c r="HK97" s="449"/>
      <c r="HL97" s="449"/>
      <c r="HM97" s="449"/>
      <c r="HN97" s="449"/>
      <c r="HO97" s="449"/>
      <c r="HP97" s="449"/>
      <c r="HQ97" s="449"/>
      <c r="HR97" s="449"/>
      <c r="HS97" s="449"/>
      <c r="HT97" s="449"/>
      <c r="HU97" s="449"/>
      <c r="HV97" s="449"/>
      <c r="HW97" s="449"/>
      <c r="HX97" s="449"/>
      <c r="HY97" s="449"/>
      <c r="HZ97" s="449"/>
      <c r="IA97" s="449"/>
      <c r="IB97" s="449"/>
      <c r="IC97" s="449"/>
      <c r="ID97" s="449"/>
      <c r="IE97" s="449"/>
      <c r="IF97" s="449"/>
      <c r="IG97" s="449"/>
      <c r="IH97" s="449"/>
      <c r="II97" s="449"/>
      <c r="IJ97" s="449"/>
      <c r="IK97" s="449"/>
      <c r="IL97" s="449"/>
      <c r="IM97" s="449"/>
      <c r="IN97" s="449"/>
      <c r="IO97" s="449"/>
      <c r="IP97" s="449"/>
      <c r="IQ97" s="449"/>
      <c r="IR97" s="449"/>
    </row>
    <row r="98" spans="1:252" ht="18" customHeight="1" x14ac:dyDescent="0.3">
      <c r="A98" s="747"/>
      <c r="B98" s="1295"/>
      <c r="C98" s="438">
        <v>91</v>
      </c>
      <c r="D98" s="450" t="s">
        <v>1418</v>
      </c>
      <c r="E98" s="440" t="s">
        <v>25</v>
      </c>
      <c r="F98" s="441">
        <f t="shared" si="4"/>
        <v>85000</v>
      </c>
      <c r="G98" s="442"/>
      <c r="H98" s="443"/>
      <c r="I98" s="1126"/>
      <c r="J98" s="1420"/>
      <c r="K98" s="1278">
        <v>85000</v>
      </c>
      <c r="L98" s="1048">
        <f t="shared" si="3"/>
        <v>85000</v>
      </c>
      <c r="M98" s="656"/>
      <c r="N98" s="449"/>
      <c r="O98" s="449"/>
      <c r="P98" s="449"/>
      <c r="Q98" s="449"/>
      <c r="R98" s="449"/>
      <c r="S98" s="449"/>
      <c r="T98" s="449"/>
      <c r="U98" s="449"/>
      <c r="V98" s="449"/>
      <c r="W98" s="449"/>
      <c r="X98" s="449"/>
      <c r="Y98" s="449"/>
      <c r="Z98" s="449"/>
      <c r="AA98" s="449"/>
      <c r="AB98" s="449"/>
      <c r="AC98" s="449"/>
      <c r="AD98" s="449"/>
      <c r="AE98" s="449"/>
      <c r="AF98" s="449"/>
      <c r="AG98" s="449"/>
      <c r="AH98" s="449"/>
      <c r="AI98" s="449"/>
      <c r="AJ98" s="449"/>
      <c r="AK98" s="449"/>
      <c r="AL98" s="449"/>
      <c r="AM98" s="449"/>
      <c r="AN98" s="449"/>
      <c r="AO98" s="449"/>
      <c r="AP98" s="449"/>
      <c r="AQ98" s="449"/>
      <c r="AR98" s="449"/>
      <c r="AS98" s="449"/>
      <c r="AT98" s="449"/>
      <c r="AU98" s="449"/>
      <c r="AV98" s="449"/>
      <c r="AW98" s="449"/>
      <c r="AX98" s="449"/>
      <c r="AY98" s="449"/>
      <c r="AZ98" s="449"/>
      <c r="BA98" s="449"/>
      <c r="BB98" s="449"/>
      <c r="BC98" s="449"/>
      <c r="BD98" s="449"/>
      <c r="BE98" s="449"/>
      <c r="BF98" s="449"/>
      <c r="BG98" s="449"/>
      <c r="BH98" s="449"/>
      <c r="BI98" s="449"/>
      <c r="BJ98" s="449"/>
      <c r="BK98" s="449"/>
      <c r="BL98" s="449"/>
      <c r="BM98" s="449"/>
      <c r="BN98" s="449"/>
      <c r="BO98" s="449"/>
      <c r="BP98" s="449"/>
      <c r="BQ98" s="449"/>
      <c r="BR98" s="449"/>
      <c r="BS98" s="449"/>
      <c r="BT98" s="449"/>
      <c r="BU98" s="449"/>
      <c r="BV98" s="449"/>
      <c r="BW98" s="449"/>
      <c r="BX98" s="449"/>
      <c r="BY98" s="449"/>
      <c r="BZ98" s="449"/>
      <c r="CA98" s="449"/>
      <c r="CB98" s="449"/>
      <c r="CC98" s="449"/>
      <c r="CD98" s="449"/>
      <c r="CE98" s="449"/>
      <c r="CF98" s="449"/>
      <c r="CG98" s="449"/>
      <c r="CH98" s="449"/>
      <c r="CI98" s="449"/>
      <c r="CJ98" s="449"/>
      <c r="CK98" s="449"/>
      <c r="CL98" s="449"/>
      <c r="CM98" s="449"/>
      <c r="CN98" s="449"/>
      <c r="CO98" s="449"/>
      <c r="CP98" s="449"/>
      <c r="CQ98" s="449"/>
      <c r="CR98" s="449"/>
      <c r="CS98" s="449"/>
      <c r="CT98" s="449"/>
      <c r="CU98" s="449"/>
      <c r="CV98" s="449"/>
      <c r="CW98" s="449"/>
      <c r="CX98" s="449"/>
      <c r="CY98" s="449"/>
      <c r="CZ98" s="449"/>
      <c r="DA98" s="449"/>
      <c r="DB98" s="449"/>
      <c r="DC98" s="449"/>
      <c r="DD98" s="449"/>
      <c r="DE98" s="449"/>
      <c r="DF98" s="449"/>
      <c r="DG98" s="449"/>
      <c r="DH98" s="449"/>
      <c r="DI98" s="449"/>
      <c r="DJ98" s="449"/>
      <c r="DK98" s="449"/>
      <c r="DL98" s="449"/>
      <c r="DM98" s="449"/>
      <c r="DN98" s="449"/>
      <c r="DO98" s="449"/>
      <c r="DP98" s="449"/>
      <c r="DQ98" s="449"/>
      <c r="DR98" s="449"/>
      <c r="DS98" s="449"/>
      <c r="DT98" s="449"/>
      <c r="DU98" s="449"/>
      <c r="DV98" s="449"/>
      <c r="DW98" s="449"/>
      <c r="DX98" s="449"/>
      <c r="DY98" s="449"/>
      <c r="DZ98" s="449"/>
      <c r="EA98" s="449"/>
      <c r="EB98" s="449"/>
      <c r="EC98" s="449"/>
      <c r="ED98" s="449"/>
      <c r="EE98" s="449"/>
      <c r="EF98" s="449"/>
      <c r="EG98" s="449"/>
      <c r="EH98" s="449"/>
      <c r="EI98" s="449"/>
      <c r="EJ98" s="449"/>
      <c r="EK98" s="449"/>
      <c r="EL98" s="449"/>
      <c r="EM98" s="449"/>
      <c r="EN98" s="449"/>
      <c r="EO98" s="449"/>
      <c r="EP98" s="449"/>
      <c r="EQ98" s="449"/>
      <c r="ER98" s="449"/>
      <c r="ES98" s="449"/>
      <c r="ET98" s="449"/>
      <c r="EU98" s="449"/>
      <c r="EV98" s="449"/>
      <c r="EW98" s="449"/>
      <c r="EX98" s="449"/>
      <c r="EY98" s="449"/>
      <c r="EZ98" s="449"/>
      <c r="FA98" s="449"/>
      <c r="FB98" s="449"/>
      <c r="FC98" s="449"/>
      <c r="FD98" s="449"/>
      <c r="FE98" s="449"/>
      <c r="FF98" s="449"/>
      <c r="FG98" s="449"/>
      <c r="FH98" s="449"/>
      <c r="FI98" s="449"/>
      <c r="FJ98" s="449"/>
      <c r="FK98" s="449"/>
      <c r="FL98" s="449"/>
      <c r="FM98" s="449"/>
      <c r="FN98" s="449"/>
      <c r="FO98" s="449"/>
      <c r="FP98" s="449"/>
      <c r="FQ98" s="449"/>
      <c r="FR98" s="449"/>
      <c r="FS98" s="449"/>
      <c r="FT98" s="449"/>
      <c r="FU98" s="449"/>
      <c r="FV98" s="449"/>
      <c r="FW98" s="449"/>
      <c r="FX98" s="449"/>
      <c r="FY98" s="449"/>
      <c r="FZ98" s="449"/>
      <c r="GA98" s="449"/>
      <c r="GB98" s="449"/>
      <c r="GC98" s="449"/>
      <c r="GD98" s="449"/>
      <c r="GE98" s="449"/>
      <c r="GF98" s="449"/>
      <c r="GG98" s="449"/>
      <c r="GH98" s="449"/>
      <c r="GI98" s="449"/>
      <c r="GJ98" s="449"/>
      <c r="GK98" s="449"/>
      <c r="GL98" s="449"/>
      <c r="GM98" s="449"/>
      <c r="GN98" s="449"/>
      <c r="GO98" s="449"/>
      <c r="GP98" s="449"/>
      <c r="GQ98" s="449"/>
      <c r="GR98" s="449"/>
      <c r="GS98" s="449"/>
      <c r="GT98" s="449"/>
      <c r="GU98" s="449"/>
      <c r="GV98" s="449"/>
      <c r="GW98" s="449"/>
      <c r="GX98" s="449"/>
      <c r="GY98" s="449"/>
      <c r="GZ98" s="449"/>
      <c r="HA98" s="449"/>
      <c r="HB98" s="449"/>
      <c r="HC98" s="449"/>
      <c r="HD98" s="449"/>
      <c r="HE98" s="449"/>
      <c r="HF98" s="449"/>
      <c r="HG98" s="449"/>
      <c r="HH98" s="449"/>
      <c r="HI98" s="449"/>
      <c r="HJ98" s="449"/>
      <c r="HK98" s="449"/>
      <c r="HL98" s="449"/>
      <c r="HM98" s="449"/>
      <c r="HN98" s="449"/>
      <c r="HO98" s="449"/>
      <c r="HP98" s="449"/>
      <c r="HQ98" s="449"/>
      <c r="HR98" s="449"/>
      <c r="HS98" s="449"/>
      <c r="HT98" s="449"/>
      <c r="HU98" s="449"/>
      <c r="HV98" s="449"/>
      <c r="HW98" s="449"/>
      <c r="HX98" s="449"/>
      <c r="HY98" s="449"/>
      <c r="HZ98" s="449"/>
      <c r="IA98" s="449"/>
      <c r="IB98" s="449"/>
      <c r="IC98" s="449"/>
      <c r="ID98" s="449"/>
      <c r="IE98" s="449"/>
      <c r="IF98" s="449"/>
      <c r="IG98" s="449"/>
      <c r="IH98" s="449"/>
      <c r="II98" s="449"/>
      <c r="IJ98" s="449"/>
      <c r="IK98" s="449"/>
      <c r="IL98" s="449"/>
      <c r="IM98" s="449"/>
      <c r="IN98" s="449"/>
      <c r="IO98" s="449"/>
      <c r="IP98" s="449"/>
      <c r="IQ98" s="449"/>
      <c r="IR98" s="449"/>
    </row>
    <row r="99" spans="1:252" x14ac:dyDescent="0.3">
      <c r="A99" s="747">
        <v>92</v>
      </c>
      <c r="B99" s="1295"/>
      <c r="C99" s="438">
        <v>92</v>
      </c>
      <c r="D99" s="450" t="s">
        <v>434</v>
      </c>
      <c r="E99" s="440" t="s">
        <v>25</v>
      </c>
      <c r="F99" s="441">
        <f t="shared" si="4"/>
        <v>38000</v>
      </c>
      <c r="G99" s="442">
        <v>20000</v>
      </c>
      <c r="H99" s="443">
        <v>9000</v>
      </c>
      <c r="I99" s="1126">
        <v>9000</v>
      </c>
      <c r="J99" s="1420">
        <v>9000</v>
      </c>
      <c r="K99" s="1278"/>
      <c r="L99" s="1048">
        <f t="shared" si="3"/>
        <v>9000</v>
      </c>
      <c r="M99" s="656"/>
    </row>
    <row r="100" spans="1:252" ht="18" customHeight="1" x14ac:dyDescent="0.3">
      <c r="A100" s="747">
        <v>93</v>
      </c>
      <c r="B100" s="1295"/>
      <c r="C100" s="438">
        <v>93</v>
      </c>
      <c r="D100" s="450" t="s">
        <v>583</v>
      </c>
      <c r="E100" s="440" t="s">
        <v>25</v>
      </c>
      <c r="F100" s="441">
        <f t="shared" si="4"/>
        <v>25000</v>
      </c>
      <c r="G100" s="442"/>
      <c r="H100" s="443">
        <v>2500</v>
      </c>
      <c r="I100" s="1126">
        <v>22500</v>
      </c>
      <c r="J100" s="1420">
        <v>22500</v>
      </c>
      <c r="K100" s="1278"/>
      <c r="L100" s="1048">
        <f t="shared" si="3"/>
        <v>22500</v>
      </c>
      <c r="M100" s="656"/>
    </row>
    <row r="101" spans="1:252" x14ac:dyDescent="0.3">
      <c r="A101" s="747">
        <v>94</v>
      </c>
      <c r="B101" s="1295"/>
      <c r="C101" s="438">
        <v>94</v>
      </c>
      <c r="D101" s="439" t="s">
        <v>435</v>
      </c>
      <c r="E101" s="440" t="s">
        <v>25</v>
      </c>
      <c r="F101" s="441">
        <f t="shared" si="4"/>
        <v>700</v>
      </c>
      <c r="G101" s="442"/>
      <c r="H101" s="443"/>
      <c r="I101" s="1126">
        <v>350</v>
      </c>
      <c r="J101" s="1420">
        <v>700</v>
      </c>
      <c r="K101" s="1278"/>
      <c r="L101" s="1048">
        <f t="shared" si="3"/>
        <v>700</v>
      </c>
      <c r="M101" s="656"/>
    </row>
    <row r="102" spans="1:252" ht="66" x14ac:dyDescent="0.3">
      <c r="A102" s="747">
        <v>95</v>
      </c>
      <c r="B102" s="1295"/>
      <c r="C102" s="438">
        <v>95</v>
      </c>
      <c r="D102" s="439" t="s">
        <v>436</v>
      </c>
      <c r="E102" s="440" t="s">
        <v>24</v>
      </c>
      <c r="F102" s="441">
        <f t="shared" si="4"/>
        <v>32918</v>
      </c>
      <c r="G102" s="442">
        <v>790</v>
      </c>
      <c r="H102" s="443">
        <v>11143</v>
      </c>
      <c r="I102" s="1126">
        <v>6000</v>
      </c>
      <c r="J102" s="1420">
        <v>20985</v>
      </c>
      <c r="K102" s="1278"/>
      <c r="L102" s="1048">
        <f t="shared" si="3"/>
        <v>20985</v>
      </c>
      <c r="M102" s="656"/>
    </row>
    <row r="103" spans="1:252" ht="18" customHeight="1" x14ac:dyDescent="0.3">
      <c r="A103" s="747">
        <v>96</v>
      </c>
      <c r="B103" s="1295"/>
      <c r="C103" s="438">
        <v>96</v>
      </c>
      <c r="D103" s="439" t="s">
        <v>437</v>
      </c>
      <c r="E103" s="440" t="s">
        <v>25</v>
      </c>
      <c r="F103" s="441">
        <f>+G103+H103+L103+M103</f>
        <v>41827</v>
      </c>
      <c r="G103" s="442">
        <f>24109+2126</f>
        <v>26235</v>
      </c>
      <c r="H103" s="443"/>
      <c r="I103" s="1126">
        <v>5000</v>
      </c>
      <c r="J103" s="1420">
        <v>16984</v>
      </c>
      <c r="K103" s="1278">
        <f>-762-630</f>
        <v>-1392</v>
      </c>
      <c r="L103" s="1048">
        <f t="shared" si="3"/>
        <v>15592</v>
      </c>
      <c r="M103" s="656"/>
      <c r="N103" s="449"/>
      <c r="O103" s="449"/>
      <c r="P103" s="449"/>
      <c r="Q103" s="449"/>
      <c r="R103" s="449"/>
      <c r="S103" s="449"/>
      <c r="T103" s="449"/>
      <c r="U103" s="449"/>
      <c r="V103" s="449"/>
      <c r="W103" s="449"/>
      <c r="X103" s="449"/>
      <c r="Y103" s="449"/>
      <c r="Z103" s="449"/>
      <c r="AA103" s="449"/>
      <c r="AB103" s="449"/>
      <c r="AC103" s="449"/>
      <c r="AD103" s="449"/>
      <c r="AE103" s="449"/>
      <c r="AF103" s="449"/>
      <c r="AG103" s="449"/>
      <c r="AH103" s="449"/>
      <c r="AI103" s="449"/>
      <c r="AJ103" s="449"/>
      <c r="AK103" s="449"/>
      <c r="AL103" s="449"/>
      <c r="AM103" s="449"/>
      <c r="AN103" s="449"/>
      <c r="AO103" s="449"/>
      <c r="AP103" s="449"/>
      <c r="AQ103" s="449"/>
      <c r="AR103" s="449"/>
      <c r="AS103" s="449"/>
      <c r="AT103" s="449"/>
      <c r="AU103" s="449"/>
      <c r="AV103" s="449"/>
      <c r="AW103" s="449"/>
      <c r="AX103" s="449"/>
      <c r="AY103" s="449"/>
      <c r="AZ103" s="449"/>
      <c r="BA103" s="449"/>
      <c r="BB103" s="449"/>
      <c r="BC103" s="449"/>
      <c r="BD103" s="449"/>
      <c r="BE103" s="449"/>
      <c r="BF103" s="449"/>
      <c r="BG103" s="449"/>
      <c r="BH103" s="449"/>
      <c r="BI103" s="449"/>
      <c r="BJ103" s="449"/>
      <c r="BK103" s="449"/>
      <c r="BL103" s="449"/>
      <c r="BM103" s="449"/>
      <c r="BN103" s="449"/>
      <c r="BO103" s="449"/>
      <c r="BP103" s="449"/>
      <c r="BQ103" s="449"/>
      <c r="BR103" s="449"/>
      <c r="BS103" s="449"/>
      <c r="BT103" s="449"/>
      <c r="BU103" s="449"/>
      <c r="BV103" s="449"/>
      <c r="BW103" s="449"/>
      <c r="BX103" s="449"/>
      <c r="BY103" s="449"/>
      <c r="BZ103" s="449"/>
      <c r="CA103" s="449"/>
      <c r="CB103" s="449"/>
      <c r="CC103" s="449"/>
      <c r="CD103" s="449"/>
      <c r="CE103" s="449"/>
      <c r="CF103" s="449"/>
      <c r="CG103" s="449"/>
      <c r="CH103" s="449"/>
      <c r="CI103" s="449"/>
      <c r="CJ103" s="449"/>
      <c r="CK103" s="449"/>
      <c r="CL103" s="449"/>
      <c r="CM103" s="449"/>
      <c r="CN103" s="449"/>
      <c r="CO103" s="449"/>
      <c r="CP103" s="449"/>
      <c r="CQ103" s="449"/>
      <c r="CR103" s="449"/>
      <c r="CS103" s="449"/>
      <c r="CT103" s="449"/>
      <c r="CU103" s="449"/>
      <c r="CV103" s="449"/>
      <c r="CW103" s="449"/>
      <c r="CX103" s="449"/>
      <c r="CY103" s="449"/>
      <c r="CZ103" s="449"/>
      <c r="DA103" s="449"/>
      <c r="DB103" s="449"/>
      <c r="DC103" s="449"/>
      <c r="DD103" s="449"/>
      <c r="DE103" s="449"/>
      <c r="DF103" s="449"/>
      <c r="DG103" s="449"/>
      <c r="DH103" s="449"/>
      <c r="DI103" s="449"/>
      <c r="DJ103" s="449"/>
      <c r="DK103" s="449"/>
      <c r="DL103" s="449"/>
      <c r="DM103" s="449"/>
      <c r="DN103" s="449"/>
      <c r="DO103" s="449"/>
      <c r="DP103" s="449"/>
      <c r="DQ103" s="449"/>
      <c r="DR103" s="449"/>
      <c r="DS103" s="449"/>
      <c r="DT103" s="449"/>
      <c r="DU103" s="449"/>
      <c r="DV103" s="449"/>
      <c r="DW103" s="449"/>
      <c r="DX103" s="449"/>
      <c r="DY103" s="449"/>
      <c r="DZ103" s="449"/>
      <c r="EA103" s="449"/>
      <c r="EB103" s="449"/>
      <c r="EC103" s="449"/>
      <c r="ED103" s="449"/>
      <c r="EE103" s="449"/>
      <c r="EF103" s="449"/>
      <c r="EG103" s="449"/>
      <c r="EH103" s="449"/>
      <c r="EI103" s="449"/>
      <c r="EJ103" s="449"/>
      <c r="EK103" s="449"/>
      <c r="EL103" s="449"/>
      <c r="EM103" s="449"/>
      <c r="EN103" s="449"/>
      <c r="EO103" s="449"/>
      <c r="EP103" s="449"/>
      <c r="EQ103" s="449"/>
      <c r="ER103" s="449"/>
      <c r="ES103" s="449"/>
      <c r="ET103" s="449"/>
      <c r="EU103" s="449"/>
      <c r="EV103" s="449"/>
      <c r="EW103" s="449"/>
      <c r="EX103" s="449"/>
      <c r="EY103" s="449"/>
      <c r="EZ103" s="449"/>
      <c r="FA103" s="449"/>
      <c r="FB103" s="449"/>
      <c r="FC103" s="449"/>
      <c r="FD103" s="449"/>
      <c r="FE103" s="449"/>
      <c r="FF103" s="449"/>
      <c r="FG103" s="449"/>
      <c r="FH103" s="449"/>
      <c r="FI103" s="449"/>
      <c r="FJ103" s="449"/>
      <c r="FK103" s="449"/>
      <c r="FL103" s="449"/>
      <c r="FM103" s="449"/>
      <c r="FN103" s="449"/>
      <c r="FO103" s="449"/>
      <c r="FP103" s="449"/>
      <c r="FQ103" s="449"/>
      <c r="FR103" s="449"/>
      <c r="FS103" s="449"/>
      <c r="FT103" s="449"/>
      <c r="FU103" s="449"/>
      <c r="FV103" s="449"/>
      <c r="FW103" s="449"/>
      <c r="FX103" s="449"/>
      <c r="FY103" s="449"/>
      <c r="FZ103" s="449"/>
      <c r="GA103" s="449"/>
      <c r="GB103" s="449"/>
      <c r="GC103" s="449"/>
      <c r="GD103" s="449"/>
      <c r="GE103" s="449"/>
      <c r="GF103" s="449"/>
      <c r="GG103" s="449"/>
      <c r="GH103" s="449"/>
      <c r="GI103" s="449"/>
      <c r="GJ103" s="449"/>
      <c r="GK103" s="449"/>
      <c r="GL103" s="449"/>
      <c r="GM103" s="449"/>
      <c r="GN103" s="449"/>
      <c r="GO103" s="449"/>
      <c r="GP103" s="449"/>
      <c r="GQ103" s="449"/>
      <c r="GR103" s="449"/>
      <c r="GS103" s="449"/>
      <c r="GT103" s="449"/>
      <c r="GU103" s="449"/>
      <c r="GV103" s="449"/>
      <c r="GW103" s="449"/>
      <c r="GX103" s="449"/>
      <c r="GY103" s="449"/>
      <c r="GZ103" s="449"/>
      <c r="HA103" s="449"/>
      <c r="HB103" s="449"/>
      <c r="HC103" s="449"/>
      <c r="HD103" s="449"/>
      <c r="HE103" s="449"/>
      <c r="HF103" s="449"/>
      <c r="HG103" s="449"/>
      <c r="HH103" s="449"/>
      <c r="HI103" s="449"/>
      <c r="HJ103" s="449"/>
      <c r="HK103" s="449"/>
      <c r="HL103" s="449"/>
      <c r="HM103" s="449"/>
      <c r="HN103" s="449"/>
      <c r="HO103" s="449"/>
      <c r="HP103" s="449"/>
      <c r="HQ103" s="449"/>
      <c r="HR103" s="449"/>
      <c r="HS103" s="449"/>
      <c r="HT103" s="449"/>
      <c r="HU103" s="449"/>
      <c r="HV103" s="449"/>
      <c r="HW103" s="449"/>
      <c r="HX103" s="449"/>
      <c r="HY103" s="449"/>
      <c r="HZ103" s="449"/>
      <c r="IA103" s="449"/>
      <c r="IB103" s="449"/>
      <c r="IC103" s="449"/>
      <c r="ID103" s="449"/>
      <c r="IE103" s="449"/>
      <c r="IF103" s="449"/>
      <c r="IG103" s="449"/>
      <c r="IH103" s="449"/>
      <c r="II103" s="449"/>
      <c r="IJ103" s="449"/>
      <c r="IK103" s="449"/>
      <c r="IL103" s="449"/>
      <c r="IM103" s="449"/>
      <c r="IN103" s="449"/>
      <c r="IO103" s="449"/>
      <c r="IP103" s="449"/>
      <c r="IQ103" s="449"/>
      <c r="IR103" s="449"/>
    </row>
    <row r="104" spans="1:252" x14ac:dyDescent="0.3">
      <c r="A104" s="747">
        <v>97</v>
      </c>
      <c r="B104" s="1295"/>
      <c r="C104" s="438">
        <v>97</v>
      </c>
      <c r="D104" s="439" t="s">
        <v>438</v>
      </c>
      <c r="E104" s="440" t="s">
        <v>24</v>
      </c>
      <c r="F104" s="441">
        <f t="shared" si="4"/>
        <v>6500</v>
      </c>
      <c r="G104" s="442">
        <v>1467</v>
      </c>
      <c r="H104" s="443">
        <v>591</v>
      </c>
      <c r="I104" s="1126">
        <v>1000</v>
      </c>
      <c r="J104" s="1420">
        <v>4442</v>
      </c>
      <c r="K104" s="1278"/>
      <c r="L104" s="1048">
        <f t="shared" si="3"/>
        <v>4442</v>
      </c>
      <c r="M104" s="656"/>
      <c r="N104" s="449"/>
      <c r="O104" s="449"/>
      <c r="P104" s="449"/>
      <c r="Q104" s="449"/>
      <c r="R104" s="449"/>
      <c r="S104" s="449"/>
      <c r="T104" s="449"/>
      <c r="U104" s="449"/>
      <c r="V104" s="449"/>
      <c r="W104" s="449"/>
      <c r="X104" s="449"/>
      <c r="Y104" s="449"/>
      <c r="Z104" s="449"/>
      <c r="AA104" s="449"/>
      <c r="AB104" s="449"/>
      <c r="AC104" s="449"/>
      <c r="AD104" s="449"/>
      <c r="AE104" s="449"/>
      <c r="AF104" s="449"/>
      <c r="AG104" s="449"/>
      <c r="AH104" s="449"/>
      <c r="AI104" s="449"/>
      <c r="AJ104" s="449"/>
      <c r="AK104" s="449"/>
      <c r="AL104" s="449"/>
      <c r="AM104" s="449"/>
      <c r="AN104" s="449"/>
      <c r="AO104" s="449"/>
      <c r="AP104" s="449"/>
      <c r="AQ104" s="449"/>
      <c r="AR104" s="449"/>
      <c r="AS104" s="449"/>
      <c r="AT104" s="449"/>
      <c r="AU104" s="449"/>
      <c r="AV104" s="449"/>
      <c r="AW104" s="449"/>
      <c r="AX104" s="449"/>
      <c r="AY104" s="449"/>
      <c r="AZ104" s="449"/>
      <c r="BA104" s="449"/>
      <c r="BB104" s="449"/>
      <c r="BC104" s="449"/>
      <c r="BD104" s="449"/>
      <c r="BE104" s="449"/>
      <c r="BF104" s="449"/>
      <c r="BG104" s="449"/>
      <c r="BH104" s="449"/>
      <c r="BI104" s="449"/>
      <c r="BJ104" s="449"/>
      <c r="BK104" s="449"/>
      <c r="BL104" s="449"/>
      <c r="BM104" s="449"/>
      <c r="BN104" s="449"/>
      <c r="BO104" s="449"/>
      <c r="BP104" s="449"/>
      <c r="BQ104" s="449"/>
      <c r="BR104" s="449"/>
      <c r="BS104" s="449"/>
      <c r="BT104" s="449"/>
      <c r="BU104" s="449"/>
      <c r="BV104" s="449"/>
      <c r="BW104" s="449"/>
      <c r="BX104" s="449"/>
      <c r="BY104" s="449"/>
      <c r="BZ104" s="449"/>
      <c r="CA104" s="449"/>
      <c r="CB104" s="449"/>
      <c r="CC104" s="449"/>
      <c r="CD104" s="449"/>
      <c r="CE104" s="449"/>
      <c r="CF104" s="449"/>
      <c r="CG104" s="449"/>
      <c r="CH104" s="449"/>
      <c r="CI104" s="449"/>
      <c r="CJ104" s="449"/>
      <c r="CK104" s="449"/>
      <c r="CL104" s="449"/>
      <c r="CM104" s="449"/>
      <c r="CN104" s="449"/>
      <c r="CO104" s="449"/>
      <c r="CP104" s="449"/>
      <c r="CQ104" s="449"/>
      <c r="CR104" s="449"/>
      <c r="CS104" s="449"/>
      <c r="CT104" s="449"/>
      <c r="CU104" s="449"/>
      <c r="CV104" s="449"/>
      <c r="CW104" s="449"/>
      <c r="CX104" s="449"/>
      <c r="CY104" s="449"/>
      <c r="CZ104" s="449"/>
      <c r="DA104" s="449"/>
      <c r="DB104" s="449"/>
      <c r="DC104" s="449"/>
      <c r="DD104" s="449"/>
      <c r="DE104" s="449"/>
      <c r="DF104" s="449"/>
      <c r="DG104" s="449"/>
      <c r="DH104" s="449"/>
      <c r="DI104" s="449"/>
      <c r="DJ104" s="449"/>
      <c r="DK104" s="449"/>
      <c r="DL104" s="449"/>
      <c r="DM104" s="449"/>
      <c r="DN104" s="449"/>
      <c r="DO104" s="449"/>
      <c r="DP104" s="449"/>
      <c r="DQ104" s="449"/>
      <c r="DR104" s="449"/>
      <c r="DS104" s="449"/>
      <c r="DT104" s="449"/>
      <c r="DU104" s="449"/>
      <c r="DV104" s="449"/>
      <c r="DW104" s="449"/>
      <c r="DX104" s="449"/>
      <c r="DY104" s="449"/>
      <c r="DZ104" s="449"/>
      <c r="EA104" s="449"/>
      <c r="EB104" s="449"/>
      <c r="EC104" s="449"/>
      <c r="ED104" s="449"/>
      <c r="EE104" s="449"/>
      <c r="EF104" s="449"/>
      <c r="EG104" s="449"/>
      <c r="EH104" s="449"/>
      <c r="EI104" s="449"/>
      <c r="EJ104" s="449"/>
      <c r="EK104" s="449"/>
      <c r="EL104" s="449"/>
      <c r="EM104" s="449"/>
      <c r="EN104" s="449"/>
      <c r="EO104" s="449"/>
      <c r="EP104" s="449"/>
      <c r="EQ104" s="449"/>
      <c r="ER104" s="449"/>
      <c r="ES104" s="449"/>
      <c r="ET104" s="449"/>
      <c r="EU104" s="449"/>
      <c r="EV104" s="449"/>
      <c r="EW104" s="449"/>
      <c r="EX104" s="449"/>
      <c r="EY104" s="449"/>
      <c r="EZ104" s="449"/>
      <c r="FA104" s="449"/>
      <c r="FB104" s="449"/>
      <c r="FC104" s="449"/>
      <c r="FD104" s="449"/>
      <c r="FE104" s="449"/>
      <c r="FF104" s="449"/>
      <c r="FG104" s="449"/>
      <c r="FH104" s="449"/>
      <c r="FI104" s="449"/>
      <c r="FJ104" s="449"/>
      <c r="FK104" s="449"/>
      <c r="FL104" s="449"/>
      <c r="FM104" s="449"/>
      <c r="FN104" s="449"/>
      <c r="FO104" s="449"/>
      <c r="FP104" s="449"/>
      <c r="FQ104" s="449"/>
      <c r="FR104" s="449"/>
      <c r="FS104" s="449"/>
      <c r="FT104" s="449"/>
      <c r="FU104" s="449"/>
      <c r="FV104" s="449"/>
      <c r="FW104" s="449"/>
      <c r="FX104" s="449"/>
      <c r="FY104" s="449"/>
      <c r="FZ104" s="449"/>
      <c r="GA104" s="449"/>
      <c r="GB104" s="449"/>
      <c r="GC104" s="449"/>
      <c r="GD104" s="449"/>
      <c r="GE104" s="449"/>
      <c r="GF104" s="449"/>
      <c r="GG104" s="449"/>
      <c r="GH104" s="449"/>
      <c r="GI104" s="449"/>
      <c r="GJ104" s="449"/>
      <c r="GK104" s="449"/>
      <c r="GL104" s="449"/>
      <c r="GM104" s="449"/>
      <c r="GN104" s="449"/>
      <c r="GO104" s="449"/>
      <c r="GP104" s="449"/>
      <c r="GQ104" s="449"/>
      <c r="GR104" s="449"/>
      <c r="GS104" s="449"/>
      <c r="GT104" s="449"/>
      <c r="GU104" s="449"/>
      <c r="GV104" s="449"/>
      <c r="GW104" s="449"/>
      <c r="GX104" s="449"/>
      <c r="GY104" s="449"/>
      <c r="GZ104" s="449"/>
      <c r="HA104" s="449"/>
      <c r="HB104" s="449"/>
      <c r="HC104" s="449"/>
      <c r="HD104" s="449"/>
      <c r="HE104" s="449"/>
      <c r="HF104" s="449"/>
      <c r="HG104" s="449"/>
      <c r="HH104" s="449"/>
      <c r="HI104" s="449"/>
      <c r="HJ104" s="449"/>
      <c r="HK104" s="449"/>
      <c r="HL104" s="449"/>
      <c r="HM104" s="449"/>
      <c r="HN104" s="449"/>
      <c r="HO104" s="449"/>
      <c r="HP104" s="449"/>
      <c r="HQ104" s="449"/>
      <c r="HR104" s="449"/>
      <c r="HS104" s="449"/>
      <c r="HT104" s="449"/>
      <c r="HU104" s="449"/>
      <c r="HV104" s="449"/>
      <c r="HW104" s="449"/>
      <c r="HX104" s="449"/>
      <c r="HY104" s="449"/>
      <c r="HZ104" s="449"/>
      <c r="IA104" s="449"/>
      <c r="IB104" s="449"/>
      <c r="IC104" s="449"/>
      <c r="ID104" s="449"/>
      <c r="IE104" s="449"/>
      <c r="IF104" s="449"/>
      <c r="IG104" s="449"/>
      <c r="IH104" s="449"/>
      <c r="II104" s="449"/>
      <c r="IJ104" s="449"/>
      <c r="IK104" s="449"/>
      <c r="IL104" s="449"/>
      <c r="IM104" s="449"/>
      <c r="IN104" s="449"/>
      <c r="IO104" s="449"/>
      <c r="IP104" s="449"/>
      <c r="IQ104" s="449"/>
      <c r="IR104" s="449"/>
    </row>
    <row r="105" spans="1:252" ht="18" customHeight="1" x14ac:dyDescent="0.3">
      <c r="A105" s="747">
        <v>98</v>
      </c>
      <c r="B105" s="1295"/>
      <c r="C105" s="438">
        <v>98</v>
      </c>
      <c r="D105" s="450" t="s">
        <v>439</v>
      </c>
      <c r="E105" s="440" t="s">
        <v>25</v>
      </c>
      <c r="F105" s="441">
        <f t="shared" si="4"/>
        <v>3000</v>
      </c>
      <c r="G105" s="442"/>
      <c r="H105" s="443">
        <v>248</v>
      </c>
      <c r="I105" s="1126">
        <v>2000</v>
      </c>
      <c r="J105" s="1420">
        <v>2752</v>
      </c>
      <c r="K105" s="1278"/>
      <c r="L105" s="1048">
        <f t="shared" si="3"/>
        <v>2752</v>
      </c>
      <c r="M105" s="656"/>
    </row>
    <row r="106" spans="1:252" ht="18" customHeight="1" x14ac:dyDescent="0.3">
      <c r="A106" s="747">
        <v>99</v>
      </c>
      <c r="B106" s="1295"/>
      <c r="C106" s="438">
        <v>99</v>
      </c>
      <c r="D106" s="445" t="s">
        <v>694</v>
      </c>
      <c r="E106" s="440" t="s">
        <v>25</v>
      </c>
      <c r="F106" s="441">
        <f t="shared" si="4"/>
        <v>2000</v>
      </c>
      <c r="G106" s="442"/>
      <c r="H106" s="443"/>
      <c r="I106" s="1126"/>
      <c r="J106" s="1420">
        <v>2000</v>
      </c>
      <c r="K106" s="1278"/>
      <c r="L106" s="1048">
        <f t="shared" si="3"/>
        <v>2000</v>
      </c>
      <c r="M106" s="656"/>
    </row>
    <row r="107" spans="1:252" ht="30.75" customHeight="1" x14ac:dyDescent="0.3">
      <c r="A107" s="747">
        <v>100</v>
      </c>
      <c r="B107" s="1295"/>
      <c r="C107" s="438">
        <v>100</v>
      </c>
      <c r="D107" s="445" t="s">
        <v>819</v>
      </c>
      <c r="E107" s="440" t="s">
        <v>25</v>
      </c>
      <c r="F107" s="441">
        <f t="shared" si="4"/>
        <v>2500</v>
      </c>
      <c r="G107" s="442"/>
      <c r="H107" s="443"/>
      <c r="I107" s="1126"/>
      <c r="J107" s="1420">
        <v>2500</v>
      </c>
      <c r="K107" s="1278"/>
      <c r="L107" s="1048">
        <f t="shared" si="3"/>
        <v>2500</v>
      </c>
      <c r="M107" s="656"/>
    </row>
    <row r="108" spans="1:252" ht="33" x14ac:dyDescent="0.3">
      <c r="A108" s="747">
        <v>101</v>
      </c>
      <c r="B108" s="1295"/>
      <c r="C108" s="438">
        <v>101</v>
      </c>
      <c r="D108" s="445" t="s">
        <v>630</v>
      </c>
      <c r="E108" s="446" t="s">
        <v>25</v>
      </c>
      <c r="F108" s="441">
        <f t="shared" si="4"/>
        <v>6000</v>
      </c>
      <c r="G108" s="442">
        <v>1000</v>
      </c>
      <c r="H108" s="443">
        <v>2500</v>
      </c>
      <c r="I108" s="1126">
        <v>2500</v>
      </c>
      <c r="J108" s="1420">
        <v>2500</v>
      </c>
      <c r="K108" s="1278"/>
      <c r="L108" s="1048">
        <f t="shared" si="3"/>
        <v>2500</v>
      </c>
      <c r="M108" s="656"/>
    </row>
    <row r="109" spans="1:252" x14ac:dyDescent="0.3">
      <c r="A109" s="747">
        <v>102</v>
      </c>
      <c r="B109" s="1295"/>
      <c r="C109" s="438">
        <v>102</v>
      </c>
      <c r="D109" s="445" t="s">
        <v>695</v>
      </c>
      <c r="E109" s="446" t="s">
        <v>25</v>
      </c>
      <c r="F109" s="441">
        <f t="shared" si="4"/>
        <v>3100</v>
      </c>
      <c r="G109" s="442"/>
      <c r="H109" s="443"/>
      <c r="I109" s="1126"/>
      <c r="J109" s="1420">
        <v>3100</v>
      </c>
      <c r="K109" s="1278"/>
      <c r="L109" s="1048">
        <f t="shared" si="3"/>
        <v>3100</v>
      </c>
      <c r="M109" s="656"/>
    </row>
    <row r="110" spans="1:252" ht="18" customHeight="1" x14ac:dyDescent="0.3">
      <c r="A110" s="747">
        <v>103</v>
      </c>
      <c r="B110" s="1295"/>
      <c r="C110" s="438">
        <v>103</v>
      </c>
      <c r="D110" s="445" t="s">
        <v>440</v>
      </c>
      <c r="E110" s="446" t="s">
        <v>25</v>
      </c>
      <c r="F110" s="441">
        <f>+G110+H110+L110+M110</f>
        <v>4000</v>
      </c>
      <c r="G110" s="442"/>
      <c r="H110" s="443"/>
      <c r="I110" s="1126">
        <v>2000</v>
      </c>
      <c r="J110" s="1420">
        <v>4000</v>
      </c>
      <c r="K110" s="1278"/>
      <c r="L110" s="1048">
        <f t="shared" si="3"/>
        <v>4000</v>
      </c>
      <c r="M110" s="656"/>
    </row>
    <row r="111" spans="1:252" x14ac:dyDescent="0.3">
      <c r="A111" s="747">
        <v>104</v>
      </c>
      <c r="B111" s="1295"/>
      <c r="C111" s="438">
        <v>104</v>
      </c>
      <c r="D111" s="445" t="s">
        <v>913</v>
      </c>
      <c r="E111" s="446" t="s">
        <v>25</v>
      </c>
      <c r="F111" s="441">
        <f>+G111+H111+L111+M111</f>
        <v>0</v>
      </c>
      <c r="G111" s="442"/>
      <c r="H111" s="443"/>
      <c r="I111" s="1126"/>
      <c r="J111" s="1420">
        <v>0</v>
      </c>
      <c r="K111" s="1278"/>
      <c r="L111" s="1048">
        <f t="shared" si="3"/>
        <v>0</v>
      </c>
      <c r="M111" s="656"/>
    </row>
    <row r="112" spans="1:252" x14ac:dyDescent="0.3">
      <c r="A112" s="747">
        <v>105</v>
      </c>
      <c r="B112" s="1295"/>
      <c r="C112" s="438">
        <v>105</v>
      </c>
      <c r="D112" s="445" t="s">
        <v>872</v>
      </c>
      <c r="E112" s="446" t="s">
        <v>25</v>
      </c>
      <c r="F112" s="441">
        <f t="shared" si="4"/>
        <v>160</v>
      </c>
      <c r="G112" s="442"/>
      <c r="H112" s="443"/>
      <c r="I112" s="1126"/>
      <c r="J112" s="1420">
        <v>160</v>
      </c>
      <c r="K112" s="1278"/>
      <c r="L112" s="1048">
        <f t="shared" si="3"/>
        <v>160</v>
      </c>
      <c r="M112" s="656"/>
    </row>
    <row r="113" spans="1:13" x14ac:dyDescent="0.3">
      <c r="A113" s="747">
        <v>106</v>
      </c>
      <c r="B113" s="1295"/>
      <c r="C113" s="438">
        <v>106</v>
      </c>
      <c r="D113" s="445" t="s">
        <v>696</v>
      </c>
      <c r="E113" s="446" t="s">
        <v>25</v>
      </c>
      <c r="F113" s="441">
        <f t="shared" si="4"/>
        <v>1200</v>
      </c>
      <c r="G113" s="442"/>
      <c r="H113" s="443">
        <v>450</v>
      </c>
      <c r="I113" s="1126"/>
      <c r="J113" s="1420">
        <v>750</v>
      </c>
      <c r="K113" s="1278"/>
      <c r="L113" s="1048">
        <f t="shared" si="3"/>
        <v>750</v>
      </c>
      <c r="M113" s="656"/>
    </row>
    <row r="114" spans="1:13" ht="33" x14ac:dyDescent="0.3">
      <c r="A114" s="747">
        <v>107</v>
      </c>
      <c r="B114" s="1295"/>
      <c r="C114" s="438">
        <v>107</v>
      </c>
      <c r="D114" s="445" t="s">
        <v>697</v>
      </c>
      <c r="E114" s="446" t="s">
        <v>25</v>
      </c>
      <c r="F114" s="441">
        <f t="shared" si="4"/>
        <v>900</v>
      </c>
      <c r="G114" s="442"/>
      <c r="H114" s="443">
        <v>0</v>
      </c>
      <c r="I114" s="1126"/>
      <c r="J114" s="1420">
        <v>900</v>
      </c>
      <c r="K114" s="1278"/>
      <c r="L114" s="1048">
        <f t="shared" si="3"/>
        <v>900</v>
      </c>
      <c r="M114" s="656"/>
    </row>
    <row r="115" spans="1:13" x14ac:dyDescent="0.3">
      <c r="A115" s="747">
        <v>108</v>
      </c>
      <c r="B115" s="1295"/>
      <c r="C115" s="438">
        <v>108</v>
      </c>
      <c r="D115" s="445" t="s">
        <v>966</v>
      </c>
      <c r="E115" s="446" t="s">
        <v>25</v>
      </c>
      <c r="F115" s="441">
        <f t="shared" si="4"/>
        <v>0</v>
      </c>
      <c r="G115" s="442"/>
      <c r="H115" s="443"/>
      <c r="I115" s="1126"/>
      <c r="J115" s="1420">
        <v>0</v>
      </c>
      <c r="K115" s="1278"/>
      <c r="L115" s="1048">
        <f t="shared" si="3"/>
        <v>0</v>
      </c>
      <c r="M115" s="656"/>
    </row>
    <row r="116" spans="1:13" ht="33" x14ac:dyDescent="0.3">
      <c r="A116" s="747">
        <v>109</v>
      </c>
      <c r="B116" s="1295"/>
      <c r="C116" s="438">
        <v>109</v>
      </c>
      <c r="D116" s="445" t="s">
        <v>1402</v>
      </c>
      <c r="E116" s="446" t="s">
        <v>25</v>
      </c>
      <c r="F116" s="441">
        <f t="shared" si="4"/>
        <v>66</v>
      </c>
      <c r="G116" s="442"/>
      <c r="H116" s="443"/>
      <c r="I116" s="1126"/>
      <c r="J116" s="1420">
        <v>66</v>
      </c>
      <c r="K116" s="1278"/>
      <c r="L116" s="1048">
        <f t="shared" si="3"/>
        <v>66</v>
      </c>
      <c r="M116" s="656"/>
    </row>
    <row r="117" spans="1:13" x14ac:dyDescent="0.3">
      <c r="A117" s="747">
        <v>110</v>
      </c>
      <c r="B117" s="1295"/>
      <c r="C117" s="438">
        <v>110</v>
      </c>
      <c r="D117" s="445" t="s">
        <v>1155</v>
      </c>
      <c r="E117" s="446" t="s">
        <v>25</v>
      </c>
      <c r="F117" s="441">
        <f t="shared" si="4"/>
        <v>130</v>
      </c>
      <c r="G117" s="442"/>
      <c r="H117" s="443"/>
      <c r="I117" s="1126"/>
      <c r="J117" s="1420">
        <v>130</v>
      </c>
      <c r="K117" s="1278"/>
      <c r="L117" s="1048">
        <f t="shared" ref="L117" si="5">SUM(J117:K117)</f>
        <v>130</v>
      </c>
      <c r="M117" s="656"/>
    </row>
    <row r="118" spans="1:13" x14ac:dyDescent="0.3">
      <c r="A118" s="747">
        <v>111</v>
      </c>
      <c r="B118" s="1295"/>
      <c r="C118" s="438">
        <v>111</v>
      </c>
      <c r="D118" s="1264" t="s">
        <v>931</v>
      </c>
      <c r="E118" s="446" t="s">
        <v>24</v>
      </c>
      <c r="F118" s="441">
        <f t="shared" si="4"/>
        <v>1500</v>
      </c>
      <c r="G118" s="442"/>
      <c r="H118" s="443"/>
      <c r="I118" s="1126"/>
      <c r="J118" s="1420">
        <v>1500</v>
      </c>
      <c r="K118" s="1278"/>
      <c r="L118" s="1048">
        <f t="shared" ref="L118:L142" si="6">SUM(J118:K118)</f>
        <v>1500</v>
      </c>
      <c r="M118" s="656"/>
    </row>
    <row r="119" spans="1:13" x14ac:dyDescent="0.3">
      <c r="A119" s="747">
        <v>112</v>
      </c>
      <c r="B119" s="1295"/>
      <c r="C119" s="438">
        <v>112</v>
      </c>
      <c r="D119" s="445" t="s">
        <v>584</v>
      </c>
      <c r="E119" s="446" t="s">
        <v>25</v>
      </c>
      <c r="F119" s="441">
        <f t="shared" si="4"/>
        <v>20000</v>
      </c>
      <c r="G119" s="442"/>
      <c r="H119" s="443"/>
      <c r="I119" s="1126">
        <v>20000</v>
      </c>
      <c r="J119" s="1420">
        <v>20000</v>
      </c>
      <c r="K119" s="1278"/>
      <c r="L119" s="1048">
        <f t="shared" si="6"/>
        <v>20000</v>
      </c>
      <c r="M119" s="656"/>
    </row>
    <row r="120" spans="1:13" x14ac:dyDescent="0.3">
      <c r="A120" s="747">
        <v>113</v>
      </c>
      <c r="B120" s="1295"/>
      <c r="C120" s="438">
        <v>113</v>
      </c>
      <c r="D120" s="445" t="s">
        <v>585</v>
      </c>
      <c r="E120" s="446" t="s">
        <v>25</v>
      </c>
      <c r="F120" s="441">
        <f t="shared" si="4"/>
        <v>11400</v>
      </c>
      <c r="G120" s="442"/>
      <c r="H120" s="443"/>
      <c r="I120" s="1126">
        <v>10000</v>
      </c>
      <c r="J120" s="1420">
        <v>11400</v>
      </c>
      <c r="K120" s="1278"/>
      <c r="L120" s="1048">
        <f t="shared" si="6"/>
        <v>11400</v>
      </c>
      <c r="M120" s="656"/>
    </row>
    <row r="121" spans="1:13" x14ac:dyDescent="0.3">
      <c r="A121" s="747">
        <v>114</v>
      </c>
      <c r="B121" s="1295"/>
      <c r="C121" s="438">
        <v>114</v>
      </c>
      <c r="D121" s="445" t="s">
        <v>586</v>
      </c>
      <c r="E121" s="446" t="s">
        <v>25</v>
      </c>
      <c r="F121" s="441">
        <f t="shared" si="4"/>
        <v>1800</v>
      </c>
      <c r="G121" s="442"/>
      <c r="H121" s="443"/>
      <c r="I121" s="1126">
        <v>1800</v>
      </c>
      <c r="J121" s="1420">
        <v>1800</v>
      </c>
      <c r="K121" s="1278"/>
      <c r="L121" s="1048">
        <f t="shared" si="6"/>
        <v>1800</v>
      </c>
      <c r="M121" s="656"/>
    </row>
    <row r="122" spans="1:13" x14ac:dyDescent="0.3">
      <c r="A122" s="747">
        <v>115</v>
      </c>
      <c r="B122" s="1295"/>
      <c r="C122" s="438">
        <v>115</v>
      </c>
      <c r="D122" s="445" t="s">
        <v>698</v>
      </c>
      <c r="E122" s="446" t="s">
        <v>25</v>
      </c>
      <c r="F122" s="441">
        <f t="shared" si="4"/>
        <v>1000</v>
      </c>
      <c r="G122" s="442"/>
      <c r="H122" s="443"/>
      <c r="I122" s="1126"/>
      <c r="J122" s="1420">
        <v>1000</v>
      </c>
      <c r="K122" s="1278"/>
      <c r="L122" s="1048">
        <f t="shared" si="6"/>
        <v>1000</v>
      </c>
      <c r="M122" s="656"/>
    </row>
    <row r="123" spans="1:13" x14ac:dyDescent="0.3">
      <c r="A123" s="747">
        <v>116</v>
      </c>
      <c r="B123" s="1295"/>
      <c r="C123" s="438">
        <v>116</v>
      </c>
      <c r="D123" s="445" t="s">
        <v>699</v>
      </c>
      <c r="E123" s="446" t="s">
        <v>25</v>
      </c>
      <c r="F123" s="441">
        <f t="shared" si="4"/>
        <v>8907</v>
      </c>
      <c r="G123" s="442"/>
      <c r="H123" s="443">
        <v>7902</v>
      </c>
      <c r="I123" s="1126"/>
      <c r="J123" s="1420">
        <v>1005</v>
      </c>
      <c r="K123" s="1278"/>
      <c r="L123" s="1048">
        <f t="shared" si="6"/>
        <v>1005</v>
      </c>
      <c r="M123" s="656"/>
    </row>
    <row r="124" spans="1:13" x14ac:dyDescent="0.3">
      <c r="A124" s="747">
        <v>117</v>
      </c>
      <c r="B124" s="1295"/>
      <c r="C124" s="438">
        <v>117</v>
      </c>
      <c r="D124" s="445" t="s">
        <v>700</v>
      </c>
      <c r="E124" s="446" t="s">
        <v>25</v>
      </c>
      <c r="F124" s="441">
        <f t="shared" si="4"/>
        <v>2000</v>
      </c>
      <c r="G124" s="442"/>
      <c r="H124" s="443"/>
      <c r="I124" s="1126"/>
      <c r="J124" s="1420">
        <v>2000</v>
      </c>
      <c r="K124" s="1278"/>
      <c r="L124" s="1048">
        <f t="shared" si="6"/>
        <v>2000</v>
      </c>
      <c r="M124" s="656"/>
    </row>
    <row r="125" spans="1:13" x14ac:dyDescent="0.3">
      <c r="A125" s="747">
        <v>118</v>
      </c>
      <c r="B125" s="1295"/>
      <c r="C125" s="438">
        <v>118</v>
      </c>
      <c r="D125" s="445" t="s">
        <v>904</v>
      </c>
      <c r="E125" s="446" t="s">
        <v>25</v>
      </c>
      <c r="F125" s="441">
        <f t="shared" si="4"/>
        <v>1300</v>
      </c>
      <c r="G125" s="442"/>
      <c r="H125" s="443"/>
      <c r="I125" s="1126"/>
      <c r="J125" s="1420">
        <v>1300</v>
      </c>
      <c r="K125" s="1278"/>
      <c r="L125" s="1048">
        <f t="shared" si="6"/>
        <v>1300</v>
      </c>
      <c r="M125" s="656"/>
    </row>
    <row r="126" spans="1:13" x14ac:dyDescent="0.3">
      <c r="A126" s="747">
        <v>119</v>
      </c>
      <c r="B126" s="1295"/>
      <c r="C126" s="438">
        <v>119</v>
      </c>
      <c r="D126" s="445" t="s">
        <v>905</v>
      </c>
      <c r="E126" s="446" t="s">
        <v>25</v>
      </c>
      <c r="F126" s="441">
        <f t="shared" si="4"/>
        <v>2500</v>
      </c>
      <c r="G126" s="442"/>
      <c r="H126" s="443"/>
      <c r="I126" s="1126"/>
      <c r="J126" s="1420">
        <v>2500</v>
      </c>
      <c r="K126" s="1278"/>
      <c r="L126" s="1048">
        <f t="shared" si="6"/>
        <v>2500</v>
      </c>
      <c r="M126" s="656"/>
    </row>
    <row r="127" spans="1:13" x14ac:dyDescent="0.3">
      <c r="A127" s="747">
        <v>120</v>
      </c>
      <c r="B127" s="1295"/>
      <c r="C127" s="438">
        <v>120</v>
      </c>
      <c r="D127" s="445" t="s">
        <v>906</v>
      </c>
      <c r="E127" s="446" t="s">
        <v>25</v>
      </c>
      <c r="F127" s="441">
        <f t="shared" si="4"/>
        <v>11343</v>
      </c>
      <c r="G127" s="442"/>
      <c r="H127" s="443"/>
      <c r="I127" s="1126"/>
      <c r="J127" s="1420">
        <v>11343</v>
      </c>
      <c r="K127" s="1278"/>
      <c r="L127" s="1048">
        <f t="shared" si="6"/>
        <v>11343</v>
      </c>
      <c r="M127" s="656"/>
    </row>
    <row r="128" spans="1:13" x14ac:dyDescent="0.3">
      <c r="A128" s="747">
        <v>121</v>
      </c>
      <c r="B128" s="1295"/>
      <c r="C128" s="438">
        <v>121</v>
      </c>
      <c r="D128" s="1262" t="s">
        <v>36</v>
      </c>
      <c r="E128" s="446" t="s">
        <v>25</v>
      </c>
      <c r="F128" s="441">
        <f t="shared" si="4"/>
        <v>12618</v>
      </c>
      <c r="G128" s="442">
        <v>12514</v>
      </c>
      <c r="H128" s="443"/>
      <c r="I128" s="1126"/>
      <c r="J128" s="1420">
        <v>104</v>
      </c>
      <c r="K128" s="1278"/>
      <c r="L128" s="1048">
        <f t="shared" si="6"/>
        <v>104</v>
      </c>
      <c r="M128" s="656"/>
    </row>
    <row r="129" spans="1:13" x14ac:dyDescent="0.3">
      <c r="A129" s="747">
        <v>122</v>
      </c>
      <c r="B129" s="1295"/>
      <c r="C129" s="438">
        <v>122</v>
      </c>
      <c r="D129" s="1263" t="s">
        <v>701</v>
      </c>
      <c r="E129" s="446" t="s">
        <v>25</v>
      </c>
      <c r="F129" s="441">
        <f t="shared" si="4"/>
        <v>5525</v>
      </c>
      <c r="G129" s="442"/>
      <c r="H129" s="443">
        <v>3357</v>
      </c>
      <c r="I129" s="1126"/>
      <c r="J129" s="1420">
        <v>8681</v>
      </c>
      <c r="K129" s="1278">
        <v>-6513</v>
      </c>
      <c r="L129" s="1048">
        <f t="shared" si="6"/>
        <v>2168</v>
      </c>
      <c r="M129" s="656"/>
    </row>
    <row r="130" spans="1:13" x14ac:dyDescent="0.3">
      <c r="A130" s="747">
        <v>123</v>
      </c>
      <c r="B130" s="1295"/>
      <c r="C130" s="438">
        <v>123</v>
      </c>
      <c r="D130" s="1263" t="s">
        <v>902</v>
      </c>
      <c r="E130" s="1086" t="s">
        <v>25</v>
      </c>
      <c r="F130" s="441">
        <f t="shared" si="4"/>
        <v>8071</v>
      </c>
      <c r="G130" s="1234"/>
      <c r="H130" s="496"/>
      <c r="I130" s="1127"/>
      <c r="J130" s="1421">
        <v>8636</v>
      </c>
      <c r="K130" s="1279">
        <f>-330-235</f>
        <v>-565</v>
      </c>
      <c r="L130" s="1048">
        <f t="shared" si="6"/>
        <v>8071</v>
      </c>
      <c r="M130" s="656"/>
    </row>
    <row r="131" spans="1:13" ht="33" x14ac:dyDescent="0.3">
      <c r="A131" s="747">
        <v>124</v>
      </c>
      <c r="B131" s="1295"/>
      <c r="C131" s="438">
        <v>124</v>
      </c>
      <c r="D131" s="445" t="s">
        <v>366</v>
      </c>
      <c r="E131" s="1086" t="s">
        <v>25</v>
      </c>
      <c r="F131" s="441">
        <f t="shared" si="4"/>
        <v>5736</v>
      </c>
      <c r="G131" s="1234">
        <v>895</v>
      </c>
      <c r="H131" s="496">
        <v>788</v>
      </c>
      <c r="I131" s="1127">
        <v>5053</v>
      </c>
      <c r="J131" s="1421">
        <v>4053</v>
      </c>
      <c r="K131" s="1279"/>
      <c r="L131" s="1048">
        <f t="shared" si="6"/>
        <v>4053</v>
      </c>
      <c r="M131" s="656"/>
    </row>
    <row r="132" spans="1:13" s="1364" customFormat="1" ht="18" customHeight="1" x14ac:dyDescent="0.3">
      <c r="A132" s="747">
        <v>125</v>
      </c>
      <c r="B132" s="1358"/>
      <c r="C132" s="438">
        <v>125</v>
      </c>
      <c r="D132" s="1264" t="s">
        <v>702</v>
      </c>
      <c r="E132" s="1086" t="s">
        <v>25</v>
      </c>
      <c r="F132" s="1359">
        <f>+G132+H132+L132+M132</f>
        <v>2850</v>
      </c>
      <c r="G132" s="1360">
        <v>872</v>
      </c>
      <c r="H132" s="1361">
        <v>1537</v>
      </c>
      <c r="I132" s="1362"/>
      <c r="J132" s="1422">
        <v>441</v>
      </c>
      <c r="K132" s="1363"/>
      <c r="L132" s="1048">
        <f t="shared" si="6"/>
        <v>441</v>
      </c>
      <c r="M132" s="1552"/>
    </row>
    <row r="133" spans="1:13" ht="20.100000000000001" customHeight="1" x14ac:dyDescent="0.3">
      <c r="A133" s="747">
        <v>126</v>
      </c>
      <c r="B133" s="1295"/>
      <c r="C133" s="438">
        <v>126</v>
      </c>
      <c r="D133" s="445" t="s">
        <v>703</v>
      </c>
      <c r="E133" s="1086" t="s">
        <v>25</v>
      </c>
      <c r="F133" s="441">
        <f t="shared" si="4"/>
        <v>5000</v>
      </c>
      <c r="G133" s="442"/>
      <c r="H133" s="443"/>
      <c r="I133" s="1126"/>
      <c r="J133" s="1420">
        <v>5000</v>
      </c>
      <c r="K133" s="1278"/>
      <c r="L133" s="1048">
        <f t="shared" si="6"/>
        <v>5000</v>
      </c>
      <c r="M133" s="656"/>
    </row>
    <row r="134" spans="1:13" x14ac:dyDescent="0.3">
      <c r="A134" s="747">
        <v>127</v>
      </c>
      <c r="B134" s="1295"/>
      <c r="C134" s="438">
        <v>127</v>
      </c>
      <c r="D134" s="445" t="s">
        <v>704</v>
      </c>
      <c r="E134" s="1086" t="s">
        <v>25</v>
      </c>
      <c r="F134" s="441">
        <f t="shared" si="4"/>
        <v>680</v>
      </c>
      <c r="G134" s="442"/>
      <c r="H134" s="443">
        <v>250</v>
      </c>
      <c r="I134" s="1126"/>
      <c r="J134" s="1420">
        <v>430</v>
      </c>
      <c r="K134" s="1278"/>
      <c r="L134" s="1048">
        <f t="shared" si="6"/>
        <v>430</v>
      </c>
      <c r="M134" s="656"/>
    </row>
    <row r="135" spans="1:13" x14ac:dyDescent="0.3">
      <c r="A135" s="747">
        <v>128</v>
      </c>
      <c r="B135" s="1295"/>
      <c r="C135" s="438">
        <v>128</v>
      </c>
      <c r="D135" s="445" t="s">
        <v>1026</v>
      </c>
      <c r="E135" s="1086" t="s">
        <v>25</v>
      </c>
      <c r="F135" s="441">
        <f t="shared" si="4"/>
        <v>216</v>
      </c>
      <c r="G135" s="442"/>
      <c r="H135" s="443"/>
      <c r="I135" s="1126"/>
      <c r="J135" s="1420">
        <v>216</v>
      </c>
      <c r="K135" s="1278"/>
      <c r="L135" s="1048">
        <f t="shared" si="6"/>
        <v>216</v>
      </c>
      <c r="M135" s="656"/>
    </row>
    <row r="136" spans="1:13" x14ac:dyDescent="0.3">
      <c r="A136" s="747">
        <v>129</v>
      </c>
      <c r="B136" s="1295"/>
      <c r="C136" s="438">
        <v>129</v>
      </c>
      <c r="D136" s="445" t="s">
        <v>1027</v>
      </c>
      <c r="E136" s="1086" t="s">
        <v>25</v>
      </c>
      <c r="F136" s="441">
        <f t="shared" si="4"/>
        <v>8</v>
      </c>
      <c r="G136" s="442"/>
      <c r="H136" s="443"/>
      <c r="I136" s="1126"/>
      <c r="J136" s="1420">
        <v>8</v>
      </c>
      <c r="K136" s="1278"/>
      <c r="L136" s="1048">
        <f t="shared" si="6"/>
        <v>8</v>
      </c>
      <c r="M136" s="656"/>
    </row>
    <row r="137" spans="1:13" ht="18" customHeight="1" x14ac:dyDescent="0.3">
      <c r="A137" s="747">
        <v>130</v>
      </c>
      <c r="B137" s="1295"/>
      <c r="C137" s="438">
        <v>130</v>
      </c>
      <c r="D137" s="1264" t="s">
        <v>705</v>
      </c>
      <c r="E137" s="1086" t="s">
        <v>25</v>
      </c>
      <c r="F137" s="441">
        <f t="shared" si="4"/>
        <v>200</v>
      </c>
      <c r="G137" s="442"/>
      <c r="H137" s="443"/>
      <c r="I137" s="1126"/>
      <c r="J137" s="1420">
        <v>200</v>
      </c>
      <c r="K137" s="1278"/>
      <c r="L137" s="1048">
        <f t="shared" si="6"/>
        <v>200</v>
      </c>
      <c r="M137" s="656"/>
    </row>
    <row r="138" spans="1:13" ht="32.25" customHeight="1" x14ac:dyDescent="0.3">
      <c r="A138" s="747">
        <v>131</v>
      </c>
      <c r="B138" s="1295"/>
      <c r="C138" s="438">
        <v>131</v>
      </c>
      <c r="D138" s="445" t="s">
        <v>706</v>
      </c>
      <c r="E138" s="1086" t="s">
        <v>25</v>
      </c>
      <c r="F138" s="441">
        <f t="shared" si="4"/>
        <v>1512</v>
      </c>
      <c r="G138" s="442"/>
      <c r="H138" s="443"/>
      <c r="I138" s="1126"/>
      <c r="J138" s="1420">
        <v>1512</v>
      </c>
      <c r="K138" s="1278"/>
      <c r="L138" s="1048">
        <f t="shared" si="6"/>
        <v>1512</v>
      </c>
      <c r="M138" s="656"/>
    </row>
    <row r="139" spans="1:13" x14ac:dyDescent="0.3">
      <c r="A139" s="747">
        <v>132</v>
      </c>
      <c r="B139" s="1295"/>
      <c r="C139" s="438">
        <v>132</v>
      </c>
      <c r="D139" s="445" t="s">
        <v>707</v>
      </c>
      <c r="E139" s="1086" t="s">
        <v>25</v>
      </c>
      <c r="F139" s="441">
        <f t="shared" si="4"/>
        <v>1950</v>
      </c>
      <c r="G139" s="442"/>
      <c r="H139" s="443"/>
      <c r="I139" s="1126"/>
      <c r="J139" s="1420">
        <v>1950</v>
      </c>
      <c r="K139" s="1278"/>
      <c r="L139" s="1048">
        <f t="shared" si="6"/>
        <v>1950</v>
      </c>
      <c r="M139" s="656"/>
    </row>
    <row r="140" spans="1:13" x14ac:dyDescent="0.3">
      <c r="A140" s="747">
        <v>133</v>
      </c>
      <c r="B140" s="1295"/>
      <c r="C140" s="438">
        <v>133</v>
      </c>
      <c r="D140" s="445" t="s">
        <v>708</v>
      </c>
      <c r="E140" s="1086" t="s">
        <v>25</v>
      </c>
      <c r="F140" s="441">
        <f t="shared" si="4"/>
        <v>3700</v>
      </c>
      <c r="G140" s="442"/>
      <c r="H140" s="443"/>
      <c r="I140" s="1126"/>
      <c r="J140" s="1420">
        <v>3700</v>
      </c>
      <c r="K140" s="1278"/>
      <c r="L140" s="1048">
        <f t="shared" si="6"/>
        <v>3700</v>
      </c>
      <c r="M140" s="656"/>
    </row>
    <row r="141" spans="1:13" x14ac:dyDescent="0.3">
      <c r="A141" s="747">
        <v>134</v>
      </c>
      <c r="B141" s="1295"/>
      <c r="C141" s="438">
        <v>134</v>
      </c>
      <c r="D141" s="445" t="s">
        <v>886</v>
      </c>
      <c r="E141" s="1086" t="s">
        <v>25</v>
      </c>
      <c r="F141" s="441">
        <f t="shared" ref="F141:F155" si="7">+G141+H141+L141+M141</f>
        <v>7651</v>
      </c>
      <c r="G141" s="1234"/>
      <c r="H141" s="496"/>
      <c r="I141" s="1127"/>
      <c r="J141" s="1421">
        <v>7651</v>
      </c>
      <c r="K141" s="1279"/>
      <c r="L141" s="1048">
        <f>SUM(J141:K141)</f>
        <v>7651</v>
      </c>
      <c r="M141" s="656"/>
    </row>
    <row r="142" spans="1:13" ht="33" x14ac:dyDescent="0.3">
      <c r="A142" s="747">
        <v>135</v>
      </c>
      <c r="B142" s="1295"/>
      <c r="C142" s="438">
        <v>135</v>
      </c>
      <c r="D142" s="445" t="s">
        <v>546</v>
      </c>
      <c r="E142" s="1086" t="s">
        <v>25</v>
      </c>
      <c r="F142" s="441">
        <f t="shared" si="7"/>
        <v>95</v>
      </c>
      <c r="G142" s="1234"/>
      <c r="H142" s="496"/>
      <c r="I142" s="1127"/>
      <c r="J142" s="1421">
        <v>95</v>
      </c>
      <c r="K142" s="1279"/>
      <c r="L142" s="1048">
        <f t="shared" si="6"/>
        <v>95</v>
      </c>
      <c r="M142" s="656"/>
    </row>
    <row r="143" spans="1:13" x14ac:dyDescent="0.3">
      <c r="A143" s="747">
        <v>136</v>
      </c>
      <c r="B143" s="1295"/>
      <c r="C143" s="438">
        <v>136</v>
      </c>
      <c r="D143" s="445" t="s">
        <v>903</v>
      </c>
      <c r="E143" s="446" t="s">
        <v>25</v>
      </c>
      <c r="F143" s="441">
        <f t="shared" si="7"/>
        <v>11400</v>
      </c>
      <c r="G143" s="442"/>
      <c r="H143" s="443"/>
      <c r="I143" s="1126"/>
      <c r="J143" s="1420">
        <v>11400</v>
      </c>
      <c r="K143" s="1278"/>
      <c r="L143" s="1048">
        <f>SUM(J143:K143)</f>
        <v>11400</v>
      </c>
      <c r="M143" s="656"/>
    </row>
    <row r="144" spans="1:13" x14ac:dyDescent="0.3">
      <c r="A144" s="747">
        <v>137</v>
      </c>
      <c r="B144" s="1295"/>
      <c r="C144" s="438">
        <v>137</v>
      </c>
      <c r="D144" s="445" t="s">
        <v>1156</v>
      </c>
      <c r="E144" s="446" t="s">
        <v>25</v>
      </c>
      <c r="F144" s="441">
        <f t="shared" si="7"/>
        <v>585</v>
      </c>
      <c r="G144" s="442"/>
      <c r="H144" s="443"/>
      <c r="I144" s="1126"/>
      <c r="J144" s="1421">
        <v>585</v>
      </c>
      <c r="K144" s="1278"/>
      <c r="L144" s="1048">
        <f t="shared" ref="L144:L155" si="8">SUM(J144:K144)</f>
        <v>585</v>
      </c>
      <c r="M144" s="656"/>
    </row>
    <row r="145" spans="1:252" x14ac:dyDescent="0.3">
      <c r="A145" s="747">
        <v>138</v>
      </c>
      <c r="B145" s="1295"/>
      <c r="C145" s="438">
        <v>138</v>
      </c>
      <c r="D145" s="445" t="s">
        <v>1403</v>
      </c>
      <c r="E145" s="446" t="s">
        <v>25</v>
      </c>
      <c r="F145" s="441">
        <f t="shared" si="7"/>
        <v>1040</v>
      </c>
      <c r="G145" s="442"/>
      <c r="H145" s="443"/>
      <c r="I145" s="1126"/>
      <c r="J145" s="1421">
        <v>1040</v>
      </c>
      <c r="K145" s="1278"/>
      <c r="L145" s="1048">
        <f t="shared" si="8"/>
        <v>1040</v>
      </c>
      <c r="M145" s="656"/>
    </row>
    <row r="146" spans="1:252" ht="33" x14ac:dyDescent="0.3">
      <c r="A146" s="747">
        <v>139</v>
      </c>
      <c r="B146" s="1295"/>
      <c r="C146" s="438">
        <v>139</v>
      </c>
      <c r="D146" s="445" t="s">
        <v>1131</v>
      </c>
      <c r="E146" s="446" t="s">
        <v>25</v>
      </c>
      <c r="F146" s="441">
        <f t="shared" si="7"/>
        <v>1784</v>
      </c>
      <c r="G146" s="442"/>
      <c r="H146" s="443"/>
      <c r="I146" s="1126"/>
      <c r="J146" s="1421">
        <v>1784</v>
      </c>
      <c r="K146" s="1278"/>
      <c r="L146" s="1048">
        <f t="shared" si="8"/>
        <v>1784</v>
      </c>
      <c r="M146" s="656"/>
    </row>
    <row r="147" spans="1:252" ht="33" x14ac:dyDescent="0.3">
      <c r="A147" s="747">
        <v>140</v>
      </c>
      <c r="B147" s="1295"/>
      <c r="C147" s="438">
        <v>140</v>
      </c>
      <c r="D147" s="445" t="s">
        <v>1137</v>
      </c>
      <c r="E147" s="446" t="s">
        <v>25</v>
      </c>
      <c r="F147" s="441">
        <f t="shared" si="7"/>
        <v>6096</v>
      </c>
      <c r="G147" s="442"/>
      <c r="H147" s="443"/>
      <c r="I147" s="1126"/>
      <c r="J147" s="1421">
        <v>6096</v>
      </c>
      <c r="K147" s="1278"/>
      <c r="L147" s="1048">
        <f t="shared" si="8"/>
        <v>6096</v>
      </c>
      <c r="M147" s="656"/>
    </row>
    <row r="148" spans="1:252" x14ac:dyDescent="0.3">
      <c r="A148" s="747">
        <v>141</v>
      </c>
      <c r="B148" s="1295"/>
      <c r="C148" s="438">
        <v>141</v>
      </c>
      <c r="D148" s="445" t="s">
        <v>1135</v>
      </c>
      <c r="E148" s="446" t="s">
        <v>25</v>
      </c>
      <c r="F148" s="441">
        <f t="shared" si="7"/>
        <v>290</v>
      </c>
      <c r="G148" s="442"/>
      <c r="H148" s="443"/>
      <c r="I148" s="1126"/>
      <c r="J148" s="1421">
        <v>290</v>
      </c>
      <c r="K148" s="1278"/>
      <c r="L148" s="1048">
        <f t="shared" si="8"/>
        <v>290</v>
      </c>
      <c r="M148" s="656"/>
    </row>
    <row r="149" spans="1:252" x14ac:dyDescent="0.3">
      <c r="A149" s="747">
        <v>142</v>
      </c>
      <c r="B149" s="1295"/>
      <c r="C149" s="438">
        <v>142</v>
      </c>
      <c r="D149" s="445" t="s">
        <v>1157</v>
      </c>
      <c r="E149" s="446" t="s">
        <v>25</v>
      </c>
      <c r="F149" s="441">
        <f t="shared" si="7"/>
        <v>600</v>
      </c>
      <c r="G149" s="442"/>
      <c r="H149" s="443"/>
      <c r="I149" s="1126"/>
      <c r="J149" s="1421">
        <v>600</v>
      </c>
      <c r="K149" s="1278"/>
      <c r="L149" s="1048">
        <f t="shared" si="8"/>
        <v>600</v>
      </c>
      <c r="M149" s="1085"/>
    </row>
    <row r="150" spans="1:252" x14ac:dyDescent="0.3">
      <c r="A150" s="747">
        <v>143</v>
      </c>
      <c r="B150" s="1295"/>
      <c r="C150" s="438">
        <v>143</v>
      </c>
      <c r="D150" s="445" t="s">
        <v>1139</v>
      </c>
      <c r="E150" s="446" t="s">
        <v>25</v>
      </c>
      <c r="F150" s="441">
        <f t="shared" si="7"/>
        <v>0</v>
      </c>
      <c r="G150" s="442"/>
      <c r="H150" s="443"/>
      <c r="I150" s="1603"/>
      <c r="J150" s="441">
        <v>750</v>
      </c>
      <c r="K150" s="1278">
        <v>-750</v>
      </c>
      <c r="L150" s="1605">
        <f t="shared" si="8"/>
        <v>0</v>
      </c>
      <c r="M150" s="1085"/>
    </row>
    <row r="151" spans="1:252" x14ac:dyDescent="0.3">
      <c r="A151" s="747">
        <v>144</v>
      </c>
      <c r="B151" s="1295"/>
      <c r="C151" s="438">
        <v>144</v>
      </c>
      <c r="D151" s="1607" t="s">
        <v>1195</v>
      </c>
      <c r="E151" s="446" t="s">
        <v>25</v>
      </c>
      <c r="F151" s="441">
        <f t="shared" si="7"/>
        <v>500</v>
      </c>
      <c r="G151" s="442"/>
      <c r="H151" s="443"/>
      <c r="I151" s="1603"/>
      <c r="J151" s="441">
        <v>500</v>
      </c>
      <c r="K151" s="1278"/>
      <c r="L151" s="1605">
        <f t="shared" si="8"/>
        <v>500</v>
      </c>
      <c r="M151" s="1237"/>
    </row>
    <row r="152" spans="1:252" x14ac:dyDescent="0.3">
      <c r="A152" s="747">
        <v>145</v>
      </c>
      <c r="B152" s="1295"/>
      <c r="C152" s="438">
        <v>145</v>
      </c>
      <c r="D152" s="1607" t="s">
        <v>1194</v>
      </c>
      <c r="E152" s="446" t="s">
        <v>25</v>
      </c>
      <c r="F152" s="441">
        <f t="shared" si="7"/>
        <v>1267</v>
      </c>
      <c r="G152" s="442"/>
      <c r="H152" s="443"/>
      <c r="I152" s="1603"/>
      <c r="J152" s="441">
        <v>1267</v>
      </c>
      <c r="K152" s="1278"/>
      <c r="L152" s="1605">
        <f t="shared" si="8"/>
        <v>1267</v>
      </c>
      <c r="M152" s="1237"/>
    </row>
    <row r="153" spans="1:252" s="21" customFormat="1" ht="18" customHeight="1" x14ac:dyDescent="0.3">
      <c r="A153" s="747">
        <v>146</v>
      </c>
      <c r="B153" s="1295"/>
      <c r="C153" s="438">
        <v>146</v>
      </c>
      <c r="D153" s="1607" t="s">
        <v>1186</v>
      </c>
      <c r="E153" s="446" t="s">
        <v>25</v>
      </c>
      <c r="F153" s="441">
        <f>G153+H153+L153+M153</f>
        <v>600</v>
      </c>
      <c r="G153" s="442"/>
      <c r="H153" s="443"/>
      <c r="I153" s="1603"/>
      <c r="J153" s="441">
        <v>600</v>
      </c>
      <c r="K153" s="1278"/>
      <c r="L153" s="1235">
        <f>SUM(J153:K153)</f>
        <v>600</v>
      </c>
      <c r="M153" s="1236"/>
      <c r="N153" s="463"/>
      <c r="O153" s="463"/>
      <c r="P153" s="463"/>
      <c r="Q153" s="463"/>
      <c r="R153" s="463"/>
      <c r="S153" s="463"/>
      <c r="T153" s="463"/>
      <c r="U153" s="463"/>
      <c r="V153" s="463"/>
      <c r="W153" s="463"/>
      <c r="X153" s="463"/>
      <c r="Y153" s="463"/>
      <c r="Z153" s="463"/>
      <c r="AA153" s="463"/>
      <c r="AB153" s="463"/>
      <c r="AC153" s="463"/>
      <c r="AD153" s="463"/>
      <c r="AE153" s="463"/>
      <c r="AF153" s="463"/>
      <c r="AG153" s="463"/>
      <c r="AH153" s="463"/>
      <c r="AI153" s="463"/>
      <c r="AJ153" s="463"/>
      <c r="AK153" s="463"/>
      <c r="AL153" s="463"/>
      <c r="AM153" s="463"/>
      <c r="AN153" s="463"/>
      <c r="AO153" s="463"/>
      <c r="AP153" s="463"/>
      <c r="AQ153" s="463"/>
      <c r="AR153" s="463"/>
      <c r="AS153" s="463"/>
      <c r="AT153" s="463"/>
      <c r="AU153" s="463"/>
      <c r="AV153" s="463"/>
      <c r="AW153" s="463"/>
      <c r="AX153" s="463"/>
      <c r="AY153" s="463"/>
      <c r="AZ153" s="463"/>
      <c r="BA153" s="463"/>
      <c r="BB153" s="463"/>
      <c r="BC153" s="463"/>
      <c r="BD153" s="463"/>
      <c r="BE153" s="463"/>
      <c r="BF153" s="463"/>
      <c r="BG153" s="463"/>
      <c r="BH153" s="463"/>
      <c r="BI153" s="463"/>
      <c r="BJ153" s="463"/>
      <c r="BK153" s="463"/>
      <c r="BL153" s="463"/>
      <c r="BM153" s="463"/>
      <c r="BN153" s="463"/>
      <c r="BO153" s="463"/>
      <c r="BP153" s="463"/>
      <c r="BQ153" s="463"/>
      <c r="BR153" s="463"/>
      <c r="BS153" s="463"/>
      <c r="BT153" s="463"/>
      <c r="BU153" s="463"/>
      <c r="BV153" s="463"/>
      <c r="BW153" s="463"/>
      <c r="BX153" s="463"/>
      <c r="BY153" s="463"/>
      <c r="BZ153" s="463"/>
      <c r="CA153" s="463"/>
      <c r="CB153" s="463"/>
      <c r="CC153" s="463"/>
      <c r="CD153" s="463"/>
      <c r="CE153" s="463"/>
      <c r="CF153" s="463"/>
      <c r="CG153" s="463"/>
      <c r="CH153" s="463"/>
      <c r="CI153" s="463"/>
      <c r="CJ153" s="463"/>
      <c r="CK153" s="463"/>
      <c r="CL153" s="463"/>
      <c r="CM153" s="463"/>
      <c r="CN153" s="463"/>
      <c r="CO153" s="463"/>
      <c r="CP153" s="463"/>
      <c r="CQ153" s="463"/>
      <c r="CR153" s="463"/>
      <c r="CS153" s="463"/>
      <c r="CT153" s="463"/>
      <c r="CU153" s="463"/>
      <c r="CV153" s="463"/>
      <c r="CW153" s="463"/>
      <c r="CX153" s="463"/>
      <c r="CY153" s="463"/>
      <c r="CZ153" s="463"/>
      <c r="DA153" s="463"/>
      <c r="DB153" s="463"/>
      <c r="DC153" s="463"/>
      <c r="DD153" s="463"/>
      <c r="DE153" s="463"/>
      <c r="DF153" s="463"/>
      <c r="DG153" s="463"/>
      <c r="DH153" s="463"/>
      <c r="DI153" s="463"/>
      <c r="DJ153" s="463"/>
      <c r="DK153" s="463"/>
      <c r="DL153" s="463"/>
      <c r="DM153" s="463"/>
      <c r="DN153" s="463"/>
      <c r="DO153" s="463"/>
      <c r="DP153" s="463"/>
      <c r="DQ153" s="463"/>
      <c r="DR153" s="463"/>
      <c r="DS153" s="463"/>
      <c r="DT153" s="463"/>
      <c r="DU153" s="463"/>
      <c r="DV153" s="463"/>
      <c r="DW153" s="463"/>
      <c r="DX153" s="463"/>
      <c r="DY153" s="463"/>
      <c r="DZ153" s="463"/>
      <c r="EA153" s="463"/>
      <c r="EB153" s="463"/>
      <c r="EC153" s="463"/>
      <c r="ED153" s="463"/>
      <c r="EE153" s="463"/>
      <c r="EF153" s="463"/>
      <c r="EG153" s="463"/>
      <c r="EH153" s="463"/>
      <c r="EI153" s="463"/>
      <c r="EJ153" s="463"/>
      <c r="EK153" s="463"/>
      <c r="EL153" s="463"/>
      <c r="EM153" s="463"/>
      <c r="EN153" s="463"/>
      <c r="EO153" s="463"/>
      <c r="EP153" s="463"/>
      <c r="EQ153" s="463"/>
      <c r="ER153" s="463"/>
      <c r="ES153" s="463"/>
      <c r="ET153" s="463"/>
      <c r="EU153" s="463"/>
      <c r="EV153" s="463"/>
      <c r="EW153" s="463"/>
      <c r="EX153" s="463"/>
      <c r="EY153" s="463"/>
      <c r="EZ153" s="463"/>
      <c r="FA153" s="463"/>
      <c r="FB153" s="463"/>
      <c r="FC153" s="463"/>
      <c r="FD153" s="463"/>
      <c r="FE153" s="463"/>
      <c r="FF153" s="463"/>
      <c r="FG153" s="463"/>
      <c r="FH153" s="463"/>
      <c r="FI153" s="463"/>
      <c r="FJ153" s="463"/>
      <c r="FK153" s="463"/>
      <c r="FL153" s="463"/>
      <c r="FM153" s="463"/>
      <c r="FN153" s="463"/>
      <c r="FO153" s="463"/>
      <c r="FP153" s="463"/>
      <c r="FQ153" s="463"/>
      <c r="FR153" s="463"/>
      <c r="FS153" s="463"/>
      <c r="FT153" s="463"/>
      <c r="FU153" s="463"/>
      <c r="FV153" s="463"/>
      <c r="FW153" s="463"/>
      <c r="FX153" s="463"/>
      <c r="FY153" s="463"/>
      <c r="FZ153" s="463"/>
      <c r="GA153" s="463"/>
      <c r="GB153" s="463"/>
      <c r="GC153" s="463"/>
      <c r="GD153" s="463"/>
      <c r="GE153" s="463"/>
      <c r="GF153" s="463"/>
      <c r="GG153" s="463"/>
      <c r="GH153" s="463"/>
      <c r="GI153" s="463"/>
      <c r="GJ153" s="463"/>
      <c r="GK153" s="463"/>
      <c r="GL153" s="463"/>
      <c r="GM153" s="463"/>
      <c r="GN153" s="463"/>
      <c r="GO153" s="463"/>
      <c r="GP153" s="463"/>
      <c r="GQ153" s="463"/>
      <c r="GR153" s="463"/>
      <c r="GS153" s="463"/>
      <c r="GT153" s="463"/>
      <c r="GU153" s="463"/>
      <c r="GV153" s="463"/>
      <c r="GW153" s="463"/>
      <c r="GX153" s="463"/>
      <c r="GY153" s="463"/>
      <c r="GZ153" s="463"/>
      <c r="HA153" s="463"/>
      <c r="HB153" s="463"/>
      <c r="HC153" s="463"/>
      <c r="HD153" s="463"/>
      <c r="HE153" s="463"/>
      <c r="HF153" s="463"/>
      <c r="HG153" s="463"/>
      <c r="HH153" s="463"/>
      <c r="HI153" s="463"/>
      <c r="HJ153" s="463"/>
      <c r="HK153" s="463"/>
      <c r="HL153" s="463"/>
      <c r="HM153" s="463"/>
      <c r="HN153" s="463"/>
      <c r="HO153" s="463"/>
      <c r="HP153" s="463"/>
      <c r="HQ153" s="463"/>
      <c r="HR153" s="463"/>
      <c r="HS153" s="463"/>
      <c r="HT153" s="463"/>
      <c r="HU153" s="463"/>
      <c r="HV153" s="463"/>
      <c r="HW153" s="463"/>
      <c r="HX153" s="463"/>
      <c r="HY153" s="463"/>
      <c r="HZ153" s="463"/>
      <c r="IA153" s="463"/>
      <c r="IB153" s="463"/>
      <c r="IC153" s="463"/>
      <c r="ID153" s="463"/>
      <c r="IE153" s="463"/>
      <c r="IF153" s="463"/>
      <c r="IG153" s="463"/>
      <c r="IH153" s="463"/>
      <c r="II153" s="463"/>
      <c r="IJ153" s="463"/>
      <c r="IK153" s="463"/>
      <c r="IL153" s="463"/>
      <c r="IM153" s="463"/>
      <c r="IN153" s="463"/>
      <c r="IO153" s="463"/>
      <c r="IP153" s="463"/>
      <c r="IQ153" s="463"/>
      <c r="IR153" s="463"/>
    </row>
    <row r="154" spans="1:252" s="21" customFormat="1" ht="35.25" customHeight="1" x14ac:dyDescent="0.2">
      <c r="A154" s="747">
        <v>147</v>
      </c>
      <c r="B154" s="1295"/>
      <c r="C154" s="438">
        <v>147</v>
      </c>
      <c r="D154" s="447" t="s">
        <v>1185</v>
      </c>
      <c r="E154" s="1238" t="s">
        <v>25</v>
      </c>
      <c r="F154" s="478">
        <f t="shared" ref="F154" si="9">+G154+H154+L154+M154</f>
        <v>341</v>
      </c>
      <c r="G154" s="442"/>
      <c r="H154" s="443"/>
      <c r="I154" s="1603"/>
      <c r="J154" s="441">
        <v>341</v>
      </c>
      <c r="K154" s="1278"/>
      <c r="L154" s="1235">
        <f>SUM(J154:K154)</f>
        <v>341</v>
      </c>
      <c r="M154" s="1236"/>
      <c r="N154" s="463"/>
      <c r="O154" s="463"/>
      <c r="P154" s="463"/>
      <c r="Q154" s="463"/>
      <c r="R154" s="463"/>
      <c r="S154" s="463"/>
      <c r="T154" s="463"/>
      <c r="U154" s="463"/>
      <c r="V154" s="463"/>
      <c r="W154" s="463"/>
      <c r="X154" s="463"/>
      <c r="Y154" s="463"/>
      <c r="Z154" s="463"/>
      <c r="AA154" s="463"/>
      <c r="AB154" s="463"/>
      <c r="AC154" s="463"/>
      <c r="AD154" s="463"/>
      <c r="AE154" s="463"/>
      <c r="AF154" s="463"/>
      <c r="AG154" s="463"/>
      <c r="AH154" s="463"/>
      <c r="AI154" s="463"/>
      <c r="AJ154" s="463"/>
      <c r="AK154" s="463"/>
      <c r="AL154" s="463"/>
      <c r="AM154" s="463"/>
      <c r="AN154" s="463"/>
      <c r="AO154" s="463"/>
      <c r="AP154" s="463"/>
      <c r="AQ154" s="463"/>
      <c r="AR154" s="463"/>
      <c r="AS154" s="463"/>
      <c r="AT154" s="463"/>
      <c r="AU154" s="463"/>
      <c r="AV154" s="463"/>
      <c r="AW154" s="463"/>
      <c r="AX154" s="463"/>
      <c r="AY154" s="463"/>
      <c r="AZ154" s="463"/>
      <c r="BA154" s="463"/>
      <c r="BB154" s="463"/>
      <c r="BC154" s="463"/>
      <c r="BD154" s="463"/>
      <c r="BE154" s="463"/>
      <c r="BF154" s="463"/>
      <c r="BG154" s="463"/>
      <c r="BH154" s="463"/>
      <c r="BI154" s="463"/>
      <c r="BJ154" s="463"/>
      <c r="BK154" s="463"/>
      <c r="BL154" s="463"/>
      <c r="BM154" s="463"/>
      <c r="BN154" s="463"/>
      <c r="BO154" s="463"/>
      <c r="BP154" s="463"/>
      <c r="BQ154" s="463"/>
      <c r="BR154" s="463"/>
      <c r="BS154" s="463"/>
      <c r="BT154" s="463"/>
      <c r="BU154" s="463"/>
      <c r="BV154" s="463"/>
      <c r="BW154" s="463"/>
      <c r="BX154" s="463"/>
      <c r="BY154" s="463"/>
      <c r="BZ154" s="463"/>
      <c r="CA154" s="463"/>
      <c r="CB154" s="463"/>
      <c r="CC154" s="463"/>
      <c r="CD154" s="463"/>
      <c r="CE154" s="463"/>
      <c r="CF154" s="463"/>
      <c r="CG154" s="463"/>
      <c r="CH154" s="463"/>
      <c r="CI154" s="463"/>
      <c r="CJ154" s="463"/>
      <c r="CK154" s="463"/>
      <c r="CL154" s="463"/>
      <c r="CM154" s="463"/>
      <c r="CN154" s="463"/>
      <c r="CO154" s="463"/>
      <c r="CP154" s="463"/>
      <c r="CQ154" s="463"/>
      <c r="CR154" s="463"/>
      <c r="CS154" s="463"/>
      <c r="CT154" s="463"/>
      <c r="CU154" s="463"/>
      <c r="CV154" s="463"/>
      <c r="CW154" s="463"/>
      <c r="CX154" s="463"/>
      <c r="CY154" s="463"/>
      <c r="CZ154" s="463"/>
      <c r="DA154" s="463"/>
      <c r="DB154" s="463"/>
      <c r="DC154" s="463"/>
      <c r="DD154" s="463"/>
      <c r="DE154" s="463"/>
      <c r="DF154" s="463"/>
      <c r="DG154" s="463"/>
      <c r="DH154" s="463"/>
      <c r="DI154" s="463"/>
      <c r="DJ154" s="463"/>
      <c r="DK154" s="463"/>
      <c r="DL154" s="463"/>
      <c r="DM154" s="463"/>
      <c r="DN154" s="463"/>
      <c r="DO154" s="463"/>
      <c r="DP154" s="463"/>
      <c r="DQ154" s="463"/>
      <c r="DR154" s="463"/>
      <c r="DS154" s="463"/>
      <c r="DT154" s="463"/>
      <c r="DU154" s="463"/>
      <c r="DV154" s="463"/>
      <c r="DW154" s="463"/>
      <c r="DX154" s="463"/>
      <c r="DY154" s="463"/>
      <c r="DZ154" s="463"/>
      <c r="EA154" s="463"/>
      <c r="EB154" s="463"/>
      <c r="EC154" s="463"/>
      <c r="ED154" s="463"/>
      <c r="EE154" s="463"/>
      <c r="EF154" s="463"/>
      <c r="EG154" s="463"/>
      <c r="EH154" s="463"/>
      <c r="EI154" s="463"/>
      <c r="EJ154" s="463"/>
      <c r="EK154" s="463"/>
      <c r="EL154" s="463"/>
      <c r="EM154" s="463"/>
      <c r="EN154" s="463"/>
      <c r="EO154" s="463"/>
      <c r="EP154" s="463"/>
      <c r="EQ154" s="463"/>
      <c r="ER154" s="463"/>
      <c r="ES154" s="463"/>
      <c r="ET154" s="463"/>
      <c r="EU154" s="463"/>
      <c r="EV154" s="463"/>
      <c r="EW154" s="463"/>
      <c r="EX154" s="463"/>
      <c r="EY154" s="463"/>
      <c r="EZ154" s="463"/>
      <c r="FA154" s="463"/>
      <c r="FB154" s="463"/>
      <c r="FC154" s="463"/>
      <c r="FD154" s="463"/>
      <c r="FE154" s="463"/>
      <c r="FF154" s="463"/>
      <c r="FG154" s="463"/>
      <c r="FH154" s="463"/>
      <c r="FI154" s="463"/>
      <c r="FJ154" s="463"/>
      <c r="FK154" s="463"/>
      <c r="FL154" s="463"/>
      <c r="FM154" s="463"/>
      <c r="FN154" s="463"/>
      <c r="FO154" s="463"/>
      <c r="FP154" s="463"/>
      <c r="FQ154" s="463"/>
      <c r="FR154" s="463"/>
      <c r="FS154" s="463"/>
      <c r="FT154" s="463"/>
      <c r="FU154" s="463"/>
      <c r="FV154" s="463"/>
      <c r="FW154" s="463"/>
      <c r="FX154" s="463"/>
      <c r="FY154" s="463"/>
      <c r="FZ154" s="463"/>
      <c r="GA154" s="463"/>
      <c r="GB154" s="463"/>
      <c r="GC154" s="463"/>
      <c r="GD154" s="463"/>
      <c r="GE154" s="463"/>
      <c r="GF154" s="463"/>
      <c r="GG154" s="463"/>
      <c r="GH154" s="463"/>
      <c r="GI154" s="463"/>
      <c r="GJ154" s="463"/>
      <c r="GK154" s="463"/>
      <c r="GL154" s="463"/>
      <c r="GM154" s="463"/>
      <c r="GN154" s="463"/>
      <c r="GO154" s="463"/>
      <c r="GP154" s="463"/>
      <c r="GQ154" s="463"/>
      <c r="GR154" s="463"/>
      <c r="GS154" s="463"/>
      <c r="GT154" s="463"/>
      <c r="GU154" s="463"/>
      <c r="GV154" s="463"/>
      <c r="GW154" s="463"/>
      <c r="GX154" s="463"/>
      <c r="GY154" s="463"/>
      <c r="GZ154" s="463"/>
      <c r="HA154" s="463"/>
      <c r="HB154" s="463"/>
      <c r="HC154" s="463"/>
      <c r="HD154" s="463"/>
      <c r="HE154" s="463"/>
      <c r="HF154" s="463"/>
      <c r="HG154" s="463"/>
      <c r="HH154" s="463"/>
      <c r="HI154" s="463"/>
      <c r="HJ154" s="463"/>
      <c r="HK154" s="463"/>
      <c r="HL154" s="463"/>
      <c r="HM154" s="463"/>
      <c r="HN154" s="463"/>
      <c r="HO154" s="463"/>
      <c r="HP154" s="463"/>
      <c r="HQ154" s="463"/>
      <c r="HR154" s="463"/>
      <c r="HS154" s="463"/>
      <c r="HT154" s="463"/>
      <c r="HU154" s="463"/>
      <c r="HV154" s="463"/>
      <c r="HW154" s="463"/>
      <c r="HX154" s="463"/>
      <c r="HY154" s="463"/>
      <c r="HZ154" s="463"/>
      <c r="IA154" s="463"/>
      <c r="IB154" s="463"/>
      <c r="IC154" s="463"/>
      <c r="ID154" s="463"/>
      <c r="IE154" s="463"/>
      <c r="IF154" s="463"/>
      <c r="IG154" s="463"/>
      <c r="IH154" s="463"/>
      <c r="II154" s="463"/>
      <c r="IJ154" s="463"/>
      <c r="IK154" s="463"/>
      <c r="IL154" s="463"/>
      <c r="IM154" s="463"/>
      <c r="IN154" s="463"/>
      <c r="IO154" s="463"/>
      <c r="IP154" s="463"/>
      <c r="IQ154" s="463"/>
      <c r="IR154" s="463"/>
    </row>
    <row r="155" spans="1:252" x14ac:dyDescent="0.3">
      <c r="A155" s="747">
        <v>148</v>
      </c>
      <c r="B155" s="1295"/>
      <c r="C155" s="438">
        <v>148</v>
      </c>
      <c r="D155" s="1546" t="s">
        <v>1340</v>
      </c>
      <c r="E155" s="1238" t="s">
        <v>25</v>
      </c>
      <c r="F155" s="478">
        <f t="shared" si="7"/>
        <v>762</v>
      </c>
      <c r="G155" s="1548"/>
      <c r="H155" s="1549"/>
      <c r="I155" s="1550"/>
      <c r="J155" s="1604"/>
      <c r="K155" s="1551">
        <v>762</v>
      </c>
      <c r="L155" s="1050">
        <f t="shared" si="8"/>
        <v>762</v>
      </c>
      <c r="M155" s="1085"/>
    </row>
    <row r="156" spans="1:252" ht="30" customHeight="1" x14ac:dyDescent="0.3">
      <c r="A156" s="747">
        <v>149</v>
      </c>
      <c r="B156" s="1295"/>
      <c r="C156" s="451"/>
      <c r="D156" s="452" t="s">
        <v>395</v>
      </c>
      <c r="E156" s="453"/>
      <c r="F156" s="454">
        <f t="shared" ref="F156:M156" si="10">SUM(F8:F155)</f>
        <v>27680486</v>
      </c>
      <c r="G156" s="454">
        <f t="shared" si="10"/>
        <v>3161456</v>
      </c>
      <c r="H156" s="455">
        <f t="shared" si="10"/>
        <v>1437618</v>
      </c>
      <c r="I156" s="1433">
        <f t="shared" si="10"/>
        <v>9249545</v>
      </c>
      <c r="J156" s="454">
        <f t="shared" si="10"/>
        <v>14015926</v>
      </c>
      <c r="K156" s="454">
        <f t="shared" si="10"/>
        <v>507719</v>
      </c>
      <c r="L156" s="454">
        <f t="shared" si="10"/>
        <v>14523645</v>
      </c>
      <c r="M156" s="657">
        <f t="shared" si="10"/>
        <v>8557767</v>
      </c>
    </row>
    <row r="157" spans="1:252" ht="22.5" customHeight="1" x14ac:dyDescent="0.35">
      <c r="A157" s="747">
        <v>150</v>
      </c>
      <c r="B157" s="1295"/>
      <c r="C157" s="1850" t="s">
        <v>359</v>
      </c>
      <c r="D157" s="1851"/>
      <c r="E157" s="456"/>
      <c r="F157" s="457"/>
      <c r="G157" s="458"/>
      <c r="H157" s="459"/>
      <c r="I157" s="1128"/>
      <c r="J157" s="1423"/>
      <c r="K157" s="1280"/>
      <c r="L157" s="1050"/>
      <c r="M157" s="688"/>
    </row>
    <row r="158" spans="1:252" s="21" customFormat="1" ht="33" x14ac:dyDescent="0.3">
      <c r="A158" s="747">
        <v>151</v>
      </c>
      <c r="B158" s="1295"/>
      <c r="C158" s="461">
        <v>149</v>
      </c>
      <c r="D158" s="462" t="s">
        <v>622</v>
      </c>
      <c r="E158" s="446" t="s">
        <v>25</v>
      </c>
      <c r="F158" s="441">
        <f>G158+H158+L158+M158</f>
        <v>5630</v>
      </c>
      <c r="G158" s="442"/>
      <c r="H158" s="443"/>
      <c r="I158" s="1126">
        <v>5630</v>
      </c>
      <c r="J158" s="1420">
        <v>5630</v>
      </c>
      <c r="K158" s="1278"/>
      <c r="L158" s="1048">
        <f>SUM(J158:K158)</f>
        <v>5630</v>
      </c>
      <c r="M158" s="656"/>
      <c r="N158" s="463"/>
      <c r="O158" s="463"/>
      <c r="P158" s="463"/>
      <c r="Q158" s="463"/>
      <c r="R158" s="463"/>
      <c r="S158" s="463"/>
      <c r="T158" s="463"/>
      <c r="U158" s="463"/>
      <c r="V158" s="463"/>
      <c r="W158" s="463"/>
      <c r="X158" s="463"/>
      <c r="Y158" s="463"/>
      <c r="Z158" s="463"/>
      <c r="AA158" s="463"/>
      <c r="AB158" s="463"/>
      <c r="AC158" s="463"/>
      <c r="AD158" s="463"/>
      <c r="AE158" s="463"/>
      <c r="AF158" s="463"/>
      <c r="AG158" s="463"/>
      <c r="AH158" s="463"/>
      <c r="AI158" s="463"/>
      <c r="AJ158" s="463"/>
      <c r="AK158" s="463"/>
      <c r="AL158" s="463"/>
      <c r="AM158" s="463"/>
      <c r="AN158" s="463"/>
      <c r="AO158" s="463"/>
      <c r="AP158" s="463"/>
      <c r="AQ158" s="463"/>
      <c r="AR158" s="463"/>
      <c r="AS158" s="463"/>
      <c r="AT158" s="463"/>
      <c r="AU158" s="463"/>
      <c r="AV158" s="463"/>
      <c r="AW158" s="463"/>
      <c r="AX158" s="463"/>
      <c r="AY158" s="463"/>
      <c r="AZ158" s="463"/>
      <c r="BA158" s="463"/>
      <c r="BB158" s="463"/>
      <c r="BC158" s="463"/>
      <c r="BD158" s="463"/>
      <c r="BE158" s="463"/>
      <c r="BF158" s="463"/>
      <c r="BG158" s="463"/>
      <c r="BH158" s="463"/>
      <c r="BI158" s="463"/>
      <c r="BJ158" s="463"/>
      <c r="BK158" s="463"/>
      <c r="BL158" s="463"/>
      <c r="BM158" s="463"/>
      <c r="BN158" s="463"/>
      <c r="BO158" s="463"/>
      <c r="BP158" s="463"/>
      <c r="BQ158" s="463"/>
      <c r="BR158" s="463"/>
      <c r="BS158" s="463"/>
      <c r="BT158" s="463"/>
      <c r="BU158" s="463"/>
      <c r="BV158" s="463"/>
      <c r="BW158" s="463"/>
      <c r="BX158" s="463"/>
      <c r="BY158" s="463"/>
      <c r="BZ158" s="463"/>
      <c r="CA158" s="463"/>
      <c r="CB158" s="463"/>
      <c r="CC158" s="463"/>
      <c r="CD158" s="463"/>
      <c r="CE158" s="463"/>
      <c r="CF158" s="463"/>
      <c r="CG158" s="463"/>
      <c r="CH158" s="463"/>
      <c r="CI158" s="463"/>
      <c r="CJ158" s="463"/>
      <c r="CK158" s="463"/>
      <c r="CL158" s="463"/>
      <c r="CM158" s="463"/>
      <c r="CN158" s="463"/>
      <c r="CO158" s="463"/>
      <c r="CP158" s="463"/>
      <c r="CQ158" s="463"/>
      <c r="CR158" s="463"/>
      <c r="CS158" s="463"/>
      <c r="CT158" s="463"/>
      <c r="CU158" s="463"/>
      <c r="CV158" s="463"/>
      <c r="CW158" s="463"/>
      <c r="CX158" s="463"/>
      <c r="CY158" s="463"/>
      <c r="CZ158" s="463"/>
      <c r="DA158" s="463"/>
      <c r="DB158" s="463"/>
      <c r="DC158" s="463"/>
      <c r="DD158" s="463"/>
      <c r="DE158" s="463"/>
      <c r="DF158" s="463"/>
      <c r="DG158" s="463"/>
      <c r="DH158" s="463"/>
      <c r="DI158" s="463"/>
      <c r="DJ158" s="463"/>
      <c r="DK158" s="463"/>
      <c r="DL158" s="463"/>
      <c r="DM158" s="463"/>
      <c r="DN158" s="463"/>
      <c r="DO158" s="463"/>
      <c r="DP158" s="463"/>
      <c r="DQ158" s="463"/>
      <c r="DR158" s="463"/>
      <c r="DS158" s="463"/>
      <c r="DT158" s="463"/>
      <c r="DU158" s="463"/>
      <c r="DV158" s="463"/>
      <c r="DW158" s="463"/>
      <c r="DX158" s="463"/>
      <c r="DY158" s="463"/>
      <c r="DZ158" s="463"/>
      <c r="EA158" s="463"/>
      <c r="EB158" s="463"/>
      <c r="EC158" s="463"/>
      <c r="ED158" s="463"/>
      <c r="EE158" s="463"/>
      <c r="EF158" s="463"/>
      <c r="EG158" s="463"/>
      <c r="EH158" s="463"/>
      <c r="EI158" s="463"/>
      <c r="EJ158" s="463"/>
      <c r="EK158" s="463"/>
      <c r="EL158" s="463"/>
      <c r="EM158" s="463"/>
      <c r="EN158" s="463"/>
      <c r="EO158" s="463"/>
      <c r="EP158" s="463"/>
      <c r="EQ158" s="463"/>
      <c r="ER158" s="463"/>
      <c r="ES158" s="463"/>
      <c r="ET158" s="463"/>
      <c r="EU158" s="463"/>
      <c r="EV158" s="463"/>
      <c r="EW158" s="463"/>
      <c r="EX158" s="463"/>
      <c r="EY158" s="463"/>
      <c r="EZ158" s="463"/>
      <c r="FA158" s="463"/>
      <c r="FB158" s="463"/>
      <c r="FC158" s="463"/>
      <c r="FD158" s="463"/>
      <c r="FE158" s="463"/>
      <c r="FF158" s="463"/>
      <c r="FG158" s="463"/>
      <c r="FH158" s="463"/>
      <c r="FI158" s="463"/>
      <c r="FJ158" s="463"/>
      <c r="FK158" s="463"/>
      <c r="FL158" s="463"/>
      <c r="FM158" s="463"/>
      <c r="FN158" s="463"/>
      <c r="FO158" s="463"/>
      <c r="FP158" s="463"/>
      <c r="FQ158" s="463"/>
      <c r="FR158" s="463"/>
      <c r="FS158" s="463"/>
      <c r="FT158" s="463"/>
      <c r="FU158" s="463"/>
      <c r="FV158" s="463"/>
      <c r="FW158" s="463"/>
      <c r="FX158" s="463"/>
      <c r="FY158" s="463"/>
      <c r="FZ158" s="463"/>
      <c r="GA158" s="463"/>
      <c r="GB158" s="463"/>
      <c r="GC158" s="463"/>
      <c r="GD158" s="463"/>
      <c r="GE158" s="463"/>
      <c r="GF158" s="463"/>
      <c r="GG158" s="463"/>
      <c r="GH158" s="463"/>
      <c r="GI158" s="463"/>
      <c r="GJ158" s="463"/>
      <c r="GK158" s="463"/>
      <c r="GL158" s="463"/>
      <c r="GM158" s="463"/>
      <c r="GN158" s="463"/>
      <c r="GO158" s="463"/>
      <c r="GP158" s="463"/>
      <c r="GQ158" s="463"/>
      <c r="GR158" s="463"/>
      <c r="GS158" s="463"/>
      <c r="GT158" s="463"/>
      <c r="GU158" s="463"/>
      <c r="GV158" s="463"/>
      <c r="GW158" s="463"/>
      <c r="GX158" s="463"/>
      <c r="GY158" s="463"/>
      <c r="GZ158" s="463"/>
      <c r="HA158" s="463"/>
      <c r="HB158" s="463"/>
      <c r="HC158" s="463"/>
      <c r="HD158" s="463"/>
      <c r="HE158" s="463"/>
      <c r="HF158" s="463"/>
      <c r="HG158" s="463"/>
      <c r="HH158" s="463"/>
      <c r="HI158" s="463"/>
      <c r="HJ158" s="463"/>
      <c r="HK158" s="463"/>
      <c r="HL158" s="463"/>
      <c r="HM158" s="463"/>
      <c r="HN158" s="463"/>
      <c r="HO158" s="463"/>
      <c r="HP158" s="463"/>
      <c r="HQ158" s="463"/>
      <c r="HR158" s="463"/>
      <c r="HS158" s="463"/>
      <c r="HT158" s="463"/>
      <c r="HU158" s="463"/>
      <c r="HV158" s="463"/>
      <c r="HW158" s="463"/>
      <c r="HX158" s="463"/>
      <c r="HY158" s="463"/>
      <c r="HZ158" s="463"/>
      <c r="IA158" s="463"/>
      <c r="IB158" s="463"/>
      <c r="IC158" s="463"/>
      <c r="ID158" s="463"/>
      <c r="IE158" s="463"/>
      <c r="IF158" s="463"/>
      <c r="IG158" s="463"/>
      <c r="IH158" s="463"/>
      <c r="II158" s="463"/>
      <c r="IJ158" s="463"/>
      <c r="IK158" s="463"/>
      <c r="IL158" s="463"/>
      <c r="IM158" s="463"/>
      <c r="IN158" s="463"/>
      <c r="IO158" s="463"/>
      <c r="IP158" s="463"/>
      <c r="IQ158" s="463"/>
      <c r="IR158" s="463"/>
    </row>
    <row r="159" spans="1:252" s="21" customFormat="1" ht="33" x14ac:dyDescent="0.3">
      <c r="A159" s="747">
        <v>152</v>
      </c>
      <c r="B159" s="1295"/>
      <c r="C159" s="461">
        <v>150</v>
      </c>
      <c r="D159" s="445" t="s">
        <v>366</v>
      </c>
      <c r="E159" s="446" t="s">
        <v>25</v>
      </c>
      <c r="F159" s="441">
        <f t="shared" ref="F159:F161" si="11">G159+H159+L159+M159</f>
        <v>0</v>
      </c>
      <c r="G159" s="442"/>
      <c r="H159" s="443"/>
      <c r="I159" s="1126"/>
      <c r="J159" s="1420">
        <v>0</v>
      </c>
      <c r="K159" s="1278"/>
      <c r="L159" s="1235">
        <f t="shared" ref="L159:L171" si="12">SUM(J159:K159)</f>
        <v>0</v>
      </c>
      <c r="M159" s="1236"/>
      <c r="N159" s="463"/>
      <c r="O159" s="463"/>
      <c r="P159" s="463"/>
      <c r="Q159" s="463"/>
      <c r="R159" s="463"/>
      <c r="S159" s="463"/>
      <c r="T159" s="463"/>
      <c r="U159" s="463"/>
      <c r="V159" s="463"/>
      <c r="W159" s="463"/>
      <c r="X159" s="463"/>
      <c r="Y159" s="463"/>
      <c r="Z159" s="463"/>
      <c r="AA159" s="463"/>
      <c r="AB159" s="463"/>
      <c r="AC159" s="463"/>
      <c r="AD159" s="463"/>
      <c r="AE159" s="463"/>
      <c r="AF159" s="463"/>
      <c r="AG159" s="463"/>
      <c r="AH159" s="463"/>
      <c r="AI159" s="463"/>
      <c r="AJ159" s="463"/>
      <c r="AK159" s="463"/>
      <c r="AL159" s="463"/>
      <c r="AM159" s="463"/>
      <c r="AN159" s="463"/>
      <c r="AO159" s="463"/>
      <c r="AP159" s="463"/>
      <c r="AQ159" s="463"/>
      <c r="AR159" s="463"/>
      <c r="AS159" s="463"/>
      <c r="AT159" s="463"/>
      <c r="AU159" s="463"/>
      <c r="AV159" s="463"/>
      <c r="AW159" s="463"/>
      <c r="AX159" s="463"/>
      <c r="AY159" s="463"/>
      <c r="AZ159" s="463"/>
      <c r="BA159" s="463"/>
      <c r="BB159" s="463"/>
      <c r="BC159" s="463"/>
      <c r="BD159" s="463"/>
      <c r="BE159" s="463"/>
      <c r="BF159" s="463"/>
      <c r="BG159" s="463"/>
      <c r="BH159" s="463"/>
      <c r="BI159" s="463"/>
      <c r="BJ159" s="463"/>
      <c r="BK159" s="463"/>
      <c r="BL159" s="463"/>
      <c r="BM159" s="463"/>
      <c r="BN159" s="463"/>
      <c r="BO159" s="463"/>
      <c r="BP159" s="463"/>
      <c r="BQ159" s="463"/>
      <c r="BR159" s="463"/>
      <c r="BS159" s="463"/>
      <c r="BT159" s="463"/>
      <c r="BU159" s="463"/>
      <c r="BV159" s="463"/>
      <c r="BW159" s="463"/>
      <c r="BX159" s="463"/>
      <c r="BY159" s="463"/>
      <c r="BZ159" s="463"/>
      <c r="CA159" s="463"/>
      <c r="CB159" s="463"/>
      <c r="CC159" s="463"/>
      <c r="CD159" s="463"/>
      <c r="CE159" s="463"/>
      <c r="CF159" s="463"/>
      <c r="CG159" s="463"/>
      <c r="CH159" s="463"/>
      <c r="CI159" s="463"/>
      <c r="CJ159" s="463"/>
      <c r="CK159" s="463"/>
      <c r="CL159" s="463"/>
      <c r="CM159" s="463"/>
      <c r="CN159" s="463"/>
      <c r="CO159" s="463"/>
      <c r="CP159" s="463"/>
      <c r="CQ159" s="463"/>
      <c r="CR159" s="463"/>
      <c r="CS159" s="463"/>
      <c r="CT159" s="463"/>
      <c r="CU159" s="463"/>
      <c r="CV159" s="463"/>
      <c r="CW159" s="463"/>
      <c r="CX159" s="463"/>
      <c r="CY159" s="463"/>
      <c r="CZ159" s="463"/>
      <c r="DA159" s="463"/>
      <c r="DB159" s="463"/>
      <c r="DC159" s="463"/>
      <c r="DD159" s="463"/>
      <c r="DE159" s="463"/>
      <c r="DF159" s="463"/>
      <c r="DG159" s="463"/>
      <c r="DH159" s="463"/>
      <c r="DI159" s="463"/>
      <c r="DJ159" s="463"/>
      <c r="DK159" s="463"/>
      <c r="DL159" s="463"/>
      <c r="DM159" s="463"/>
      <c r="DN159" s="463"/>
      <c r="DO159" s="463"/>
      <c r="DP159" s="463"/>
      <c r="DQ159" s="463"/>
      <c r="DR159" s="463"/>
      <c r="DS159" s="463"/>
      <c r="DT159" s="463"/>
      <c r="DU159" s="463"/>
      <c r="DV159" s="463"/>
      <c r="DW159" s="463"/>
      <c r="DX159" s="463"/>
      <c r="DY159" s="463"/>
      <c r="DZ159" s="463"/>
      <c r="EA159" s="463"/>
      <c r="EB159" s="463"/>
      <c r="EC159" s="463"/>
      <c r="ED159" s="463"/>
      <c r="EE159" s="463"/>
      <c r="EF159" s="463"/>
      <c r="EG159" s="463"/>
      <c r="EH159" s="463"/>
      <c r="EI159" s="463"/>
      <c r="EJ159" s="463"/>
      <c r="EK159" s="463"/>
      <c r="EL159" s="463"/>
      <c r="EM159" s="463"/>
      <c r="EN159" s="463"/>
      <c r="EO159" s="463"/>
      <c r="EP159" s="463"/>
      <c r="EQ159" s="463"/>
      <c r="ER159" s="463"/>
      <c r="ES159" s="463"/>
      <c r="ET159" s="463"/>
      <c r="EU159" s="463"/>
      <c r="EV159" s="463"/>
      <c r="EW159" s="463"/>
      <c r="EX159" s="463"/>
      <c r="EY159" s="463"/>
      <c r="EZ159" s="463"/>
      <c r="FA159" s="463"/>
      <c r="FB159" s="463"/>
      <c r="FC159" s="463"/>
      <c r="FD159" s="463"/>
      <c r="FE159" s="463"/>
      <c r="FF159" s="463"/>
      <c r="FG159" s="463"/>
      <c r="FH159" s="463"/>
      <c r="FI159" s="463"/>
      <c r="FJ159" s="463"/>
      <c r="FK159" s="463"/>
      <c r="FL159" s="463"/>
      <c r="FM159" s="463"/>
      <c r="FN159" s="463"/>
      <c r="FO159" s="463"/>
      <c r="FP159" s="463"/>
      <c r="FQ159" s="463"/>
      <c r="FR159" s="463"/>
      <c r="FS159" s="463"/>
      <c r="FT159" s="463"/>
      <c r="FU159" s="463"/>
      <c r="FV159" s="463"/>
      <c r="FW159" s="463"/>
      <c r="FX159" s="463"/>
      <c r="FY159" s="463"/>
      <c r="FZ159" s="463"/>
      <c r="GA159" s="463"/>
      <c r="GB159" s="463"/>
      <c r="GC159" s="463"/>
      <c r="GD159" s="463"/>
      <c r="GE159" s="463"/>
      <c r="GF159" s="463"/>
      <c r="GG159" s="463"/>
      <c r="GH159" s="463"/>
      <c r="GI159" s="463"/>
      <c r="GJ159" s="463"/>
      <c r="GK159" s="463"/>
      <c r="GL159" s="463"/>
      <c r="GM159" s="463"/>
      <c r="GN159" s="463"/>
      <c r="GO159" s="463"/>
      <c r="GP159" s="463"/>
      <c r="GQ159" s="463"/>
      <c r="GR159" s="463"/>
      <c r="GS159" s="463"/>
      <c r="GT159" s="463"/>
      <c r="GU159" s="463"/>
      <c r="GV159" s="463"/>
      <c r="GW159" s="463"/>
      <c r="GX159" s="463"/>
      <c r="GY159" s="463"/>
      <c r="GZ159" s="463"/>
      <c r="HA159" s="463"/>
      <c r="HB159" s="463"/>
      <c r="HC159" s="463"/>
      <c r="HD159" s="463"/>
      <c r="HE159" s="463"/>
      <c r="HF159" s="463"/>
      <c r="HG159" s="463"/>
      <c r="HH159" s="463"/>
      <c r="HI159" s="463"/>
      <c r="HJ159" s="463"/>
      <c r="HK159" s="463"/>
      <c r="HL159" s="463"/>
      <c r="HM159" s="463"/>
      <c r="HN159" s="463"/>
      <c r="HO159" s="463"/>
      <c r="HP159" s="463"/>
      <c r="HQ159" s="463"/>
      <c r="HR159" s="463"/>
      <c r="HS159" s="463"/>
      <c r="HT159" s="463"/>
      <c r="HU159" s="463"/>
      <c r="HV159" s="463"/>
      <c r="HW159" s="463"/>
      <c r="HX159" s="463"/>
      <c r="HY159" s="463"/>
      <c r="HZ159" s="463"/>
      <c r="IA159" s="463"/>
      <c r="IB159" s="463"/>
      <c r="IC159" s="463"/>
      <c r="ID159" s="463"/>
      <c r="IE159" s="463"/>
      <c r="IF159" s="463"/>
      <c r="IG159" s="463"/>
      <c r="IH159" s="463"/>
      <c r="II159" s="463"/>
      <c r="IJ159" s="463"/>
      <c r="IK159" s="463"/>
      <c r="IL159" s="463"/>
      <c r="IM159" s="463"/>
      <c r="IN159" s="463"/>
      <c r="IO159" s="463"/>
      <c r="IP159" s="463"/>
      <c r="IQ159" s="463"/>
      <c r="IR159" s="463"/>
    </row>
    <row r="160" spans="1:252" s="21" customFormat="1" ht="33" x14ac:dyDescent="0.3">
      <c r="A160" s="747">
        <v>153</v>
      </c>
      <c r="B160" s="1295"/>
      <c r="C160" s="461">
        <v>151</v>
      </c>
      <c r="D160" s="445" t="s">
        <v>645</v>
      </c>
      <c r="E160" s="446" t="s">
        <v>25</v>
      </c>
      <c r="F160" s="441">
        <f t="shared" si="11"/>
        <v>14294</v>
      </c>
      <c r="G160" s="442"/>
      <c r="H160" s="443"/>
      <c r="I160" s="1126"/>
      <c r="J160" s="1420">
        <v>14294</v>
      </c>
      <c r="K160" s="1278"/>
      <c r="L160" s="1235">
        <f t="shared" si="12"/>
        <v>14294</v>
      </c>
      <c r="M160" s="1236"/>
      <c r="N160" s="463"/>
      <c r="O160" s="463"/>
      <c r="P160" s="463"/>
      <c r="Q160" s="463"/>
      <c r="R160" s="463"/>
      <c r="S160" s="463"/>
      <c r="T160" s="463"/>
      <c r="U160" s="463"/>
      <c r="V160" s="463"/>
      <c r="W160" s="463"/>
      <c r="X160" s="463"/>
      <c r="Y160" s="463"/>
      <c r="Z160" s="463"/>
      <c r="AA160" s="463"/>
      <c r="AB160" s="463"/>
      <c r="AC160" s="463"/>
      <c r="AD160" s="463"/>
      <c r="AE160" s="463"/>
      <c r="AF160" s="463"/>
      <c r="AG160" s="463"/>
      <c r="AH160" s="463"/>
      <c r="AI160" s="463"/>
      <c r="AJ160" s="463"/>
      <c r="AK160" s="463"/>
      <c r="AL160" s="463"/>
      <c r="AM160" s="463"/>
      <c r="AN160" s="463"/>
      <c r="AO160" s="463"/>
      <c r="AP160" s="463"/>
      <c r="AQ160" s="463"/>
      <c r="AR160" s="463"/>
      <c r="AS160" s="463"/>
      <c r="AT160" s="463"/>
      <c r="AU160" s="463"/>
      <c r="AV160" s="463"/>
      <c r="AW160" s="463"/>
      <c r="AX160" s="463"/>
      <c r="AY160" s="463"/>
      <c r="AZ160" s="463"/>
      <c r="BA160" s="463"/>
      <c r="BB160" s="463"/>
      <c r="BC160" s="463"/>
      <c r="BD160" s="463"/>
      <c r="BE160" s="463"/>
      <c r="BF160" s="463"/>
      <c r="BG160" s="463"/>
      <c r="BH160" s="463"/>
      <c r="BI160" s="463"/>
      <c r="BJ160" s="463"/>
      <c r="BK160" s="463"/>
      <c r="BL160" s="463"/>
      <c r="BM160" s="463"/>
      <c r="BN160" s="463"/>
      <c r="BO160" s="463"/>
      <c r="BP160" s="463"/>
      <c r="BQ160" s="463"/>
      <c r="BR160" s="463"/>
      <c r="BS160" s="463"/>
      <c r="BT160" s="463"/>
      <c r="BU160" s="463"/>
      <c r="BV160" s="463"/>
      <c r="BW160" s="463"/>
      <c r="BX160" s="463"/>
      <c r="BY160" s="463"/>
      <c r="BZ160" s="463"/>
      <c r="CA160" s="463"/>
      <c r="CB160" s="463"/>
      <c r="CC160" s="463"/>
      <c r="CD160" s="463"/>
      <c r="CE160" s="463"/>
      <c r="CF160" s="463"/>
      <c r="CG160" s="463"/>
      <c r="CH160" s="463"/>
      <c r="CI160" s="463"/>
      <c r="CJ160" s="463"/>
      <c r="CK160" s="463"/>
      <c r="CL160" s="463"/>
      <c r="CM160" s="463"/>
      <c r="CN160" s="463"/>
      <c r="CO160" s="463"/>
      <c r="CP160" s="463"/>
      <c r="CQ160" s="463"/>
      <c r="CR160" s="463"/>
      <c r="CS160" s="463"/>
      <c r="CT160" s="463"/>
      <c r="CU160" s="463"/>
      <c r="CV160" s="463"/>
      <c r="CW160" s="463"/>
      <c r="CX160" s="463"/>
      <c r="CY160" s="463"/>
      <c r="CZ160" s="463"/>
      <c r="DA160" s="463"/>
      <c r="DB160" s="463"/>
      <c r="DC160" s="463"/>
      <c r="DD160" s="463"/>
      <c r="DE160" s="463"/>
      <c r="DF160" s="463"/>
      <c r="DG160" s="463"/>
      <c r="DH160" s="463"/>
      <c r="DI160" s="463"/>
      <c r="DJ160" s="463"/>
      <c r="DK160" s="463"/>
      <c r="DL160" s="463"/>
      <c r="DM160" s="463"/>
      <c r="DN160" s="463"/>
      <c r="DO160" s="463"/>
      <c r="DP160" s="463"/>
      <c r="DQ160" s="463"/>
      <c r="DR160" s="463"/>
      <c r="DS160" s="463"/>
      <c r="DT160" s="463"/>
      <c r="DU160" s="463"/>
      <c r="DV160" s="463"/>
      <c r="DW160" s="463"/>
      <c r="DX160" s="463"/>
      <c r="DY160" s="463"/>
      <c r="DZ160" s="463"/>
      <c r="EA160" s="463"/>
      <c r="EB160" s="463"/>
      <c r="EC160" s="463"/>
      <c r="ED160" s="463"/>
      <c r="EE160" s="463"/>
      <c r="EF160" s="463"/>
      <c r="EG160" s="463"/>
      <c r="EH160" s="463"/>
      <c r="EI160" s="463"/>
      <c r="EJ160" s="463"/>
      <c r="EK160" s="463"/>
      <c r="EL160" s="463"/>
      <c r="EM160" s="463"/>
      <c r="EN160" s="463"/>
      <c r="EO160" s="463"/>
      <c r="EP160" s="463"/>
      <c r="EQ160" s="463"/>
      <c r="ER160" s="463"/>
      <c r="ES160" s="463"/>
      <c r="ET160" s="463"/>
      <c r="EU160" s="463"/>
      <c r="EV160" s="463"/>
      <c r="EW160" s="463"/>
      <c r="EX160" s="463"/>
      <c r="EY160" s="463"/>
      <c r="EZ160" s="463"/>
      <c r="FA160" s="463"/>
      <c r="FB160" s="463"/>
      <c r="FC160" s="463"/>
      <c r="FD160" s="463"/>
      <c r="FE160" s="463"/>
      <c r="FF160" s="463"/>
      <c r="FG160" s="463"/>
      <c r="FH160" s="463"/>
      <c r="FI160" s="463"/>
      <c r="FJ160" s="463"/>
      <c r="FK160" s="463"/>
      <c r="FL160" s="463"/>
      <c r="FM160" s="463"/>
      <c r="FN160" s="463"/>
      <c r="FO160" s="463"/>
      <c r="FP160" s="463"/>
      <c r="FQ160" s="463"/>
      <c r="FR160" s="463"/>
      <c r="FS160" s="463"/>
      <c r="FT160" s="463"/>
      <c r="FU160" s="463"/>
      <c r="FV160" s="463"/>
      <c r="FW160" s="463"/>
      <c r="FX160" s="463"/>
      <c r="FY160" s="463"/>
      <c r="FZ160" s="463"/>
      <c r="GA160" s="463"/>
      <c r="GB160" s="463"/>
      <c r="GC160" s="463"/>
      <c r="GD160" s="463"/>
      <c r="GE160" s="463"/>
      <c r="GF160" s="463"/>
      <c r="GG160" s="463"/>
      <c r="GH160" s="463"/>
      <c r="GI160" s="463"/>
      <c r="GJ160" s="463"/>
      <c r="GK160" s="463"/>
      <c r="GL160" s="463"/>
      <c r="GM160" s="463"/>
      <c r="GN160" s="463"/>
      <c r="GO160" s="463"/>
      <c r="GP160" s="463"/>
      <c r="GQ160" s="463"/>
      <c r="GR160" s="463"/>
      <c r="GS160" s="463"/>
      <c r="GT160" s="463"/>
      <c r="GU160" s="463"/>
      <c r="GV160" s="463"/>
      <c r="GW160" s="463"/>
      <c r="GX160" s="463"/>
      <c r="GY160" s="463"/>
      <c r="GZ160" s="463"/>
      <c r="HA160" s="463"/>
      <c r="HB160" s="463"/>
      <c r="HC160" s="463"/>
      <c r="HD160" s="463"/>
      <c r="HE160" s="463"/>
      <c r="HF160" s="463"/>
      <c r="HG160" s="463"/>
      <c r="HH160" s="463"/>
      <c r="HI160" s="463"/>
      <c r="HJ160" s="463"/>
      <c r="HK160" s="463"/>
      <c r="HL160" s="463"/>
      <c r="HM160" s="463"/>
      <c r="HN160" s="463"/>
      <c r="HO160" s="463"/>
      <c r="HP160" s="463"/>
      <c r="HQ160" s="463"/>
      <c r="HR160" s="463"/>
      <c r="HS160" s="463"/>
      <c r="HT160" s="463"/>
      <c r="HU160" s="463"/>
      <c r="HV160" s="463"/>
      <c r="HW160" s="463"/>
      <c r="HX160" s="463"/>
      <c r="HY160" s="463"/>
      <c r="HZ160" s="463"/>
      <c r="IA160" s="463"/>
      <c r="IB160" s="463"/>
      <c r="IC160" s="463"/>
      <c r="ID160" s="463"/>
      <c r="IE160" s="463"/>
      <c r="IF160" s="463"/>
      <c r="IG160" s="463"/>
      <c r="IH160" s="463"/>
      <c r="II160" s="463"/>
      <c r="IJ160" s="463"/>
      <c r="IK160" s="463"/>
      <c r="IL160" s="463"/>
      <c r="IM160" s="463"/>
      <c r="IN160" s="463"/>
      <c r="IO160" s="463"/>
      <c r="IP160" s="463"/>
      <c r="IQ160" s="463"/>
      <c r="IR160" s="463"/>
    </row>
    <row r="161" spans="1:252" s="21" customFormat="1" ht="35.25" customHeight="1" x14ac:dyDescent="0.3">
      <c r="A161" s="747">
        <v>154</v>
      </c>
      <c r="B161" s="1295"/>
      <c r="C161" s="461">
        <v>152</v>
      </c>
      <c r="D161" s="445" t="s">
        <v>706</v>
      </c>
      <c r="E161" s="446" t="s">
        <v>25</v>
      </c>
      <c r="F161" s="441">
        <f t="shared" si="11"/>
        <v>2700</v>
      </c>
      <c r="G161" s="442"/>
      <c r="H161" s="443"/>
      <c r="I161" s="1126"/>
      <c r="J161" s="1420">
        <v>2700</v>
      </c>
      <c r="K161" s="1278"/>
      <c r="L161" s="1235">
        <f t="shared" si="12"/>
        <v>2700</v>
      </c>
      <c r="M161" s="1236"/>
      <c r="N161" s="463"/>
      <c r="O161" s="463"/>
      <c r="P161" s="463"/>
      <c r="Q161" s="463"/>
      <c r="R161" s="463"/>
      <c r="S161" s="463"/>
      <c r="T161" s="463"/>
      <c r="U161" s="463"/>
      <c r="V161" s="463"/>
      <c r="W161" s="463"/>
      <c r="X161" s="463"/>
      <c r="Y161" s="463"/>
      <c r="Z161" s="463"/>
      <c r="AA161" s="463"/>
      <c r="AB161" s="463"/>
      <c r="AC161" s="463"/>
      <c r="AD161" s="463"/>
      <c r="AE161" s="463"/>
      <c r="AF161" s="463"/>
      <c r="AG161" s="463"/>
      <c r="AH161" s="463"/>
      <c r="AI161" s="463"/>
      <c r="AJ161" s="463"/>
      <c r="AK161" s="463"/>
      <c r="AL161" s="463"/>
      <c r="AM161" s="463"/>
      <c r="AN161" s="463"/>
      <c r="AO161" s="463"/>
      <c r="AP161" s="463"/>
      <c r="AQ161" s="463"/>
      <c r="AR161" s="463"/>
      <c r="AS161" s="463"/>
      <c r="AT161" s="463"/>
      <c r="AU161" s="463"/>
      <c r="AV161" s="463"/>
      <c r="AW161" s="463"/>
      <c r="AX161" s="463"/>
      <c r="AY161" s="463"/>
      <c r="AZ161" s="463"/>
      <c r="BA161" s="463"/>
      <c r="BB161" s="463"/>
      <c r="BC161" s="463"/>
      <c r="BD161" s="463"/>
      <c r="BE161" s="463"/>
      <c r="BF161" s="463"/>
      <c r="BG161" s="463"/>
      <c r="BH161" s="463"/>
      <c r="BI161" s="463"/>
      <c r="BJ161" s="463"/>
      <c r="BK161" s="463"/>
      <c r="BL161" s="463"/>
      <c r="BM161" s="463"/>
      <c r="BN161" s="463"/>
      <c r="BO161" s="463"/>
      <c r="BP161" s="463"/>
      <c r="BQ161" s="463"/>
      <c r="BR161" s="463"/>
      <c r="BS161" s="463"/>
      <c r="BT161" s="463"/>
      <c r="BU161" s="463"/>
      <c r="BV161" s="463"/>
      <c r="BW161" s="463"/>
      <c r="BX161" s="463"/>
      <c r="BY161" s="463"/>
      <c r="BZ161" s="463"/>
      <c r="CA161" s="463"/>
      <c r="CB161" s="463"/>
      <c r="CC161" s="463"/>
      <c r="CD161" s="463"/>
      <c r="CE161" s="463"/>
      <c r="CF161" s="463"/>
      <c r="CG161" s="463"/>
      <c r="CH161" s="463"/>
      <c r="CI161" s="463"/>
      <c r="CJ161" s="463"/>
      <c r="CK161" s="463"/>
      <c r="CL161" s="463"/>
      <c r="CM161" s="463"/>
      <c r="CN161" s="463"/>
      <c r="CO161" s="463"/>
      <c r="CP161" s="463"/>
      <c r="CQ161" s="463"/>
      <c r="CR161" s="463"/>
      <c r="CS161" s="463"/>
      <c r="CT161" s="463"/>
      <c r="CU161" s="463"/>
      <c r="CV161" s="463"/>
      <c r="CW161" s="463"/>
      <c r="CX161" s="463"/>
      <c r="CY161" s="463"/>
      <c r="CZ161" s="463"/>
      <c r="DA161" s="463"/>
      <c r="DB161" s="463"/>
      <c r="DC161" s="463"/>
      <c r="DD161" s="463"/>
      <c r="DE161" s="463"/>
      <c r="DF161" s="463"/>
      <c r="DG161" s="463"/>
      <c r="DH161" s="463"/>
      <c r="DI161" s="463"/>
      <c r="DJ161" s="463"/>
      <c r="DK161" s="463"/>
      <c r="DL161" s="463"/>
      <c r="DM161" s="463"/>
      <c r="DN161" s="463"/>
      <c r="DO161" s="463"/>
      <c r="DP161" s="463"/>
      <c r="DQ161" s="463"/>
      <c r="DR161" s="463"/>
      <c r="DS161" s="463"/>
      <c r="DT161" s="463"/>
      <c r="DU161" s="463"/>
      <c r="DV161" s="463"/>
      <c r="DW161" s="463"/>
      <c r="DX161" s="463"/>
      <c r="DY161" s="463"/>
      <c r="DZ161" s="463"/>
      <c r="EA161" s="463"/>
      <c r="EB161" s="463"/>
      <c r="EC161" s="463"/>
      <c r="ED161" s="463"/>
      <c r="EE161" s="463"/>
      <c r="EF161" s="463"/>
      <c r="EG161" s="463"/>
      <c r="EH161" s="463"/>
      <c r="EI161" s="463"/>
      <c r="EJ161" s="463"/>
      <c r="EK161" s="463"/>
      <c r="EL161" s="463"/>
      <c r="EM161" s="463"/>
      <c r="EN161" s="463"/>
      <c r="EO161" s="463"/>
      <c r="EP161" s="463"/>
      <c r="EQ161" s="463"/>
      <c r="ER161" s="463"/>
      <c r="ES161" s="463"/>
      <c r="ET161" s="463"/>
      <c r="EU161" s="463"/>
      <c r="EV161" s="463"/>
      <c r="EW161" s="463"/>
      <c r="EX161" s="463"/>
      <c r="EY161" s="463"/>
      <c r="EZ161" s="463"/>
      <c r="FA161" s="463"/>
      <c r="FB161" s="463"/>
      <c r="FC161" s="463"/>
      <c r="FD161" s="463"/>
      <c r="FE161" s="463"/>
      <c r="FF161" s="463"/>
      <c r="FG161" s="463"/>
      <c r="FH161" s="463"/>
      <c r="FI161" s="463"/>
      <c r="FJ161" s="463"/>
      <c r="FK161" s="463"/>
      <c r="FL161" s="463"/>
      <c r="FM161" s="463"/>
      <c r="FN161" s="463"/>
      <c r="FO161" s="463"/>
      <c r="FP161" s="463"/>
      <c r="FQ161" s="463"/>
      <c r="FR161" s="463"/>
      <c r="FS161" s="463"/>
      <c r="FT161" s="463"/>
      <c r="FU161" s="463"/>
      <c r="FV161" s="463"/>
      <c r="FW161" s="463"/>
      <c r="FX161" s="463"/>
      <c r="FY161" s="463"/>
      <c r="FZ161" s="463"/>
      <c r="GA161" s="463"/>
      <c r="GB161" s="463"/>
      <c r="GC161" s="463"/>
      <c r="GD161" s="463"/>
      <c r="GE161" s="463"/>
      <c r="GF161" s="463"/>
      <c r="GG161" s="463"/>
      <c r="GH161" s="463"/>
      <c r="GI161" s="463"/>
      <c r="GJ161" s="463"/>
      <c r="GK161" s="463"/>
      <c r="GL161" s="463"/>
      <c r="GM161" s="463"/>
      <c r="GN161" s="463"/>
      <c r="GO161" s="463"/>
      <c r="GP161" s="463"/>
      <c r="GQ161" s="463"/>
      <c r="GR161" s="463"/>
      <c r="GS161" s="463"/>
      <c r="GT161" s="463"/>
      <c r="GU161" s="463"/>
      <c r="GV161" s="463"/>
      <c r="GW161" s="463"/>
      <c r="GX161" s="463"/>
      <c r="GY161" s="463"/>
      <c r="GZ161" s="463"/>
      <c r="HA161" s="463"/>
      <c r="HB161" s="463"/>
      <c r="HC161" s="463"/>
      <c r="HD161" s="463"/>
      <c r="HE161" s="463"/>
      <c r="HF161" s="463"/>
      <c r="HG161" s="463"/>
      <c r="HH161" s="463"/>
      <c r="HI161" s="463"/>
      <c r="HJ161" s="463"/>
      <c r="HK161" s="463"/>
      <c r="HL161" s="463"/>
      <c r="HM161" s="463"/>
      <c r="HN161" s="463"/>
      <c r="HO161" s="463"/>
      <c r="HP161" s="463"/>
      <c r="HQ161" s="463"/>
      <c r="HR161" s="463"/>
      <c r="HS161" s="463"/>
      <c r="HT161" s="463"/>
      <c r="HU161" s="463"/>
      <c r="HV161" s="463"/>
      <c r="HW161" s="463"/>
      <c r="HX161" s="463"/>
      <c r="HY161" s="463"/>
      <c r="HZ161" s="463"/>
      <c r="IA161" s="463"/>
      <c r="IB161" s="463"/>
      <c r="IC161" s="463"/>
      <c r="ID161" s="463"/>
      <c r="IE161" s="463"/>
      <c r="IF161" s="463"/>
      <c r="IG161" s="463"/>
      <c r="IH161" s="463"/>
      <c r="II161" s="463"/>
      <c r="IJ161" s="463"/>
      <c r="IK161" s="463"/>
      <c r="IL161" s="463"/>
      <c r="IM161" s="463"/>
      <c r="IN161" s="463"/>
      <c r="IO161" s="463"/>
      <c r="IP161" s="463"/>
      <c r="IQ161" s="463"/>
      <c r="IR161" s="463"/>
    </row>
    <row r="162" spans="1:252" s="21" customFormat="1" ht="18" customHeight="1" x14ac:dyDescent="0.3">
      <c r="A162" s="747">
        <v>155</v>
      </c>
      <c r="B162" s="1295"/>
      <c r="C162" s="461">
        <v>153</v>
      </c>
      <c r="D162" s="1260" t="s">
        <v>549</v>
      </c>
      <c r="E162" s="446" t="s">
        <v>25</v>
      </c>
      <c r="F162" s="441">
        <f>G162+H162+L162+M162</f>
        <v>484940</v>
      </c>
      <c r="G162" s="442"/>
      <c r="H162" s="443"/>
      <c r="I162" s="1126"/>
      <c r="J162" s="1420">
        <v>484940</v>
      </c>
      <c r="K162" s="1278"/>
      <c r="L162" s="1235">
        <f t="shared" si="12"/>
        <v>484940</v>
      </c>
      <c r="M162" s="1236"/>
      <c r="N162" s="463"/>
      <c r="O162" s="463"/>
      <c r="P162" s="463"/>
      <c r="Q162" s="463"/>
      <c r="R162" s="463"/>
      <c r="S162" s="463"/>
      <c r="T162" s="463"/>
      <c r="U162" s="463"/>
      <c r="V162" s="463"/>
      <c r="W162" s="463"/>
      <c r="X162" s="463"/>
      <c r="Y162" s="463"/>
      <c r="Z162" s="463"/>
      <c r="AA162" s="463"/>
      <c r="AB162" s="463"/>
      <c r="AC162" s="463"/>
      <c r="AD162" s="463"/>
      <c r="AE162" s="463"/>
      <c r="AF162" s="463"/>
      <c r="AG162" s="463"/>
      <c r="AH162" s="463"/>
      <c r="AI162" s="463"/>
      <c r="AJ162" s="463"/>
      <c r="AK162" s="463"/>
      <c r="AL162" s="463"/>
      <c r="AM162" s="463"/>
      <c r="AN162" s="463"/>
      <c r="AO162" s="463"/>
      <c r="AP162" s="463"/>
      <c r="AQ162" s="463"/>
      <c r="AR162" s="463"/>
      <c r="AS162" s="463"/>
      <c r="AT162" s="463"/>
      <c r="AU162" s="463"/>
      <c r="AV162" s="463"/>
      <c r="AW162" s="463"/>
      <c r="AX162" s="463"/>
      <c r="AY162" s="463"/>
      <c r="AZ162" s="463"/>
      <c r="BA162" s="463"/>
      <c r="BB162" s="463"/>
      <c r="BC162" s="463"/>
      <c r="BD162" s="463"/>
      <c r="BE162" s="463"/>
      <c r="BF162" s="463"/>
      <c r="BG162" s="463"/>
      <c r="BH162" s="463"/>
      <c r="BI162" s="463"/>
      <c r="BJ162" s="463"/>
      <c r="BK162" s="463"/>
      <c r="BL162" s="463"/>
      <c r="BM162" s="463"/>
      <c r="BN162" s="463"/>
      <c r="BO162" s="463"/>
      <c r="BP162" s="463"/>
      <c r="BQ162" s="463"/>
      <c r="BR162" s="463"/>
      <c r="BS162" s="463"/>
      <c r="BT162" s="463"/>
      <c r="BU162" s="463"/>
      <c r="BV162" s="463"/>
      <c r="BW162" s="463"/>
      <c r="BX162" s="463"/>
      <c r="BY162" s="463"/>
      <c r="BZ162" s="463"/>
      <c r="CA162" s="463"/>
      <c r="CB162" s="463"/>
      <c r="CC162" s="463"/>
      <c r="CD162" s="463"/>
      <c r="CE162" s="463"/>
      <c r="CF162" s="463"/>
      <c r="CG162" s="463"/>
      <c r="CH162" s="463"/>
      <c r="CI162" s="463"/>
      <c r="CJ162" s="463"/>
      <c r="CK162" s="463"/>
      <c r="CL162" s="463"/>
      <c r="CM162" s="463"/>
      <c r="CN162" s="463"/>
      <c r="CO162" s="463"/>
      <c r="CP162" s="463"/>
      <c r="CQ162" s="463"/>
      <c r="CR162" s="463"/>
      <c r="CS162" s="463"/>
      <c r="CT162" s="463"/>
      <c r="CU162" s="463"/>
      <c r="CV162" s="463"/>
      <c r="CW162" s="463"/>
      <c r="CX162" s="463"/>
      <c r="CY162" s="463"/>
      <c r="CZ162" s="463"/>
      <c r="DA162" s="463"/>
      <c r="DB162" s="463"/>
      <c r="DC162" s="463"/>
      <c r="DD162" s="463"/>
      <c r="DE162" s="463"/>
      <c r="DF162" s="463"/>
      <c r="DG162" s="463"/>
      <c r="DH162" s="463"/>
      <c r="DI162" s="463"/>
      <c r="DJ162" s="463"/>
      <c r="DK162" s="463"/>
      <c r="DL162" s="463"/>
      <c r="DM162" s="463"/>
      <c r="DN162" s="463"/>
      <c r="DO162" s="463"/>
      <c r="DP162" s="463"/>
      <c r="DQ162" s="463"/>
      <c r="DR162" s="463"/>
      <c r="DS162" s="463"/>
      <c r="DT162" s="463"/>
      <c r="DU162" s="463"/>
      <c r="DV162" s="463"/>
      <c r="DW162" s="463"/>
      <c r="DX162" s="463"/>
      <c r="DY162" s="463"/>
      <c r="DZ162" s="463"/>
      <c r="EA162" s="463"/>
      <c r="EB162" s="463"/>
      <c r="EC162" s="463"/>
      <c r="ED162" s="463"/>
      <c r="EE162" s="463"/>
      <c r="EF162" s="463"/>
      <c r="EG162" s="463"/>
      <c r="EH162" s="463"/>
      <c r="EI162" s="463"/>
      <c r="EJ162" s="463"/>
      <c r="EK162" s="463"/>
      <c r="EL162" s="463"/>
      <c r="EM162" s="463"/>
      <c r="EN162" s="463"/>
      <c r="EO162" s="463"/>
      <c r="EP162" s="463"/>
      <c r="EQ162" s="463"/>
      <c r="ER162" s="463"/>
      <c r="ES162" s="463"/>
      <c r="ET162" s="463"/>
      <c r="EU162" s="463"/>
      <c r="EV162" s="463"/>
      <c r="EW162" s="463"/>
      <c r="EX162" s="463"/>
      <c r="EY162" s="463"/>
      <c r="EZ162" s="463"/>
      <c r="FA162" s="463"/>
      <c r="FB162" s="463"/>
      <c r="FC162" s="463"/>
      <c r="FD162" s="463"/>
      <c r="FE162" s="463"/>
      <c r="FF162" s="463"/>
      <c r="FG162" s="463"/>
      <c r="FH162" s="463"/>
      <c r="FI162" s="463"/>
      <c r="FJ162" s="463"/>
      <c r="FK162" s="463"/>
      <c r="FL162" s="463"/>
      <c r="FM162" s="463"/>
      <c r="FN162" s="463"/>
      <c r="FO162" s="463"/>
      <c r="FP162" s="463"/>
      <c r="FQ162" s="463"/>
      <c r="FR162" s="463"/>
      <c r="FS162" s="463"/>
      <c r="FT162" s="463"/>
      <c r="FU162" s="463"/>
      <c r="FV162" s="463"/>
      <c r="FW162" s="463"/>
      <c r="FX162" s="463"/>
      <c r="FY162" s="463"/>
      <c r="FZ162" s="463"/>
      <c r="GA162" s="463"/>
      <c r="GB162" s="463"/>
      <c r="GC162" s="463"/>
      <c r="GD162" s="463"/>
      <c r="GE162" s="463"/>
      <c r="GF162" s="463"/>
      <c r="GG162" s="463"/>
      <c r="GH162" s="463"/>
      <c r="GI162" s="463"/>
      <c r="GJ162" s="463"/>
      <c r="GK162" s="463"/>
      <c r="GL162" s="463"/>
      <c r="GM162" s="463"/>
      <c r="GN162" s="463"/>
      <c r="GO162" s="463"/>
      <c r="GP162" s="463"/>
      <c r="GQ162" s="463"/>
      <c r="GR162" s="463"/>
      <c r="GS162" s="463"/>
      <c r="GT162" s="463"/>
      <c r="GU162" s="463"/>
      <c r="GV162" s="463"/>
      <c r="GW162" s="463"/>
      <c r="GX162" s="463"/>
      <c r="GY162" s="463"/>
      <c r="GZ162" s="463"/>
      <c r="HA162" s="463"/>
      <c r="HB162" s="463"/>
      <c r="HC162" s="463"/>
      <c r="HD162" s="463"/>
      <c r="HE162" s="463"/>
      <c r="HF162" s="463"/>
      <c r="HG162" s="463"/>
      <c r="HH162" s="463"/>
      <c r="HI162" s="463"/>
      <c r="HJ162" s="463"/>
      <c r="HK162" s="463"/>
      <c r="HL162" s="463"/>
      <c r="HM162" s="463"/>
      <c r="HN162" s="463"/>
      <c r="HO162" s="463"/>
      <c r="HP162" s="463"/>
      <c r="HQ162" s="463"/>
      <c r="HR162" s="463"/>
      <c r="HS162" s="463"/>
      <c r="HT162" s="463"/>
      <c r="HU162" s="463"/>
      <c r="HV162" s="463"/>
      <c r="HW162" s="463"/>
      <c r="HX162" s="463"/>
      <c r="HY162" s="463"/>
      <c r="HZ162" s="463"/>
      <c r="IA162" s="463"/>
      <c r="IB162" s="463"/>
      <c r="IC162" s="463"/>
      <c r="ID162" s="463"/>
      <c r="IE162" s="463"/>
      <c r="IF162" s="463"/>
      <c r="IG162" s="463"/>
      <c r="IH162" s="463"/>
      <c r="II162" s="463"/>
      <c r="IJ162" s="463"/>
      <c r="IK162" s="463"/>
      <c r="IL162" s="463"/>
      <c r="IM162" s="463"/>
      <c r="IN162" s="463"/>
      <c r="IO162" s="463"/>
      <c r="IP162" s="463"/>
      <c r="IQ162" s="463"/>
      <c r="IR162" s="463"/>
    </row>
    <row r="163" spans="1:252" s="21" customFormat="1" ht="18" customHeight="1" x14ac:dyDescent="0.3">
      <c r="A163" s="747">
        <v>156</v>
      </c>
      <c r="B163" s="1295"/>
      <c r="C163" s="461">
        <v>154</v>
      </c>
      <c r="D163" s="1261" t="s">
        <v>709</v>
      </c>
      <c r="E163" s="446" t="s">
        <v>25</v>
      </c>
      <c r="F163" s="441">
        <f t="shared" ref="F163:F171" si="13">G163+H163+L163+M163</f>
        <v>200</v>
      </c>
      <c r="G163" s="442"/>
      <c r="H163" s="443"/>
      <c r="I163" s="1126"/>
      <c r="J163" s="1420">
        <v>200</v>
      </c>
      <c r="K163" s="1278"/>
      <c r="L163" s="1235">
        <f t="shared" si="12"/>
        <v>200</v>
      </c>
      <c r="M163" s="1236"/>
      <c r="N163" s="463"/>
      <c r="O163" s="463"/>
      <c r="P163" s="463"/>
      <c r="Q163" s="463"/>
      <c r="R163" s="463"/>
      <c r="S163" s="463"/>
      <c r="T163" s="463"/>
      <c r="U163" s="463"/>
      <c r="V163" s="463"/>
      <c r="W163" s="463"/>
      <c r="X163" s="463"/>
      <c r="Y163" s="463"/>
      <c r="Z163" s="463"/>
      <c r="AA163" s="463"/>
      <c r="AB163" s="463"/>
      <c r="AC163" s="463"/>
      <c r="AD163" s="463"/>
      <c r="AE163" s="463"/>
      <c r="AF163" s="463"/>
      <c r="AG163" s="463"/>
      <c r="AH163" s="463"/>
      <c r="AI163" s="463"/>
      <c r="AJ163" s="463"/>
      <c r="AK163" s="463"/>
      <c r="AL163" s="463"/>
      <c r="AM163" s="463"/>
      <c r="AN163" s="463"/>
      <c r="AO163" s="463"/>
      <c r="AP163" s="463"/>
      <c r="AQ163" s="463"/>
      <c r="AR163" s="463"/>
      <c r="AS163" s="463"/>
      <c r="AT163" s="463"/>
      <c r="AU163" s="463"/>
      <c r="AV163" s="463"/>
      <c r="AW163" s="463"/>
      <c r="AX163" s="463"/>
      <c r="AY163" s="463"/>
      <c r="AZ163" s="463"/>
      <c r="BA163" s="463"/>
      <c r="BB163" s="463"/>
      <c r="BC163" s="463"/>
      <c r="BD163" s="463"/>
      <c r="BE163" s="463"/>
      <c r="BF163" s="463"/>
      <c r="BG163" s="463"/>
      <c r="BH163" s="463"/>
      <c r="BI163" s="463"/>
      <c r="BJ163" s="463"/>
      <c r="BK163" s="463"/>
      <c r="BL163" s="463"/>
      <c r="BM163" s="463"/>
      <c r="BN163" s="463"/>
      <c r="BO163" s="463"/>
      <c r="BP163" s="463"/>
      <c r="BQ163" s="463"/>
      <c r="BR163" s="463"/>
      <c r="BS163" s="463"/>
      <c r="BT163" s="463"/>
      <c r="BU163" s="463"/>
      <c r="BV163" s="463"/>
      <c r="BW163" s="463"/>
      <c r="BX163" s="463"/>
      <c r="BY163" s="463"/>
      <c r="BZ163" s="463"/>
      <c r="CA163" s="463"/>
      <c r="CB163" s="463"/>
      <c r="CC163" s="463"/>
      <c r="CD163" s="463"/>
      <c r="CE163" s="463"/>
      <c r="CF163" s="463"/>
      <c r="CG163" s="463"/>
      <c r="CH163" s="463"/>
      <c r="CI163" s="463"/>
      <c r="CJ163" s="463"/>
      <c r="CK163" s="463"/>
      <c r="CL163" s="463"/>
      <c r="CM163" s="463"/>
      <c r="CN163" s="463"/>
      <c r="CO163" s="463"/>
      <c r="CP163" s="463"/>
      <c r="CQ163" s="463"/>
      <c r="CR163" s="463"/>
      <c r="CS163" s="463"/>
      <c r="CT163" s="463"/>
      <c r="CU163" s="463"/>
      <c r="CV163" s="463"/>
      <c r="CW163" s="463"/>
      <c r="CX163" s="463"/>
      <c r="CY163" s="463"/>
      <c r="CZ163" s="463"/>
      <c r="DA163" s="463"/>
      <c r="DB163" s="463"/>
      <c r="DC163" s="463"/>
      <c r="DD163" s="463"/>
      <c r="DE163" s="463"/>
      <c r="DF163" s="463"/>
      <c r="DG163" s="463"/>
      <c r="DH163" s="463"/>
      <c r="DI163" s="463"/>
      <c r="DJ163" s="463"/>
      <c r="DK163" s="463"/>
      <c r="DL163" s="463"/>
      <c r="DM163" s="463"/>
      <c r="DN163" s="463"/>
      <c r="DO163" s="463"/>
      <c r="DP163" s="463"/>
      <c r="DQ163" s="463"/>
      <c r="DR163" s="463"/>
      <c r="DS163" s="463"/>
      <c r="DT163" s="463"/>
      <c r="DU163" s="463"/>
      <c r="DV163" s="463"/>
      <c r="DW163" s="463"/>
      <c r="DX163" s="463"/>
      <c r="DY163" s="463"/>
      <c r="DZ163" s="463"/>
      <c r="EA163" s="463"/>
      <c r="EB163" s="463"/>
      <c r="EC163" s="463"/>
      <c r="ED163" s="463"/>
      <c r="EE163" s="463"/>
      <c r="EF163" s="463"/>
      <c r="EG163" s="463"/>
      <c r="EH163" s="463"/>
      <c r="EI163" s="463"/>
      <c r="EJ163" s="463"/>
      <c r="EK163" s="463"/>
      <c r="EL163" s="463"/>
      <c r="EM163" s="463"/>
      <c r="EN163" s="463"/>
      <c r="EO163" s="463"/>
      <c r="EP163" s="463"/>
      <c r="EQ163" s="463"/>
      <c r="ER163" s="463"/>
      <c r="ES163" s="463"/>
      <c r="ET163" s="463"/>
      <c r="EU163" s="463"/>
      <c r="EV163" s="463"/>
      <c r="EW163" s="463"/>
      <c r="EX163" s="463"/>
      <c r="EY163" s="463"/>
      <c r="EZ163" s="463"/>
      <c r="FA163" s="463"/>
      <c r="FB163" s="463"/>
      <c r="FC163" s="463"/>
      <c r="FD163" s="463"/>
      <c r="FE163" s="463"/>
      <c r="FF163" s="463"/>
      <c r="FG163" s="463"/>
      <c r="FH163" s="463"/>
      <c r="FI163" s="463"/>
      <c r="FJ163" s="463"/>
      <c r="FK163" s="463"/>
      <c r="FL163" s="463"/>
      <c r="FM163" s="463"/>
      <c r="FN163" s="463"/>
      <c r="FO163" s="463"/>
      <c r="FP163" s="463"/>
      <c r="FQ163" s="463"/>
      <c r="FR163" s="463"/>
      <c r="FS163" s="463"/>
      <c r="FT163" s="463"/>
      <c r="FU163" s="463"/>
      <c r="FV163" s="463"/>
      <c r="FW163" s="463"/>
      <c r="FX163" s="463"/>
      <c r="FY163" s="463"/>
      <c r="FZ163" s="463"/>
      <c r="GA163" s="463"/>
      <c r="GB163" s="463"/>
      <c r="GC163" s="463"/>
      <c r="GD163" s="463"/>
      <c r="GE163" s="463"/>
      <c r="GF163" s="463"/>
      <c r="GG163" s="463"/>
      <c r="GH163" s="463"/>
      <c r="GI163" s="463"/>
      <c r="GJ163" s="463"/>
      <c r="GK163" s="463"/>
      <c r="GL163" s="463"/>
      <c r="GM163" s="463"/>
      <c r="GN163" s="463"/>
      <c r="GO163" s="463"/>
      <c r="GP163" s="463"/>
      <c r="GQ163" s="463"/>
      <c r="GR163" s="463"/>
      <c r="GS163" s="463"/>
      <c r="GT163" s="463"/>
      <c r="GU163" s="463"/>
      <c r="GV163" s="463"/>
      <c r="GW163" s="463"/>
      <c r="GX163" s="463"/>
      <c r="GY163" s="463"/>
      <c r="GZ163" s="463"/>
      <c r="HA163" s="463"/>
      <c r="HB163" s="463"/>
      <c r="HC163" s="463"/>
      <c r="HD163" s="463"/>
      <c r="HE163" s="463"/>
      <c r="HF163" s="463"/>
      <c r="HG163" s="463"/>
      <c r="HH163" s="463"/>
      <c r="HI163" s="463"/>
      <c r="HJ163" s="463"/>
      <c r="HK163" s="463"/>
      <c r="HL163" s="463"/>
      <c r="HM163" s="463"/>
      <c r="HN163" s="463"/>
      <c r="HO163" s="463"/>
      <c r="HP163" s="463"/>
      <c r="HQ163" s="463"/>
      <c r="HR163" s="463"/>
      <c r="HS163" s="463"/>
      <c r="HT163" s="463"/>
      <c r="HU163" s="463"/>
      <c r="HV163" s="463"/>
      <c r="HW163" s="463"/>
      <c r="HX163" s="463"/>
      <c r="HY163" s="463"/>
      <c r="HZ163" s="463"/>
      <c r="IA163" s="463"/>
      <c r="IB163" s="463"/>
      <c r="IC163" s="463"/>
      <c r="ID163" s="463"/>
      <c r="IE163" s="463"/>
      <c r="IF163" s="463"/>
      <c r="IG163" s="463"/>
      <c r="IH163" s="463"/>
      <c r="II163" s="463"/>
      <c r="IJ163" s="463"/>
      <c r="IK163" s="463"/>
      <c r="IL163" s="463"/>
      <c r="IM163" s="463"/>
      <c r="IN163" s="463"/>
      <c r="IO163" s="463"/>
      <c r="IP163" s="463"/>
      <c r="IQ163" s="463"/>
      <c r="IR163" s="463"/>
    </row>
    <row r="164" spans="1:252" s="21" customFormat="1" ht="18" customHeight="1" x14ac:dyDescent="0.3">
      <c r="A164" s="747">
        <v>157</v>
      </c>
      <c r="B164" s="1295"/>
      <c r="C164" s="461">
        <v>155</v>
      </c>
      <c r="D164" s="1275" t="s">
        <v>710</v>
      </c>
      <c r="E164" s="446" t="s">
        <v>25</v>
      </c>
      <c r="F164" s="441">
        <f t="shared" si="13"/>
        <v>1502</v>
      </c>
      <c r="G164" s="442"/>
      <c r="H164" s="443"/>
      <c r="I164" s="1126"/>
      <c r="J164" s="1420">
        <v>1502</v>
      </c>
      <c r="K164" s="1278"/>
      <c r="L164" s="1235">
        <f t="shared" si="12"/>
        <v>1502</v>
      </c>
      <c r="M164" s="1236"/>
      <c r="N164" s="463"/>
      <c r="O164" s="463"/>
      <c r="P164" s="463"/>
      <c r="Q164" s="463"/>
      <c r="R164" s="463"/>
      <c r="S164" s="463"/>
      <c r="T164" s="463"/>
      <c r="U164" s="463"/>
      <c r="V164" s="463"/>
      <c r="W164" s="463"/>
      <c r="X164" s="463"/>
      <c r="Y164" s="463"/>
      <c r="Z164" s="463"/>
      <c r="AA164" s="463"/>
      <c r="AB164" s="463"/>
      <c r="AC164" s="463"/>
      <c r="AD164" s="463"/>
      <c r="AE164" s="463"/>
      <c r="AF164" s="463"/>
      <c r="AG164" s="463"/>
      <c r="AH164" s="463"/>
      <c r="AI164" s="463"/>
      <c r="AJ164" s="463"/>
      <c r="AK164" s="463"/>
      <c r="AL164" s="463"/>
      <c r="AM164" s="463"/>
      <c r="AN164" s="463"/>
      <c r="AO164" s="463"/>
      <c r="AP164" s="463"/>
      <c r="AQ164" s="463"/>
      <c r="AR164" s="463"/>
      <c r="AS164" s="463"/>
      <c r="AT164" s="463"/>
      <c r="AU164" s="463"/>
      <c r="AV164" s="463"/>
      <c r="AW164" s="463"/>
      <c r="AX164" s="463"/>
      <c r="AY164" s="463"/>
      <c r="AZ164" s="463"/>
      <c r="BA164" s="463"/>
      <c r="BB164" s="463"/>
      <c r="BC164" s="463"/>
      <c r="BD164" s="463"/>
      <c r="BE164" s="463"/>
      <c r="BF164" s="463"/>
      <c r="BG164" s="463"/>
      <c r="BH164" s="463"/>
      <c r="BI164" s="463"/>
      <c r="BJ164" s="463"/>
      <c r="BK164" s="463"/>
      <c r="BL164" s="463"/>
      <c r="BM164" s="463"/>
      <c r="BN164" s="463"/>
      <c r="BO164" s="463"/>
      <c r="BP164" s="463"/>
      <c r="BQ164" s="463"/>
      <c r="BR164" s="463"/>
      <c r="BS164" s="463"/>
      <c r="BT164" s="463"/>
      <c r="BU164" s="463"/>
      <c r="BV164" s="463"/>
      <c r="BW164" s="463"/>
      <c r="BX164" s="463"/>
      <c r="BY164" s="463"/>
      <c r="BZ164" s="463"/>
      <c r="CA164" s="463"/>
      <c r="CB164" s="463"/>
      <c r="CC164" s="463"/>
      <c r="CD164" s="463"/>
      <c r="CE164" s="463"/>
      <c r="CF164" s="463"/>
      <c r="CG164" s="463"/>
      <c r="CH164" s="463"/>
      <c r="CI164" s="463"/>
      <c r="CJ164" s="463"/>
      <c r="CK164" s="463"/>
      <c r="CL164" s="463"/>
      <c r="CM164" s="463"/>
      <c r="CN164" s="463"/>
      <c r="CO164" s="463"/>
      <c r="CP164" s="463"/>
      <c r="CQ164" s="463"/>
      <c r="CR164" s="463"/>
      <c r="CS164" s="463"/>
      <c r="CT164" s="463"/>
      <c r="CU164" s="463"/>
      <c r="CV164" s="463"/>
      <c r="CW164" s="463"/>
      <c r="CX164" s="463"/>
      <c r="CY164" s="463"/>
      <c r="CZ164" s="463"/>
      <c r="DA164" s="463"/>
      <c r="DB164" s="463"/>
      <c r="DC164" s="463"/>
      <c r="DD164" s="463"/>
      <c r="DE164" s="463"/>
      <c r="DF164" s="463"/>
      <c r="DG164" s="463"/>
      <c r="DH164" s="463"/>
      <c r="DI164" s="463"/>
      <c r="DJ164" s="463"/>
      <c r="DK164" s="463"/>
      <c r="DL164" s="463"/>
      <c r="DM164" s="463"/>
      <c r="DN164" s="463"/>
      <c r="DO164" s="463"/>
      <c r="DP164" s="463"/>
      <c r="DQ164" s="463"/>
      <c r="DR164" s="463"/>
      <c r="DS164" s="463"/>
      <c r="DT164" s="463"/>
      <c r="DU164" s="463"/>
      <c r="DV164" s="463"/>
      <c r="DW164" s="463"/>
      <c r="DX164" s="463"/>
      <c r="DY164" s="463"/>
      <c r="DZ164" s="463"/>
      <c r="EA164" s="463"/>
      <c r="EB164" s="463"/>
      <c r="EC164" s="463"/>
      <c r="ED164" s="463"/>
      <c r="EE164" s="463"/>
      <c r="EF164" s="463"/>
      <c r="EG164" s="463"/>
      <c r="EH164" s="463"/>
      <c r="EI164" s="463"/>
      <c r="EJ164" s="463"/>
      <c r="EK164" s="463"/>
      <c r="EL164" s="463"/>
      <c r="EM164" s="463"/>
      <c r="EN164" s="463"/>
      <c r="EO164" s="463"/>
      <c r="EP164" s="463"/>
      <c r="EQ164" s="463"/>
      <c r="ER164" s="463"/>
      <c r="ES164" s="463"/>
      <c r="ET164" s="463"/>
      <c r="EU164" s="463"/>
      <c r="EV164" s="463"/>
      <c r="EW164" s="463"/>
      <c r="EX164" s="463"/>
      <c r="EY164" s="463"/>
      <c r="EZ164" s="463"/>
      <c r="FA164" s="463"/>
      <c r="FB164" s="463"/>
      <c r="FC164" s="463"/>
      <c r="FD164" s="463"/>
      <c r="FE164" s="463"/>
      <c r="FF164" s="463"/>
      <c r="FG164" s="463"/>
      <c r="FH164" s="463"/>
      <c r="FI164" s="463"/>
      <c r="FJ164" s="463"/>
      <c r="FK164" s="463"/>
      <c r="FL164" s="463"/>
      <c r="FM164" s="463"/>
      <c r="FN164" s="463"/>
      <c r="FO164" s="463"/>
      <c r="FP164" s="463"/>
      <c r="FQ164" s="463"/>
      <c r="FR164" s="463"/>
      <c r="FS164" s="463"/>
      <c r="FT164" s="463"/>
      <c r="FU164" s="463"/>
      <c r="FV164" s="463"/>
      <c r="FW164" s="463"/>
      <c r="FX164" s="463"/>
      <c r="FY164" s="463"/>
      <c r="FZ164" s="463"/>
      <c r="GA164" s="463"/>
      <c r="GB164" s="463"/>
      <c r="GC164" s="463"/>
      <c r="GD164" s="463"/>
      <c r="GE164" s="463"/>
      <c r="GF164" s="463"/>
      <c r="GG164" s="463"/>
      <c r="GH164" s="463"/>
      <c r="GI164" s="463"/>
      <c r="GJ164" s="463"/>
      <c r="GK164" s="463"/>
      <c r="GL164" s="463"/>
      <c r="GM164" s="463"/>
      <c r="GN164" s="463"/>
      <c r="GO164" s="463"/>
      <c r="GP164" s="463"/>
      <c r="GQ164" s="463"/>
      <c r="GR164" s="463"/>
      <c r="GS164" s="463"/>
      <c r="GT164" s="463"/>
      <c r="GU164" s="463"/>
      <c r="GV164" s="463"/>
      <c r="GW164" s="463"/>
      <c r="GX164" s="463"/>
      <c r="GY164" s="463"/>
      <c r="GZ164" s="463"/>
      <c r="HA164" s="463"/>
      <c r="HB164" s="463"/>
      <c r="HC164" s="463"/>
      <c r="HD164" s="463"/>
      <c r="HE164" s="463"/>
      <c r="HF164" s="463"/>
      <c r="HG164" s="463"/>
      <c r="HH164" s="463"/>
      <c r="HI164" s="463"/>
      <c r="HJ164" s="463"/>
      <c r="HK164" s="463"/>
      <c r="HL164" s="463"/>
      <c r="HM164" s="463"/>
      <c r="HN164" s="463"/>
      <c r="HO164" s="463"/>
      <c r="HP164" s="463"/>
      <c r="HQ164" s="463"/>
      <c r="HR164" s="463"/>
      <c r="HS164" s="463"/>
      <c r="HT164" s="463"/>
      <c r="HU164" s="463"/>
      <c r="HV164" s="463"/>
      <c r="HW164" s="463"/>
      <c r="HX164" s="463"/>
      <c r="HY164" s="463"/>
      <c r="HZ164" s="463"/>
      <c r="IA164" s="463"/>
      <c r="IB164" s="463"/>
      <c r="IC164" s="463"/>
      <c r="ID164" s="463"/>
      <c r="IE164" s="463"/>
      <c r="IF164" s="463"/>
      <c r="IG164" s="463"/>
      <c r="IH164" s="463"/>
      <c r="II164" s="463"/>
      <c r="IJ164" s="463"/>
      <c r="IK164" s="463"/>
      <c r="IL164" s="463"/>
      <c r="IM164" s="463"/>
      <c r="IN164" s="463"/>
      <c r="IO164" s="463"/>
      <c r="IP164" s="463"/>
      <c r="IQ164" s="463"/>
      <c r="IR164" s="463"/>
    </row>
    <row r="165" spans="1:252" s="21" customFormat="1" ht="33" x14ac:dyDescent="0.3">
      <c r="A165" s="747">
        <v>158</v>
      </c>
      <c r="B165" s="1295"/>
      <c r="C165" s="461">
        <v>156</v>
      </c>
      <c r="D165" s="1259" t="s">
        <v>711</v>
      </c>
      <c r="E165" s="446" t="s">
        <v>25</v>
      </c>
      <c r="F165" s="441">
        <f t="shared" si="13"/>
        <v>10000</v>
      </c>
      <c r="G165" s="442"/>
      <c r="H165" s="443">
        <v>7120</v>
      </c>
      <c r="I165" s="1126"/>
      <c r="J165" s="1420">
        <v>2880</v>
      </c>
      <c r="K165" s="1278"/>
      <c r="L165" s="1235">
        <f t="shared" si="12"/>
        <v>2880</v>
      </c>
      <c r="M165" s="1236"/>
      <c r="N165" s="463"/>
      <c r="O165" s="463"/>
      <c r="P165" s="463"/>
      <c r="Q165" s="463"/>
      <c r="R165" s="463"/>
      <c r="S165" s="463"/>
      <c r="T165" s="463"/>
      <c r="U165" s="463"/>
      <c r="V165" s="463"/>
      <c r="W165" s="463"/>
      <c r="X165" s="463"/>
      <c r="Y165" s="463"/>
      <c r="Z165" s="463"/>
      <c r="AA165" s="463"/>
      <c r="AB165" s="463"/>
      <c r="AC165" s="463"/>
      <c r="AD165" s="463"/>
      <c r="AE165" s="463"/>
      <c r="AF165" s="463"/>
      <c r="AG165" s="463"/>
      <c r="AH165" s="463"/>
      <c r="AI165" s="463"/>
      <c r="AJ165" s="463"/>
      <c r="AK165" s="463"/>
      <c r="AL165" s="463"/>
      <c r="AM165" s="463"/>
      <c r="AN165" s="463"/>
      <c r="AO165" s="463"/>
      <c r="AP165" s="463"/>
      <c r="AQ165" s="463"/>
      <c r="AR165" s="463"/>
      <c r="AS165" s="463"/>
      <c r="AT165" s="463"/>
      <c r="AU165" s="463"/>
      <c r="AV165" s="463"/>
      <c r="AW165" s="463"/>
      <c r="AX165" s="463"/>
      <c r="AY165" s="463"/>
      <c r="AZ165" s="463"/>
      <c r="BA165" s="463"/>
      <c r="BB165" s="463"/>
      <c r="BC165" s="463"/>
      <c r="BD165" s="463"/>
      <c r="BE165" s="463"/>
      <c r="BF165" s="463"/>
      <c r="BG165" s="463"/>
      <c r="BH165" s="463"/>
      <c r="BI165" s="463"/>
      <c r="BJ165" s="463"/>
      <c r="BK165" s="463"/>
      <c r="BL165" s="463"/>
      <c r="BM165" s="463"/>
      <c r="BN165" s="463"/>
      <c r="BO165" s="463"/>
      <c r="BP165" s="463"/>
      <c r="BQ165" s="463"/>
      <c r="BR165" s="463"/>
      <c r="BS165" s="463"/>
      <c r="BT165" s="463"/>
      <c r="BU165" s="463"/>
      <c r="BV165" s="463"/>
      <c r="BW165" s="463"/>
      <c r="BX165" s="463"/>
      <c r="BY165" s="463"/>
      <c r="BZ165" s="463"/>
      <c r="CA165" s="463"/>
      <c r="CB165" s="463"/>
      <c r="CC165" s="463"/>
      <c r="CD165" s="463"/>
      <c r="CE165" s="463"/>
      <c r="CF165" s="463"/>
      <c r="CG165" s="463"/>
      <c r="CH165" s="463"/>
      <c r="CI165" s="463"/>
      <c r="CJ165" s="463"/>
      <c r="CK165" s="463"/>
      <c r="CL165" s="463"/>
      <c r="CM165" s="463"/>
      <c r="CN165" s="463"/>
      <c r="CO165" s="463"/>
      <c r="CP165" s="463"/>
      <c r="CQ165" s="463"/>
      <c r="CR165" s="463"/>
      <c r="CS165" s="463"/>
      <c r="CT165" s="463"/>
      <c r="CU165" s="463"/>
      <c r="CV165" s="463"/>
      <c r="CW165" s="463"/>
      <c r="CX165" s="463"/>
      <c r="CY165" s="463"/>
      <c r="CZ165" s="463"/>
      <c r="DA165" s="463"/>
      <c r="DB165" s="463"/>
      <c r="DC165" s="463"/>
      <c r="DD165" s="463"/>
      <c r="DE165" s="463"/>
      <c r="DF165" s="463"/>
      <c r="DG165" s="463"/>
      <c r="DH165" s="463"/>
      <c r="DI165" s="463"/>
      <c r="DJ165" s="463"/>
      <c r="DK165" s="463"/>
      <c r="DL165" s="463"/>
      <c r="DM165" s="463"/>
      <c r="DN165" s="463"/>
      <c r="DO165" s="463"/>
      <c r="DP165" s="463"/>
      <c r="DQ165" s="463"/>
      <c r="DR165" s="463"/>
      <c r="DS165" s="463"/>
      <c r="DT165" s="463"/>
      <c r="DU165" s="463"/>
      <c r="DV165" s="463"/>
      <c r="DW165" s="463"/>
      <c r="DX165" s="463"/>
      <c r="DY165" s="463"/>
      <c r="DZ165" s="463"/>
      <c r="EA165" s="463"/>
      <c r="EB165" s="463"/>
      <c r="EC165" s="463"/>
      <c r="ED165" s="463"/>
      <c r="EE165" s="463"/>
      <c r="EF165" s="463"/>
      <c r="EG165" s="463"/>
      <c r="EH165" s="463"/>
      <c r="EI165" s="463"/>
      <c r="EJ165" s="463"/>
      <c r="EK165" s="463"/>
      <c r="EL165" s="463"/>
      <c r="EM165" s="463"/>
      <c r="EN165" s="463"/>
      <c r="EO165" s="463"/>
      <c r="EP165" s="463"/>
      <c r="EQ165" s="463"/>
      <c r="ER165" s="463"/>
      <c r="ES165" s="463"/>
      <c r="ET165" s="463"/>
      <c r="EU165" s="463"/>
      <c r="EV165" s="463"/>
      <c r="EW165" s="463"/>
      <c r="EX165" s="463"/>
      <c r="EY165" s="463"/>
      <c r="EZ165" s="463"/>
      <c r="FA165" s="463"/>
      <c r="FB165" s="463"/>
      <c r="FC165" s="463"/>
      <c r="FD165" s="463"/>
      <c r="FE165" s="463"/>
      <c r="FF165" s="463"/>
      <c r="FG165" s="463"/>
      <c r="FH165" s="463"/>
      <c r="FI165" s="463"/>
      <c r="FJ165" s="463"/>
      <c r="FK165" s="463"/>
      <c r="FL165" s="463"/>
      <c r="FM165" s="463"/>
      <c r="FN165" s="463"/>
      <c r="FO165" s="463"/>
      <c r="FP165" s="463"/>
      <c r="FQ165" s="463"/>
      <c r="FR165" s="463"/>
      <c r="FS165" s="463"/>
      <c r="FT165" s="463"/>
      <c r="FU165" s="463"/>
      <c r="FV165" s="463"/>
      <c r="FW165" s="463"/>
      <c r="FX165" s="463"/>
      <c r="FY165" s="463"/>
      <c r="FZ165" s="463"/>
      <c r="GA165" s="463"/>
      <c r="GB165" s="463"/>
      <c r="GC165" s="463"/>
      <c r="GD165" s="463"/>
      <c r="GE165" s="463"/>
      <c r="GF165" s="463"/>
      <c r="GG165" s="463"/>
      <c r="GH165" s="463"/>
      <c r="GI165" s="463"/>
      <c r="GJ165" s="463"/>
      <c r="GK165" s="463"/>
      <c r="GL165" s="463"/>
      <c r="GM165" s="463"/>
      <c r="GN165" s="463"/>
      <c r="GO165" s="463"/>
      <c r="GP165" s="463"/>
      <c r="GQ165" s="463"/>
      <c r="GR165" s="463"/>
      <c r="GS165" s="463"/>
      <c r="GT165" s="463"/>
      <c r="GU165" s="463"/>
      <c r="GV165" s="463"/>
      <c r="GW165" s="463"/>
      <c r="GX165" s="463"/>
      <c r="GY165" s="463"/>
      <c r="GZ165" s="463"/>
      <c r="HA165" s="463"/>
      <c r="HB165" s="463"/>
      <c r="HC165" s="463"/>
      <c r="HD165" s="463"/>
      <c r="HE165" s="463"/>
      <c r="HF165" s="463"/>
      <c r="HG165" s="463"/>
      <c r="HH165" s="463"/>
      <c r="HI165" s="463"/>
      <c r="HJ165" s="463"/>
      <c r="HK165" s="463"/>
      <c r="HL165" s="463"/>
      <c r="HM165" s="463"/>
      <c r="HN165" s="463"/>
      <c r="HO165" s="463"/>
      <c r="HP165" s="463"/>
      <c r="HQ165" s="463"/>
      <c r="HR165" s="463"/>
      <c r="HS165" s="463"/>
      <c r="HT165" s="463"/>
      <c r="HU165" s="463"/>
      <c r="HV165" s="463"/>
      <c r="HW165" s="463"/>
      <c r="HX165" s="463"/>
      <c r="HY165" s="463"/>
      <c r="HZ165" s="463"/>
      <c r="IA165" s="463"/>
      <c r="IB165" s="463"/>
      <c r="IC165" s="463"/>
      <c r="ID165" s="463"/>
      <c r="IE165" s="463"/>
      <c r="IF165" s="463"/>
      <c r="IG165" s="463"/>
      <c r="IH165" s="463"/>
      <c r="II165" s="463"/>
      <c r="IJ165" s="463"/>
      <c r="IK165" s="463"/>
      <c r="IL165" s="463"/>
      <c r="IM165" s="463"/>
      <c r="IN165" s="463"/>
      <c r="IO165" s="463"/>
      <c r="IP165" s="463"/>
      <c r="IQ165" s="463"/>
      <c r="IR165" s="463"/>
    </row>
    <row r="166" spans="1:252" s="21" customFormat="1" ht="17.25" customHeight="1" x14ac:dyDescent="0.3">
      <c r="A166" s="747">
        <v>159</v>
      </c>
      <c r="B166" s="1295"/>
      <c r="C166" s="461">
        <v>157</v>
      </c>
      <c r="D166" s="1260" t="s">
        <v>712</v>
      </c>
      <c r="E166" s="446" t="s">
        <v>25</v>
      </c>
      <c r="F166" s="441">
        <f t="shared" si="13"/>
        <v>470</v>
      </c>
      <c r="G166" s="442"/>
      <c r="H166" s="443"/>
      <c r="I166" s="1126"/>
      <c r="J166" s="1420">
        <v>470</v>
      </c>
      <c r="K166" s="1278"/>
      <c r="L166" s="1235">
        <f t="shared" si="12"/>
        <v>470</v>
      </c>
      <c r="M166" s="1236"/>
      <c r="N166" s="463"/>
      <c r="O166" s="463"/>
      <c r="P166" s="463"/>
      <c r="Q166" s="463"/>
      <c r="R166" s="463"/>
      <c r="S166" s="463"/>
      <c r="T166" s="463"/>
      <c r="U166" s="463"/>
      <c r="V166" s="463"/>
      <c r="W166" s="463"/>
      <c r="X166" s="463"/>
      <c r="Y166" s="463"/>
      <c r="Z166" s="463"/>
      <c r="AA166" s="463"/>
      <c r="AB166" s="463"/>
      <c r="AC166" s="463"/>
      <c r="AD166" s="463"/>
      <c r="AE166" s="463"/>
      <c r="AF166" s="463"/>
      <c r="AG166" s="463"/>
      <c r="AH166" s="463"/>
      <c r="AI166" s="463"/>
      <c r="AJ166" s="463"/>
      <c r="AK166" s="463"/>
      <c r="AL166" s="463"/>
      <c r="AM166" s="463"/>
      <c r="AN166" s="463"/>
      <c r="AO166" s="463"/>
      <c r="AP166" s="463"/>
      <c r="AQ166" s="463"/>
      <c r="AR166" s="463"/>
      <c r="AS166" s="463"/>
      <c r="AT166" s="463"/>
      <c r="AU166" s="463"/>
      <c r="AV166" s="463"/>
      <c r="AW166" s="463"/>
      <c r="AX166" s="463"/>
      <c r="AY166" s="463"/>
      <c r="AZ166" s="463"/>
      <c r="BA166" s="463"/>
      <c r="BB166" s="463"/>
      <c r="BC166" s="463"/>
      <c r="BD166" s="463"/>
      <c r="BE166" s="463"/>
      <c r="BF166" s="463"/>
      <c r="BG166" s="463"/>
      <c r="BH166" s="463"/>
      <c r="BI166" s="463"/>
      <c r="BJ166" s="463"/>
      <c r="BK166" s="463"/>
      <c r="BL166" s="463"/>
      <c r="BM166" s="463"/>
      <c r="BN166" s="463"/>
      <c r="BO166" s="463"/>
      <c r="BP166" s="463"/>
      <c r="BQ166" s="463"/>
      <c r="BR166" s="463"/>
      <c r="BS166" s="463"/>
      <c r="BT166" s="463"/>
      <c r="BU166" s="463"/>
      <c r="BV166" s="463"/>
      <c r="BW166" s="463"/>
      <c r="BX166" s="463"/>
      <c r="BY166" s="463"/>
      <c r="BZ166" s="463"/>
      <c r="CA166" s="463"/>
      <c r="CB166" s="463"/>
      <c r="CC166" s="463"/>
      <c r="CD166" s="463"/>
      <c r="CE166" s="463"/>
      <c r="CF166" s="463"/>
      <c r="CG166" s="463"/>
      <c r="CH166" s="463"/>
      <c r="CI166" s="463"/>
      <c r="CJ166" s="463"/>
      <c r="CK166" s="463"/>
      <c r="CL166" s="463"/>
      <c r="CM166" s="463"/>
      <c r="CN166" s="463"/>
      <c r="CO166" s="463"/>
      <c r="CP166" s="463"/>
      <c r="CQ166" s="463"/>
      <c r="CR166" s="463"/>
      <c r="CS166" s="463"/>
      <c r="CT166" s="463"/>
      <c r="CU166" s="463"/>
      <c r="CV166" s="463"/>
      <c r="CW166" s="463"/>
      <c r="CX166" s="463"/>
      <c r="CY166" s="463"/>
      <c r="CZ166" s="463"/>
      <c r="DA166" s="463"/>
      <c r="DB166" s="463"/>
      <c r="DC166" s="463"/>
      <c r="DD166" s="463"/>
      <c r="DE166" s="463"/>
      <c r="DF166" s="463"/>
      <c r="DG166" s="463"/>
      <c r="DH166" s="463"/>
      <c r="DI166" s="463"/>
      <c r="DJ166" s="463"/>
      <c r="DK166" s="463"/>
      <c r="DL166" s="463"/>
      <c r="DM166" s="463"/>
      <c r="DN166" s="463"/>
      <c r="DO166" s="463"/>
      <c r="DP166" s="463"/>
      <c r="DQ166" s="463"/>
      <c r="DR166" s="463"/>
      <c r="DS166" s="463"/>
      <c r="DT166" s="463"/>
      <c r="DU166" s="463"/>
      <c r="DV166" s="463"/>
      <c r="DW166" s="463"/>
      <c r="DX166" s="463"/>
      <c r="DY166" s="463"/>
      <c r="DZ166" s="463"/>
      <c r="EA166" s="463"/>
      <c r="EB166" s="463"/>
      <c r="EC166" s="463"/>
      <c r="ED166" s="463"/>
      <c r="EE166" s="463"/>
      <c r="EF166" s="463"/>
      <c r="EG166" s="463"/>
      <c r="EH166" s="463"/>
      <c r="EI166" s="463"/>
      <c r="EJ166" s="463"/>
      <c r="EK166" s="463"/>
      <c r="EL166" s="463"/>
      <c r="EM166" s="463"/>
      <c r="EN166" s="463"/>
      <c r="EO166" s="463"/>
      <c r="EP166" s="463"/>
      <c r="EQ166" s="463"/>
      <c r="ER166" s="463"/>
      <c r="ES166" s="463"/>
      <c r="ET166" s="463"/>
      <c r="EU166" s="463"/>
      <c r="EV166" s="463"/>
      <c r="EW166" s="463"/>
      <c r="EX166" s="463"/>
      <c r="EY166" s="463"/>
      <c r="EZ166" s="463"/>
      <c r="FA166" s="463"/>
      <c r="FB166" s="463"/>
      <c r="FC166" s="463"/>
      <c r="FD166" s="463"/>
      <c r="FE166" s="463"/>
      <c r="FF166" s="463"/>
      <c r="FG166" s="463"/>
      <c r="FH166" s="463"/>
      <c r="FI166" s="463"/>
      <c r="FJ166" s="463"/>
      <c r="FK166" s="463"/>
      <c r="FL166" s="463"/>
      <c r="FM166" s="463"/>
      <c r="FN166" s="463"/>
      <c r="FO166" s="463"/>
      <c r="FP166" s="463"/>
      <c r="FQ166" s="463"/>
      <c r="FR166" s="463"/>
      <c r="FS166" s="463"/>
      <c r="FT166" s="463"/>
      <c r="FU166" s="463"/>
      <c r="FV166" s="463"/>
      <c r="FW166" s="463"/>
      <c r="FX166" s="463"/>
      <c r="FY166" s="463"/>
      <c r="FZ166" s="463"/>
      <c r="GA166" s="463"/>
      <c r="GB166" s="463"/>
      <c r="GC166" s="463"/>
      <c r="GD166" s="463"/>
      <c r="GE166" s="463"/>
      <c r="GF166" s="463"/>
      <c r="GG166" s="463"/>
      <c r="GH166" s="463"/>
      <c r="GI166" s="463"/>
      <c r="GJ166" s="463"/>
      <c r="GK166" s="463"/>
      <c r="GL166" s="463"/>
      <c r="GM166" s="463"/>
      <c r="GN166" s="463"/>
      <c r="GO166" s="463"/>
      <c r="GP166" s="463"/>
      <c r="GQ166" s="463"/>
      <c r="GR166" s="463"/>
      <c r="GS166" s="463"/>
      <c r="GT166" s="463"/>
      <c r="GU166" s="463"/>
      <c r="GV166" s="463"/>
      <c r="GW166" s="463"/>
      <c r="GX166" s="463"/>
      <c r="GY166" s="463"/>
      <c r="GZ166" s="463"/>
      <c r="HA166" s="463"/>
      <c r="HB166" s="463"/>
      <c r="HC166" s="463"/>
      <c r="HD166" s="463"/>
      <c r="HE166" s="463"/>
      <c r="HF166" s="463"/>
      <c r="HG166" s="463"/>
      <c r="HH166" s="463"/>
      <c r="HI166" s="463"/>
      <c r="HJ166" s="463"/>
      <c r="HK166" s="463"/>
      <c r="HL166" s="463"/>
      <c r="HM166" s="463"/>
      <c r="HN166" s="463"/>
      <c r="HO166" s="463"/>
      <c r="HP166" s="463"/>
      <c r="HQ166" s="463"/>
      <c r="HR166" s="463"/>
      <c r="HS166" s="463"/>
      <c r="HT166" s="463"/>
      <c r="HU166" s="463"/>
      <c r="HV166" s="463"/>
      <c r="HW166" s="463"/>
      <c r="HX166" s="463"/>
      <c r="HY166" s="463"/>
      <c r="HZ166" s="463"/>
      <c r="IA166" s="463"/>
      <c r="IB166" s="463"/>
      <c r="IC166" s="463"/>
      <c r="ID166" s="463"/>
      <c r="IE166" s="463"/>
      <c r="IF166" s="463"/>
      <c r="IG166" s="463"/>
      <c r="IH166" s="463"/>
      <c r="II166" s="463"/>
      <c r="IJ166" s="463"/>
      <c r="IK166" s="463"/>
      <c r="IL166" s="463"/>
      <c r="IM166" s="463"/>
      <c r="IN166" s="463"/>
      <c r="IO166" s="463"/>
      <c r="IP166" s="463"/>
      <c r="IQ166" s="463"/>
      <c r="IR166" s="463"/>
    </row>
    <row r="167" spans="1:252" s="21" customFormat="1" ht="17.25" customHeight="1" x14ac:dyDescent="0.3">
      <c r="A167" s="747">
        <v>160</v>
      </c>
      <c r="B167" s="1295"/>
      <c r="C167" s="461">
        <v>158</v>
      </c>
      <c r="D167" s="1260" t="s">
        <v>1025</v>
      </c>
      <c r="E167" s="446" t="s">
        <v>25</v>
      </c>
      <c r="F167" s="441">
        <f t="shared" si="13"/>
        <v>700</v>
      </c>
      <c r="G167" s="442"/>
      <c r="H167" s="443"/>
      <c r="I167" s="1126"/>
      <c r="J167" s="1420">
        <v>700</v>
      </c>
      <c r="K167" s="1278"/>
      <c r="L167" s="1235">
        <f t="shared" si="12"/>
        <v>700</v>
      </c>
      <c r="M167" s="1236"/>
      <c r="N167" s="463"/>
      <c r="O167" s="463"/>
      <c r="P167" s="463"/>
      <c r="Q167" s="463"/>
      <c r="R167" s="463"/>
      <c r="S167" s="463"/>
      <c r="T167" s="463"/>
      <c r="U167" s="463"/>
      <c r="V167" s="463"/>
      <c r="W167" s="463"/>
      <c r="X167" s="463"/>
      <c r="Y167" s="463"/>
      <c r="Z167" s="463"/>
      <c r="AA167" s="463"/>
      <c r="AB167" s="463"/>
      <c r="AC167" s="463"/>
      <c r="AD167" s="463"/>
      <c r="AE167" s="463"/>
      <c r="AF167" s="463"/>
      <c r="AG167" s="463"/>
      <c r="AH167" s="463"/>
      <c r="AI167" s="463"/>
      <c r="AJ167" s="463"/>
      <c r="AK167" s="463"/>
      <c r="AL167" s="463"/>
      <c r="AM167" s="463"/>
      <c r="AN167" s="463"/>
      <c r="AO167" s="463"/>
      <c r="AP167" s="463"/>
      <c r="AQ167" s="463"/>
      <c r="AR167" s="463"/>
      <c r="AS167" s="463"/>
      <c r="AT167" s="463"/>
      <c r="AU167" s="463"/>
      <c r="AV167" s="463"/>
      <c r="AW167" s="463"/>
      <c r="AX167" s="463"/>
      <c r="AY167" s="463"/>
      <c r="AZ167" s="463"/>
      <c r="BA167" s="463"/>
      <c r="BB167" s="463"/>
      <c r="BC167" s="463"/>
      <c r="BD167" s="463"/>
      <c r="BE167" s="463"/>
      <c r="BF167" s="463"/>
      <c r="BG167" s="463"/>
      <c r="BH167" s="463"/>
      <c r="BI167" s="463"/>
      <c r="BJ167" s="463"/>
      <c r="BK167" s="463"/>
      <c r="BL167" s="463"/>
      <c r="BM167" s="463"/>
      <c r="BN167" s="463"/>
      <c r="BO167" s="463"/>
      <c r="BP167" s="463"/>
      <c r="BQ167" s="463"/>
      <c r="BR167" s="463"/>
      <c r="BS167" s="463"/>
      <c r="BT167" s="463"/>
      <c r="BU167" s="463"/>
      <c r="BV167" s="463"/>
      <c r="BW167" s="463"/>
      <c r="BX167" s="463"/>
      <c r="BY167" s="463"/>
      <c r="BZ167" s="463"/>
      <c r="CA167" s="463"/>
      <c r="CB167" s="463"/>
      <c r="CC167" s="463"/>
      <c r="CD167" s="463"/>
      <c r="CE167" s="463"/>
      <c r="CF167" s="463"/>
      <c r="CG167" s="463"/>
      <c r="CH167" s="463"/>
      <c r="CI167" s="463"/>
      <c r="CJ167" s="463"/>
      <c r="CK167" s="463"/>
      <c r="CL167" s="463"/>
      <c r="CM167" s="463"/>
      <c r="CN167" s="463"/>
      <c r="CO167" s="463"/>
      <c r="CP167" s="463"/>
      <c r="CQ167" s="463"/>
      <c r="CR167" s="463"/>
      <c r="CS167" s="463"/>
      <c r="CT167" s="463"/>
      <c r="CU167" s="463"/>
      <c r="CV167" s="463"/>
      <c r="CW167" s="463"/>
      <c r="CX167" s="463"/>
      <c r="CY167" s="463"/>
      <c r="CZ167" s="463"/>
      <c r="DA167" s="463"/>
      <c r="DB167" s="463"/>
      <c r="DC167" s="463"/>
      <c r="DD167" s="463"/>
      <c r="DE167" s="463"/>
      <c r="DF167" s="463"/>
      <c r="DG167" s="463"/>
      <c r="DH167" s="463"/>
      <c r="DI167" s="463"/>
      <c r="DJ167" s="463"/>
      <c r="DK167" s="463"/>
      <c r="DL167" s="463"/>
      <c r="DM167" s="463"/>
      <c r="DN167" s="463"/>
      <c r="DO167" s="463"/>
      <c r="DP167" s="463"/>
      <c r="DQ167" s="463"/>
      <c r="DR167" s="463"/>
      <c r="DS167" s="463"/>
      <c r="DT167" s="463"/>
      <c r="DU167" s="463"/>
      <c r="DV167" s="463"/>
      <c r="DW167" s="463"/>
      <c r="DX167" s="463"/>
      <c r="DY167" s="463"/>
      <c r="DZ167" s="463"/>
      <c r="EA167" s="463"/>
      <c r="EB167" s="463"/>
      <c r="EC167" s="463"/>
      <c r="ED167" s="463"/>
      <c r="EE167" s="463"/>
      <c r="EF167" s="463"/>
      <c r="EG167" s="463"/>
      <c r="EH167" s="463"/>
      <c r="EI167" s="463"/>
      <c r="EJ167" s="463"/>
      <c r="EK167" s="463"/>
      <c r="EL167" s="463"/>
      <c r="EM167" s="463"/>
      <c r="EN167" s="463"/>
      <c r="EO167" s="463"/>
      <c r="EP167" s="463"/>
      <c r="EQ167" s="463"/>
      <c r="ER167" s="463"/>
      <c r="ES167" s="463"/>
      <c r="ET167" s="463"/>
      <c r="EU167" s="463"/>
      <c r="EV167" s="463"/>
      <c r="EW167" s="463"/>
      <c r="EX167" s="463"/>
      <c r="EY167" s="463"/>
      <c r="EZ167" s="463"/>
      <c r="FA167" s="463"/>
      <c r="FB167" s="463"/>
      <c r="FC167" s="463"/>
      <c r="FD167" s="463"/>
      <c r="FE167" s="463"/>
      <c r="FF167" s="463"/>
      <c r="FG167" s="463"/>
      <c r="FH167" s="463"/>
      <c r="FI167" s="463"/>
      <c r="FJ167" s="463"/>
      <c r="FK167" s="463"/>
      <c r="FL167" s="463"/>
      <c r="FM167" s="463"/>
      <c r="FN167" s="463"/>
      <c r="FO167" s="463"/>
      <c r="FP167" s="463"/>
      <c r="FQ167" s="463"/>
      <c r="FR167" s="463"/>
      <c r="FS167" s="463"/>
      <c r="FT167" s="463"/>
      <c r="FU167" s="463"/>
      <c r="FV167" s="463"/>
      <c r="FW167" s="463"/>
      <c r="FX167" s="463"/>
      <c r="FY167" s="463"/>
      <c r="FZ167" s="463"/>
      <c r="GA167" s="463"/>
      <c r="GB167" s="463"/>
      <c r="GC167" s="463"/>
      <c r="GD167" s="463"/>
      <c r="GE167" s="463"/>
      <c r="GF167" s="463"/>
      <c r="GG167" s="463"/>
      <c r="GH167" s="463"/>
      <c r="GI167" s="463"/>
      <c r="GJ167" s="463"/>
      <c r="GK167" s="463"/>
      <c r="GL167" s="463"/>
      <c r="GM167" s="463"/>
      <c r="GN167" s="463"/>
      <c r="GO167" s="463"/>
      <c r="GP167" s="463"/>
      <c r="GQ167" s="463"/>
      <c r="GR167" s="463"/>
      <c r="GS167" s="463"/>
      <c r="GT167" s="463"/>
      <c r="GU167" s="463"/>
      <c r="GV167" s="463"/>
      <c r="GW167" s="463"/>
      <c r="GX167" s="463"/>
      <c r="GY167" s="463"/>
      <c r="GZ167" s="463"/>
      <c r="HA167" s="463"/>
      <c r="HB167" s="463"/>
      <c r="HC167" s="463"/>
      <c r="HD167" s="463"/>
      <c r="HE167" s="463"/>
      <c r="HF167" s="463"/>
      <c r="HG167" s="463"/>
      <c r="HH167" s="463"/>
      <c r="HI167" s="463"/>
      <c r="HJ167" s="463"/>
      <c r="HK167" s="463"/>
      <c r="HL167" s="463"/>
      <c r="HM167" s="463"/>
      <c r="HN167" s="463"/>
      <c r="HO167" s="463"/>
      <c r="HP167" s="463"/>
      <c r="HQ167" s="463"/>
      <c r="HR167" s="463"/>
      <c r="HS167" s="463"/>
      <c r="HT167" s="463"/>
      <c r="HU167" s="463"/>
      <c r="HV167" s="463"/>
      <c r="HW167" s="463"/>
      <c r="HX167" s="463"/>
      <c r="HY167" s="463"/>
      <c r="HZ167" s="463"/>
      <c r="IA167" s="463"/>
      <c r="IB167" s="463"/>
      <c r="IC167" s="463"/>
      <c r="ID167" s="463"/>
      <c r="IE167" s="463"/>
      <c r="IF167" s="463"/>
      <c r="IG167" s="463"/>
      <c r="IH167" s="463"/>
      <c r="II167" s="463"/>
      <c r="IJ167" s="463"/>
      <c r="IK167" s="463"/>
      <c r="IL167" s="463"/>
      <c r="IM167" s="463"/>
      <c r="IN167" s="463"/>
      <c r="IO167" s="463"/>
      <c r="IP167" s="463"/>
      <c r="IQ167" s="463"/>
      <c r="IR167" s="463"/>
    </row>
    <row r="168" spans="1:252" s="21" customFormat="1" ht="32.25" customHeight="1" x14ac:dyDescent="0.3">
      <c r="A168" s="747">
        <v>161</v>
      </c>
      <c r="B168" s="1295"/>
      <c r="C168" s="461">
        <v>159</v>
      </c>
      <c r="D168" s="445" t="s">
        <v>1130</v>
      </c>
      <c r="E168" s="446" t="s">
        <v>25</v>
      </c>
      <c r="F168" s="441">
        <f t="shared" si="13"/>
        <v>2400</v>
      </c>
      <c r="G168" s="442"/>
      <c r="H168" s="443"/>
      <c r="I168" s="1603"/>
      <c r="J168" s="441">
        <v>2400</v>
      </c>
      <c r="K168" s="1278"/>
      <c r="L168" s="1235">
        <f t="shared" si="12"/>
        <v>2400</v>
      </c>
      <c r="M168" s="656"/>
      <c r="N168" s="463"/>
      <c r="O168" s="463"/>
      <c r="P168" s="463"/>
      <c r="Q168" s="463"/>
      <c r="R168" s="463"/>
      <c r="S168" s="463"/>
      <c r="T168" s="463"/>
      <c r="U168" s="463"/>
      <c r="V168" s="463"/>
      <c r="W168" s="463"/>
      <c r="X168" s="463"/>
      <c r="Y168" s="463"/>
      <c r="Z168" s="463"/>
      <c r="AA168" s="463"/>
      <c r="AB168" s="463"/>
      <c r="AC168" s="463"/>
      <c r="AD168" s="463"/>
      <c r="AE168" s="463"/>
      <c r="AF168" s="463"/>
      <c r="AG168" s="463"/>
      <c r="AH168" s="463"/>
      <c r="AI168" s="463"/>
      <c r="AJ168" s="463"/>
      <c r="AK168" s="463"/>
      <c r="AL168" s="463"/>
      <c r="AM168" s="463"/>
      <c r="AN168" s="463"/>
      <c r="AO168" s="463"/>
      <c r="AP168" s="463"/>
      <c r="AQ168" s="463"/>
      <c r="AR168" s="463"/>
      <c r="AS168" s="463"/>
      <c r="AT168" s="463"/>
      <c r="AU168" s="463"/>
      <c r="AV168" s="463"/>
      <c r="AW168" s="463"/>
      <c r="AX168" s="463"/>
      <c r="AY168" s="463"/>
      <c r="AZ168" s="463"/>
      <c r="BA168" s="463"/>
      <c r="BB168" s="463"/>
      <c r="BC168" s="463"/>
      <c r="BD168" s="463"/>
      <c r="BE168" s="463"/>
      <c r="BF168" s="463"/>
      <c r="BG168" s="463"/>
      <c r="BH168" s="463"/>
      <c r="BI168" s="463"/>
      <c r="BJ168" s="463"/>
      <c r="BK168" s="463"/>
      <c r="BL168" s="463"/>
      <c r="BM168" s="463"/>
      <c r="BN168" s="463"/>
      <c r="BO168" s="463"/>
      <c r="BP168" s="463"/>
      <c r="BQ168" s="463"/>
      <c r="BR168" s="463"/>
      <c r="BS168" s="463"/>
      <c r="BT168" s="463"/>
      <c r="BU168" s="463"/>
      <c r="BV168" s="463"/>
      <c r="BW168" s="463"/>
      <c r="BX168" s="463"/>
      <c r="BY168" s="463"/>
      <c r="BZ168" s="463"/>
      <c r="CA168" s="463"/>
      <c r="CB168" s="463"/>
      <c r="CC168" s="463"/>
      <c r="CD168" s="463"/>
      <c r="CE168" s="463"/>
      <c r="CF168" s="463"/>
      <c r="CG168" s="463"/>
      <c r="CH168" s="463"/>
      <c r="CI168" s="463"/>
      <c r="CJ168" s="463"/>
      <c r="CK168" s="463"/>
      <c r="CL168" s="463"/>
      <c r="CM168" s="463"/>
      <c r="CN168" s="463"/>
      <c r="CO168" s="463"/>
      <c r="CP168" s="463"/>
      <c r="CQ168" s="463"/>
      <c r="CR168" s="463"/>
      <c r="CS168" s="463"/>
      <c r="CT168" s="463"/>
      <c r="CU168" s="463"/>
      <c r="CV168" s="463"/>
      <c r="CW168" s="463"/>
      <c r="CX168" s="463"/>
      <c r="CY168" s="463"/>
      <c r="CZ168" s="463"/>
      <c r="DA168" s="463"/>
      <c r="DB168" s="463"/>
      <c r="DC168" s="463"/>
      <c r="DD168" s="463"/>
      <c r="DE168" s="463"/>
      <c r="DF168" s="463"/>
      <c r="DG168" s="463"/>
      <c r="DH168" s="463"/>
      <c r="DI168" s="463"/>
      <c r="DJ168" s="463"/>
      <c r="DK168" s="463"/>
      <c r="DL168" s="463"/>
      <c r="DM168" s="463"/>
      <c r="DN168" s="463"/>
      <c r="DO168" s="463"/>
      <c r="DP168" s="463"/>
      <c r="DQ168" s="463"/>
      <c r="DR168" s="463"/>
      <c r="DS168" s="463"/>
      <c r="DT168" s="463"/>
      <c r="DU168" s="463"/>
      <c r="DV168" s="463"/>
      <c r="DW168" s="463"/>
      <c r="DX168" s="463"/>
      <c r="DY168" s="463"/>
      <c r="DZ168" s="463"/>
      <c r="EA168" s="463"/>
      <c r="EB168" s="463"/>
      <c r="EC168" s="463"/>
      <c r="ED168" s="463"/>
      <c r="EE168" s="463"/>
      <c r="EF168" s="463"/>
      <c r="EG168" s="463"/>
      <c r="EH168" s="463"/>
      <c r="EI168" s="463"/>
      <c r="EJ168" s="463"/>
      <c r="EK168" s="463"/>
      <c r="EL168" s="463"/>
      <c r="EM168" s="463"/>
      <c r="EN168" s="463"/>
      <c r="EO168" s="463"/>
      <c r="EP168" s="463"/>
      <c r="EQ168" s="463"/>
      <c r="ER168" s="463"/>
      <c r="ES168" s="463"/>
      <c r="ET168" s="463"/>
      <c r="EU168" s="463"/>
      <c r="EV168" s="463"/>
      <c r="EW168" s="463"/>
      <c r="EX168" s="463"/>
      <c r="EY168" s="463"/>
      <c r="EZ168" s="463"/>
      <c r="FA168" s="463"/>
      <c r="FB168" s="463"/>
      <c r="FC168" s="463"/>
      <c r="FD168" s="463"/>
      <c r="FE168" s="463"/>
      <c r="FF168" s="463"/>
      <c r="FG168" s="463"/>
      <c r="FH168" s="463"/>
      <c r="FI168" s="463"/>
      <c r="FJ168" s="463"/>
      <c r="FK168" s="463"/>
      <c r="FL168" s="463"/>
      <c r="FM168" s="463"/>
      <c r="FN168" s="463"/>
      <c r="FO168" s="463"/>
      <c r="FP168" s="463"/>
      <c r="FQ168" s="463"/>
      <c r="FR168" s="463"/>
      <c r="FS168" s="463"/>
      <c r="FT168" s="463"/>
      <c r="FU168" s="463"/>
      <c r="FV168" s="463"/>
      <c r="FW168" s="463"/>
      <c r="FX168" s="463"/>
      <c r="FY168" s="463"/>
      <c r="FZ168" s="463"/>
      <c r="GA168" s="463"/>
      <c r="GB168" s="463"/>
      <c r="GC168" s="463"/>
      <c r="GD168" s="463"/>
      <c r="GE168" s="463"/>
      <c r="GF168" s="463"/>
      <c r="GG168" s="463"/>
      <c r="GH168" s="463"/>
      <c r="GI168" s="463"/>
      <c r="GJ168" s="463"/>
      <c r="GK168" s="463"/>
      <c r="GL168" s="463"/>
      <c r="GM168" s="463"/>
      <c r="GN168" s="463"/>
      <c r="GO168" s="463"/>
      <c r="GP168" s="463"/>
      <c r="GQ168" s="463"/>
      <c r="GR168" s="463"/>
      <c r="GS168" s="463"/>
      <c r="GT168" s="463"/>
      <c r="GU168" s="463"/>
      <c r="GV168" s="463"/>
      <c r="GW168" s="463"/>
      <c r="GX168" s="463"/>
      <c r="GY168" s="463"/>
      <c r="GZ168" s="463"/>
      <c r="HA168" s="463"/>
      <c r="HB168" s="463"/>
      <c r="HC168" s="463"/>
      <c r="HD168" s="463"/>
      <c r="HE168" s="463"/>
      <c r="HF168" s="463"/>
      <c r="HG168" s="463"/>
      <c r="HH168" s="463"/>
      <c r="HI168" s="463"/>
      <c r="HJ168" s="463"/>
      <c r="HK168" s="463"/>
      <c r="HL168" s="463"/>
      <c r="HM168" s="463"/>
      <c r="HN168" s="463"/>
      <c r="HO168" s="463"/>
      <c r="HP168" s="463"/>
      <c r="HQ168" s="463"/>
      <c r="HR168" s="463"/>
      <c r="HS168" s="463"/>
      <c r="HT168" s="463"/>
      <c r="HU168" s="463"/>
      <c r="HV168" s="463"/>
      <c r="HW168" s="463"/>
      <c r="HX168" s="463"/>
      <c r="HY168" s="463"/>
      <c r="HZ168" s="463"/>
      <c r="IA168" s="463"/>
      <c r="IB168" s="463"/>
      <c r="IC168" s="463"/>
      <c r="ID168" s="463"/>
      <c r="IE168" s="463"/>
      <c r="IF168" s="463"/>
      <c r="IG168" s="463"/>
      <c r="IH168" s="463"/>
      <c r="II168" s="463"/>
      <c r="IJ168" s="463"/>
      <c r="IK168" s="463"/>
      <c r="IL168" s="463"/>
      <c r="IM168" s="463"/>
      <c r="IN168" s="463"/>
      <c r="IO168" s="463"/>
      <c r="IP168" s="463"/>
      <c r="IQ168" s="463"/>
      <c r="IR168" s="463"/>
    </row>
    <row r="169" spans="1:252" s="21" customFormat="1" ht="32.25" customHeight="1" x14ac:dyDescent="0.3">
      <c r="A169" s="747">
        <v>162</v>
      </c>
      <c r="B169" s="1295"/>
      <c r="C169" s="461">
        <v>160</v>
      </c>
      <c r="D169" s="445" t="s">
        <v>1192</v>
      </c>
      <c r="E169" s="446" t="s">
        <v>25</v>
      </c>
      <c r="F169" s="441">
        <f t="shared" si="13"/>
        <v>700</v>
      </c>
      <c r="G169" s="442"/>
      <c r="H169" s="443"/>
      <c r="I169" s="1603"/>
      <c r="J169" s="441">
        <v>500</v>
      </c>
      <c r="K169" s="1278">
        <v>200</v>
      </c>
      <c r="L169" s="1235">
        <f t="shared" si="12"/>
        <v>700</v>
      </c>
      <c r="M169" s="1236"/>
      <c r="N169" s="463"/>
      <c r="O169" s="463"/>
      <c r="P169" s="463"/>
      <c r="Q169" s="463"/>
      <c r="R169" s="463"/>
      <c r="S169" s="463"/>
      <c r="T169" s="463"/>
      <c r="U169" s="463"/>
      <c r="V169" s="463"/>
      <c r="W169" s="463"/>
      <c r="X169" s="463"/>
      <c r="Y169" s="463"/>
      <c r="Z169" s="463"/>
      <c r="AA169" s="463"/>
      <c r="AB169" s="463"/>
      <c r="AC169" s="463"/>
      <c r="AD169" s="463"/>
      <c r="AE169" s="463"/>
      <c r="AF169" s="463"/>
      <c r="AG169" s="463"/>
      <c r="AH169" s="463"/>
      <c r="AI169" s="463"/>
      <c r="AJ169" s="463"/>
      <c r="AK169" s="463"/>
      <c r="AL169" s="463"/>
      <c r="AM169" s="463"/>
      <c r="AN169" s="463"/>
      <c r="AO169" s="463"/>
      <c r="AP169" s="463"/>
      <c r="AQ169" s="463"/>
      <c r="AR169" s="463"/>
      <c r="AS169" s="463"/>
      <c r="AT169" s="463"/>
      <c r="AU169" s="463"/>
      <c r="AV169" s="463"/>
      <c r="AW169" s="463"/>
      <c r="AX169" s="463"/>
      <c r="AY169" s="463"/>
      <c r="AZ169" s="463"/>
      <c r="BA169" s="463"/>
      <c r="BB169" s="463"/>
      <c r="BC169" s="463"/>
      <c r="BD169" s="463"/>
      <c r="BE169" s="463"/>
      <c r="BF169" s="463"/>
      <c r="BG169" s="463"/>
      <c r="BH169" s="463"/>
      <c r="BI169" s="463"/>
      <c r="BJ169" s="463"/>
      <c r="BK169" s="463"/>
      <c r="BL169" s="463"/>
      <c r="BM169" s="463"/>
      <c r="BN169" s="463"/>
      <c r="BO169" s="463"/>
      <c r="BP169" s="463"/>
      <c r="BQ169" s="463"/>
      <c r="BR169" s="463"/>
      <c r="BS169" s="463"/>
      <c r="BT169" s="463"/>
      <c r="BU169" s="463"/>
      <c r="BV169" s="463"/>
      <c r="BW169" s="463"/>
      <c r="BX169" s="463"/>
      <c r="BY169" s="463"/>
      <c r="BZ169" s="463"/>
      <c r="CA169" s="463"/>
      <c r="CB169" s="463"/>
      <c r="CC169" s="463"/>
      <c r="CD169" s="463"/>
      <c r="CE169" s="463"/>
      <c r="CF169" s="463"/>
      <c r="CG169" s="463"/>
      <c r="CH169" s="463"/>
      <c r="CI169" s="463"/>
      <c r="CJ169" s="463"/>
      <c r="CK169" s="463"/>
      <c r="CL169" s="463"/>
      <c r="CM169" s="463"/>
      <c r="CN169" s="463"/>
      <c r="CO169" s="463"/>
      <c r="CP169" s="463"/>
      <c r="CQ169" s="463"/>
      <c r="CR169" s="463"/>
      <c r="CS169" s="463"/>
      <c r="CT169" s="463"/>
      <c r="CU169" s="463"/>
      <c r="CV169" s="463"/>
      <c r="CW169" s="463"/>
      <c r="CX169" s="463"/>
      <c r="CY169" s="463"/>
      <c r="CZ169" s="463"/>
      <c r="DA169" s="463"/>
      <c r="DB169" s="463"/>
      <c r="DC169" s="463"/>
      <c r="DD169" s="463"/>
      <c r="DE169" s="463"/>
      <c r="DF169" s="463"/>
      <c r="DG169" s="463"/>
      <c r="DH169" s="463"/>
      <c r="DI169" s="463"/>
      <c r="DJ169" s="463"/>
      <c r="DK169" s="463"/>
      <c r="DL169" s="463"/>
      <c r="DM169" s="463"/>
      <c r="DN169" s="463"/>
      <c r="DO169" s="463"/>
      <c r="DP169" s="463"/>
      <c r="DQ169" s="463"/>
      <c r="DR169" s="463"/>
      <c r="DS169" s="463"/>
      <c r="DT169" s="463"/>
      <c r="DU169" s="463"/>
      <c r="DV169" s="463"/>
      <c r="DW169" s="463"/>
      <c r="DX169" s="463"/>
      <c r="DY169" s="463"/>
      <c r="DZ169" s="463"/>
      <c r="EA169" s="463"/>
      <c r="EB169" s="463"/>
      <c r="EC169" s="463"/>
      <c r="ED169" s="463"/>
      <c r="EE169" s="463"/>
      <c r="EF169" s="463"/>
      <c r="EG169" s="463"/>
      <c r="EH169" s="463"/>
      <c r="EI169" s="463"/>
      <c r="EJ169" s="463"/>
      <c r="EK169" s="463"/>
      <c r="EL169" s="463"/>
      <c r="EM169" s="463"/>
      <c r="EN169" s="463"/>
      <c r="EO169" s="463"/>
      <c r="EP169" s="463"/>
      <c r="EQ169" s="463"/>
      <c r="ER169" s="463"/>
      <c r="ES169" s="463"/>
      <c r="ET169" s="463"/>
      <c r="EU169" s="463"/>
      <c r="EV169" s="463"/>
      <c r="EW169" s="463"/>
      <c r="EX169" s="463"/>
      <c r="EY169" s="463"/>
      <c r="EZ169" s="463"/>
      <c r="FA169" s="463"/>
      <c r="FB169" s="463"/>
      <c r="FC169" s="463"/>
      <c r="FD169" s="463"/>
      <c r="FE169" s="463"/>
      <c r="FF169" s="463"/>
      <c r="FG169" s="463"/>
      <c r="FH169" s="463"/>
      <c r="FI169" s="463"/>
      <c r="FJ169" s="463"/>
      <c r="FK169" s="463"/>
      <c r="FL169" s="463"/>
      <c r="FM169" s="463"/>
      <c r="FN169" s="463"/>
      <c r="FO169" s="463"/>
      <c r="FP169" s="463"/>
      <c r="FQ169" s="463"/>
      <c r="FR169" s="463"/>
      <c r="FS169" s="463"/>
      <c r="FT169" s="463"/>
      <c r="FU169" s="463"/>
      <c r="FV169" s="463"/>
      <c r="FW169" s="463"/>
      <c r="FX169" s="463"/>
      <c r="FY169" s="463"/>
      <c r="FZ169" s="463"/>
      <c r="GA169" s="463"/>
      <c r="GB169" s="463"/>
      <c r="GC169" s="463"/>
      <c r="GD169" s="463"/>
      <c r="GE169" s="463"/>
      <c r="GF169" s="463"/>
      <c r="GG169" s="463"/>
      <c r="GH169" s="463"/>
      <c r="GI169" s="463"/>
      <c r="GJ169" s="463"/>
      <c r="GK169" s="463"/>
      <c r="GL169" s="463"/>
      <c r="GM169" s="463"/>
      <c r="GN169" s="463"/>
      <c r="GO169" s="463"/>
      <c r="GP169" s="463"/>
      <c r="GQ169" s="463"/>
      <c r="GR169" s="463"/>
      <c r="GS169" s="463"/>
      <c r="GT169" s="463"/>
      <c r="GU169" s="463"/>
      <c r="GV169" s="463"/>
      <c r="GW169" s="463"/>
      <c r="GX169" s="463"/>
      <c r="GY169" s="463"/>
      <c r="GZ169" s="463"/>
      <c r="HA169" s="463"/>
      <c r="HB169" s="463"/>
      <c r="HC169" s="463"/>
      <c r="HD169" s="463"/>
      <c r="HE169" s="463"/>
      <c r="HF169" s="463"/>
      <c r="HG169" s="463"/>
      <c r="HH169" s="463"/>
      <c r="HI169" s="463"/>
      <c r="HJ169" s="463"/>
      <c r="HK169" s="463"/>
      <c r="HL169" s="463"/>
      <c r="HM169" s="463"/>
      <c r="HN169" s="463"/>
      <c r="HO169" s="463"/>
      <c r="HP169" s="463"/>
      <c r="HQ169" s="463"/>
      <c r="HR169" s="463"/>
      <c r="HS169" s="463"/>
      <c r="HT169" s="463"/>
      <c r="HU169" s="463"/>
      <c r="HV169" s="463"/>
      <c r="HW169" s="463"/>
      <c r="HX169" s="463"/>
      <c r="HY169" s="463"/>
      <c r="HZ169" s="463"/>
      <c r="IA169" s="463"/>
      <c r="IB169" s="463"/>
      <c r="IC169" s="463"/>
      <c r="ID169" s="463"/>
      <c r="IE169" s="463"/>
      <c r="IF169" s="463"/>
      <c r="IG169" s="463"/>
      <c r="IH169" s="463"/>
      <c r="II169" s="463"/>
      <c r="IJ169" s="463"/>
      <c r="IK169" s="463"/>
      <c r="IL169" s="463"/>
      <c r="IM169" s="463"/>
      <c r="IN169" s="463"/>
      <c r="IO169" s="463"/>
      <c r="IP169" s="463"/>
      <c r="IQ169" s="463"/>
      <c r="IR169" s="463"/>
    </row>
    <row r="170" spans="1:252" s="21" customFormat="1" ht="47.25" customHeight="1" x14ac:dyDescent="0.3">
      <c r="A170" s="747">
        <v>163</v>
      </c>
      <c r="B170" s="1295"/>
      <c r="C170" s="461">
        <v>161</v>
      </c>
      <c r="D170" s="445" t="s">
        <v>1199</v>
      </c>
      <c r="E170" s="446" t="s">
        <v>25</v>
      </c>
      <c r="F170" s="441">
        <f t="shared" si="13"/>
        <v>480</v>
      </c>
      <c r="G170" s="442"/>
      <c r="H170" s="443"/>
      <c r="I170" s="1603"/>
      <c r="J170" s="441">
        <v>480</v>
      </c>
      <c r="K170" s="1278"/>
      <c r="L170" s="1235">
        <f t="shared" si="12"/>
        <v>480</v>
      </c>
      <c r="M170" s="1236"/>
      <c r="N170" s="463"/>
      <c r="O170" s="463"/>
      <c r="P170" s="463"/>
      <c r="Q170" s="463"/>
      <c r="R170" s="463"/>
      <c r="S170" s="463"/>
      <c r="T170" s="463"/>
      <c r="U170" s="463"/>
      <c r="V170" s="463"/>
      <c r="W170" s="463"/>
      <c r="X170" s="463"/>
      <c r="Y170" s="463"/>
      <c r="Z170" s="463"/>
      <c r="AA170" s="463"/>
      <c r="AB170" s="463"/>
      <c r="AC170" s="463"/>
      <c r="AD170" s="463"/>
      <c r="AE170" s="463"/>
      <c r="AF170" s="463"/>
      <c r="AG170" s="463"/>
      <c r="AH170" s="463"/>
      <c r="AI170" s="463"/>
      <c r="AJ170" s="463"/>
      <c r="AK170" s="463"/>
      <c r="AL170" s="463"/>
      <c r="AM170" s="463"/>
      <c r="AN170" s="463"/>
      <c r="AO170" s="463"/>
      <c r="AP170" s="463"/>
      <c r="AQ170" s="463"/>
      <c r="AR170" s="463"/>
      <c r="AS170" s="463"/>
      <c r="AT170" s="463"/>
      <c r="AU170" s="463"/>
      <c r="AV170" s="463"/>
      <c r="AW170" s="463"/>
      <c r="AX170" s="463"/>
      <c r="AY170" s="463"/>
      <c r="AZ170" s="463"/>
      <c r="BA170" s="463"/>
      <c r="BB170" s="463"/>
      <c r="BC170" s="463"/>
      <c r="BD170" s="463"/>
      <c r="BE170" s="463"/>
      <c r="BF170" s="463"/>
      <c r="BG170" s="463"/>
      <c r="BH170" s="463"/>
      <c r="BI170" s="463"/>
      <c r="BJ170" s="463"/>
      <c r="BK170" s="463"/>
      <c r="BL170" s="463"/>
      <c r="BM170" s="463"/>
      <c r="BN170" s="463"/>
      <c r="BO170" s="463"/>
      <c r="BP170" s="463"/>
      <c r="BQ170" s="463"/>
      <c r="BR170" s="463"/>
      <c r="BS170" s="463"/>
      <c r="BT170" s="463"/>
      <c r="BU170" s="463"/>
      <c r="BV170" s="463"/>
      <c r="BW170" s="463"/>
      <c r="BX170" s="463"/>
      <c r="BY170" s="463"/>
      <c r="BZ170" s="463"/>
      <c r="CA170" s="463"/>
      <c r="CB170" s="463"/>
      <c r="CC170" s="463"/>
      <c r="CD170" s="463"/>
      <c r="CE170" s="463"/>
      <c r="CF170" s="463"/>
      <c r="CG170" s="463"/>
      <c r="CH170" s="463"/>
      <c r="CI170" s="463"/>
      <c r="CJ170" s="463"/>
      <c r="CK170" s="463"/>
      <c r="CL170" s="463"/>
      <c r="CM170" s="463"/>
      <c r="CN170" s="463"/>
      <c r="CO170" s="463"/>
      <c r="CP170" s="463"/>
      <c r="CQ170" s="463"/>
      <c r="CR170" s="463"/>
      <c r="CS170" s="463"/>
      <c r="CT170" s="463"/>
      <c r="CU170" s="463"/>
      <c r="CV170" s="463"/>
      <c r="CW170" s="463"/>
      <c r="CX170" s="463"/>
      <c r="CY170" s="463"/>
      <c r="CZ170" s="463"/>
      <c r="DA170" s="463"/>
      <c r="DB170" s="463"/>
      <c r="DC170" s="463"/>
      <c r="DD170" s="463"/>
      <c r="DE170" s="463"/>
      <c r="DF170" s="463"/>
      <c r="DG170" s="463"/>
      <c r="DH170" s="463"/>
      <c r="DI170" s="463"/>
      <c r="DJ170" s="463"/>
      <c r="DK170" s="463"/>
      <c r="DL170" s="463"/>
      <c r="DM170" s="463"/>
      <c r="DN170" s="463"/>
      <c r="DO170" s="463"/>
      <c r="DP170" s="463"/>
      <c r="DQ170" s="463"/>
      <c r="DR170" s="463"/>
      <c r="DS170" s="463"/>
      <c r="DT170" s="463"/>
      <c r="DU170" s="463"/>
      <c r="DV170" s="463"/>
      <c r="DW170" s="463"/>
      <c r="DX170" s="463"/>
      <c r="DY170" s="463"/>
      <c r="DZ170" s="463"/>
      <c r="EA170" s="463"/>
      <c r="EB170" s="463"/>
      <c r="EC170" s="463"/>
      <c r="ED170" s="463"/>
      <c r="EE170" s="463"/>
      <c r="EF170" s="463"/>
      <c r="EG170" s="463"/>
      <c r="EH170" s="463"/>
      <c r="EI170" s="463"/>
      <c r="EJ170" s="463"/>
      <c r="EK170" s="463"/>
      <c r="EL170" s="463"/>
      <c r="EM170" s="463"/>
      <c r="EN170" s="463"/>
      <c r="EO170" s="463"/>
      <c r="EP170" s="463"/>
      <c r="EQ170" s="463"/>
      <c r="ER170" s="463"/>
      <c r="ES170" s="463"/>
      <c r="ET170" s="463"/>
      <c r="EU170" s="463"/>
      <c r="EV170" s="463"/>
      <c r="EW170" s="463"/>
      <c r="EX170" s="463"/>
      <c r="EY170" s="463"/>
      <c r="EZ170" s="463"/>
      <c r="FA170" s="463"/>
      <c r="FB170" s="463"/>
      <c r="FC170" s="463"/>
      <c r="FD170" s="463"/>
      <c r="FE170" s="463"/>
      <c r="FF170" s="463"/>
      <c r="FG170" s="463"/>
      <c r="FH170" s="463"/>
      <c r="FI170" s="463"/>
      <c r="FJ170" s="463"/>
      <c r="FK170" s="463"/>
      <c r="FL170" s="463"/>
      <c r="FM170" s="463"/>
      <c r="FN170" s="463"/>
      <c r="FO170" s="463"/>
      <c r="FP170" s="463"/>
      <c r="FQ170" s="463"/>
      <c r="FR170" s="463"/>
      <c r="FS170" s="463"/>
      <c r="FT170" s="463"/>
      <c r="FU170" s="463"/>
      <c r="FV170" s="463"/>
      <c r="FW170" s="463"/>
      <c r="FX170" s="463"/>
      <c r="FY170" s="463"/>
      <c r="FZ170" s="463"/>
      <c r="GA170" s="463"/>
      <c r="GB170" s="463"/>
      <c r="GC170" s="463"/>
      <c r="GD170" s="463"/>
      <c r="GE170" s="463"/>
      <c r="GF170" s="463"/>
      <c r="GG170" s="463"/>
      <c r="GH170" s="463"/>
      <c r="GI170" s="463"/>
      <c r="GJ170" s="463"/>
      <c r="GK170" s="463"/>
      <c r="GL170" s="463"/>
      <c r="GM170" s="463"/>
      <c r="GN170" s="463"/>
      <c r="GO170" s="463"/>
      <c r="GP170" s="463"/>
      <c r="GQ170" s="463"/>
      <c r="GR170" s="463"/>
      <c r="GS170" s="463"/>
      <c r="GT170" s="463"/>
      <c r="GU170" s="463"/>
      <c r="GV170" s="463"/>
      <c r="GW170" s="463"/>
      <c r="GX170" s="463"/>
      <c r="GY170" s="463"/>
      <c r="GZ170" s="463"/>
      <c r="HA170" s="463"/>
      <c r="HB170" s="463"/>
      <c r="HC170" s="463"/>
      <c r="HD170" s="463"/>
      <c r="HE170" s="463"/>
      <c r="HF170" s="463"/>
      <c r="HG170" s="463"/>
      <c r="HH170" s="463"/>
      <c r="HI170" s="463"/>
      <c r="HJ170" s="463"/>
      <c r="HK170" s="463"/>
      <c r="HL170" s="463"/>
      <c r="HM170" s="463"/>
      <c r="HN170" s="463"/>
      <c r="HO170" s="463"/>
      <c r="HP170" s="463"/>
      <c r="HQ170" s="463"/>
      <c r="HR170" s="463"/>
      <c r="HS170" s="463"/>
      <c r="HT170" s="463"/>
      <c r="HU170" s="463"/>
      <c r="HV170" s="463"/>
      <c r="HW170" s="463"/>
      <c r="HX170" s="463"/>
      <c r="HY170" s="463"/>
      <c r="HZ170" s="463"/>
      <c r="IA170" s="463"/>
      <c r="IB170" s="463"/>
      <c r="IC170" s="463"/>
      <c r="ID170" s="463"/>
      <c r="IE170" s="463"/>
      <c r="IF170" s="463"/>
      <c r="IG170" s="463"/>
      <c r="IH170" s="463"/>
      <c r="II170" s="463"/>
      <c r="IJ170" s="463"/>
      <c r="IK170" s="463"/>
      <c r="IL170" s="463"/>
      <c r="IM170" s="463"/>
      <c r="IN170" s="463"/>
      <c r="IO170" s="463"/>
      <c r="IP170" s="463"/>
      <c r="IQ170" s="463"/>
      <c r="IR170" s="463"/>
    </row>
    <row r="171" spans="1:252" s="21" customFormat="1" ht="49.5" customHeight="1" x14ac:dyDescent="0.3">
      <c r="A171" s="747">
        <v>164</v>
      </c>
      <c r="B171" s="1295"/>
      <c r="C171" s="438">
        <v>162</v>
      </c>
      <c r="D171" s="1257" t="s">
        <v>1184</v>
      </c>
      <c r="E171" s="1238" t="s">
        <v>25</v>
      </c>
      <c r="F171" s="478">
        <f t="shared" si="13"/>
        <v>1334</v>
      </c>
      <c r="G171" s="1475"/>
      <c r="H171" s="1476"/>
      <c r="I171" s="1477"/>
      <c r="J171" s="1547">
        <v>1334</v>
      </c>
      <c r="K171" s="1478"/>
      <c r="L171" s="1606">
        <f t="shared" si="12"/>
        <v>1334</v>
      </c>
      <c r="M171" s="1237"/>
      <c r="N171" s="463"/>
      <c r="O171" s="463"/>
      <c r="P171" s="463"/>
      <c r="Q171" s="463"/>
      <c r="R171" s="463"/>
      <c r="S171" s="463"/>
      <c r="T171" s="463"/>
      <c r="U171" s="463"/>
      <c r="V171" s="463"/>
      <c r="W171" s="463"/>
      <c r="X171" s="463"/>
      <c r="Y171" s="463"/>
      <c r="Z171" s="463"/>
      <c r="AA171" s="463"/>
      <c r="AB171" s="463"/>
      <c r="AC171" s="463"/>
      <c r="AD171" s="463"/>
      <c r="AE171" s="463"/>
      <c r="AF171" s="463"/>
      <c r="AG171" s="463"/>
      <c r="AH171" s="463"/>
      <c r="AI171" s="463"/>
      <c r="AJ171" s="463"/>
      <c r="AK171" s="463"/>
      <c r="AL171" s="463"/>
      <c r="AM171" s="463"/>
      <c r="AN171" s="463"/>
      <c r="AO171" s="463"/>
      <c r="AP171" s="463"/>
      <c r="AQ171" s="463"/>
      <c r="AR171" s="463"/>
      <c r="AS171" s="463"/>
      <c r="AT171" s="463"/>
      <c r="AU171" s="463"/>
      <c r="AV171" s="463"/>
      <c r="AW171" s="463"/>
      <c r="AX171" s="463"/>
      <c r="AY171" s="463"/>
      <c r="AZ171" s="463"/>
      <c r="BA171" s="463"/>
      <c r="BB171" s="463"/>
      <c r="BC171" s="463"/>
      <c r="BD171" s="463"/>
      <c r="BE171" s="463"/>
      <c r="BF171" s="463"/>
      <c r="BG171" s="463"/>
      <c r="BH171" s="463"/>
      <c r="BI171" s="463"/>
      <c r="BJ171" s="463"/>
      <c r="BK171" s="463"/>
      <c r="BL171" s="463"/>
      <c r="BM171" s="463"/>
      <c r="BN171" s="463"/>
      <c r="BO171" s="463"/>
      <c r="BP171" s="463"/>
      <c r="BQ171" s="463"/>
      <c r="BR171" s="463"/>
      <c r="BS171" s="463"/>
      <c r="BT171" s="463"/>
      <c r="BU171" s="463"/>
      <c r="BV171" s="463"/>
      <c r="BW171" s="463"/>
      <c r="BX171" s="463"/>
      <c r="BY171" s="463"/>
      <c r="BZ171" s="463"/>
      <c r="CA171" s="463"/>
      <c r="CB171" s="463"/>
      <c r="CC171" s="463"/>
      <c r="CD171" s="463"/>
      <c r="CE171" s="463"/>
      <c r="CF171" s="463"/>
      <c r="CG171" s="463"/>
      <c r="CH171" s="463"/>
      <c r="CI171" s="463"/>
      <c r="CJ171" s="463"/>
      <c r="CK171" s="463"/>
      <c r="CL171" s="463"/>
      <c r="CM171" s="463"/>
      <c r="CN171" s="463"/>
      <c r="CO171" s="463"/>
      <c r="CP171" s="463"/>
      <c r="CQ171" s="463"/>
      <c r="CR171" s="463"/>
      <c r="CS171" s="463"/>
      <c r="CT171" s="463"/>
      <c r="CU171" s="463"/>
      <c r="CV171" s="463"/>
      <c r="CW171" s="463"/>
      <c r="CX171" s="463"/>
      <c r="CY171" s="463"/>
      <c r="CZ171" s="463"/>
      <c r="DA171" s="463"/>
      <c r="DB171" s="463"/>
      <c r="DC171" s="463"/>
      <c r="DD171" s="463"/>
      <c r="DE171" s="463"/>
      <c r="DF171" s="463"/>
      <c r="DG171" s="463"/>
      <c r="DH171" s="463"/>
      <c r="DI171" s="463"/>
      <c r="DJ171" s="463"/>
      <c r="DK171" s="463"/>
      <c r="DL171" s="463"/>
      <c r="DM171" s="463"/>
      <c r="DN171" s="463"/>
      <c r="DO171" s="463"/>
      <c r="DP171" s="463"/>
      <c r="DQ171" s="463"/>
      <c r="DR171" s="463"/>
      <c r="DS171" s="463"/>
      <c r="DT171" s="463"/>
      <c r="DU171" s="463"/>
      <c r="DV171" s="463"/>
      <c r="DW171" s="463"/>
      <c r="DX171" s="463"/>
      <c r="DY171" s="463"/>
      <c r="DZ171" s="463"/>
      <c r="EA171" s="463"/>
      <c r="EB171" s="463"/>
      <c r="EC171" s="463"/>
      <c r="ED171" s="463"/>
      <c r="EE171" s="463"/>
      <c r="EF171" s="463"/>
      <c r="EG171" s="463"/>
      <c r="EH171" s="463"/>
      <c r="EI171" s="463"/>
      <c r="EJ171" s="463"/>
      <c r="EK171" s="463"/>
      <c r="EL171" s="463"/>
      <c r="EM171" s="463"/>
      <c r="EN171" s="463"/>
      <c r="EO171" s="463"/>
      <c r="EP171" s="463"/>
      <c r="EQ171" s="463"/>
      <c r="ER171" s="463"/>
      <c r="ES171" s="463"/>
      <c r="ET171" s="463"/>
      <c r="EU171" s="463"/>
      <c r="EV171" s="463"/>
      <c r="EW171" s="463"/>
      <c r="EX171" s="463"/>
      <c r="EY171" s="463"/>
      <c r="EZ171" s="463"/>
      <c r="FA171" s="463"/>
      <c r="FB171" s="463"/>
      <c r="FC171" s="463"/>
      <c r="FD171" s="463"/>
      <c r="FE171" s="463"/>
      <c r="FF171" s="463"/>
      <c r="FG171" s="463"/>
      <c r="FH171" s="463"/>
      <c r="FI171" s="463"/>
      <c r="FJ171" s="463"/>
      <c r="FK171" s="463"/>
      <c r="FL171" s="463"/>
      <c r="FM171" s="463"/>
      <c r="FN171" s="463"/>
      <c r="FO171" s="463"/>
      <c r="FP171" s="463"/>
      <c r="FQ171" s="463"/>
      <c r="FR171" s="463"/>
      <c r="FS171" s="463"/>
      <c r="FT171" s="463"/>
      <c r="FU171" s="463"/>
      <c r="FV171" s="463"/>
      <c r="FW171" s="463"/>
      <c r="FX171" s="463"/>
      <c r="FY171" s="463"/>
      <c r="FZ171" s="463"/>
      <c r="GA171" s="463"/>
      <c r="GB171" s="463"/>
      <c r="GC171" s="463"/>
      <c r="GD171" s="463"/>
      <c r="GE171" s="463"/>
      <c r="GF171" s="463"/>
      <c r="GG171" s="463"/>
      <c r="GH171" s="463"/>
      <c r="GI171" s="463"/>
      <c r="GJ171" s="463"/>
      <c r="GK171" s="463"/>
      <c r="GL171" s="463"/>
      <c r="GM171" s="463"/>
      <c r="GN171" s="463"/>
      <c r="GO171" s="463"/>
      <c r="GP171" s="463"/>
      <c r="GQ171" s="463"/>
      <c r="GR171" s="463"/>
      <c r="GS171" s="463"/>
      <c r="GT171" s="463"/>
      <c r="GU171" s="463"/>
      <c r="GV171" s="463"/>
      <c r="GW171" s="463"/>
      <c r="GX171" s="463"/>
      <c r="GY171" s="463"/>
      <c r="GZ171" s="463"/>
      <c r="HA171" s="463"/>
      <c r="HB171" s="463"/>
      <c r="HC171" s="463"/>
      <c r="HD171" s="463"/>
      <c r="HE171" s="463"/>
      <c r="HF171" s="463"/>
      <c r="HG171" s="463"/>
      <c r="HH171" s="463"/>
      <c r="HI171" s="463"/>
      <c r="HJ171" s="463"/>
      <c r="HK171" s="463"/>
      <c r="HL171" s="463"/>
      <c r="HM171" s="463"/>
      <c r="HN171" s="463"/>
      <c r="HO171" s="463"/>
      <c r="HP171" s="463"/>
      <c r="HQ171" s="463"/>
      <c r="HR171" s="463"/>
      <c r="HS171" s="463"/>
      <c r="HT171" s="463"/>
      <c r="HU171" s="463"/>
      <c r="HV171" s="463"/>
      <c r="HW171" s="463"/>
      <c r="HX171" s="463"/>
      <c r="HY171" s="463"/>
      <c r="HZ171" s="463"/>
      <c r="IA171" s="463"/>
      <c r="IB171" s="463"/>
      <c r="IC171" s="463"/>
      <c r="ID171" s="463"/>
      <c r="IE171" s="463"/>
      <c r="IF171" s="463"/>
      <c r="IG171" s="463"/>
      <c r="IH171" s="463"/>
      <c r="II171" s="463"/>
      <c r="IJ171" s="463"/>
      <c r="IK171" s="463"/>
      <c r="IL171" s="463"/>
      <c r="IM171" s="463"/>
      <c r="IN171" s="463"/>
      <c r="IO171" s="463"/>
      <c r="IP171" s="463"/>
      <c r="IQ171" s="463"/>
      <c r="IR171" s="463"/>
    </row>
    <row r="172" spans="1:252" s="449" customFormat="1" ht="30" customHeight="1" thickBot="1" x14ac:dyDescent="0.25">
      <c r="A172" s="747">
        <v>165</v>
      </c>
      <c r="B172" s="1296"/>
      <c r="C172" s="1579"/>
      <c r="D172" s="464" t="s">
        <v>396</v>
      </c>
      <c r="E172" s="465"/>
      <c r="F172" s="466">
        <f>SUM(F158:F171)</f>
        <v>525350</v>
      </c>
      <c r="G172" s="466">
        <f>SUM(G158:G171)</f>
        <v>0</v>
      </c>
      <c r="H172" s="466">
        <f>SUM(H158:H171)</f>
        <v>7120</v>
      </c>
      <c r="I172" s="1434">
        <f>SUM(I158:I171)</f>
        <v>5630</v>
      </c>
      <c r="J172" s="466">
        <f>SUM(J157:J171)</f>
        <v>518030</v>
      </c>
      <c r="K172" s="466">
        <f>SUM(K157:K171)</f>
        <v>200</v>
      </c>
      <c r="L172" s="1568">
        <f>SUM(L157:L171)</f>
        <v>518230</v>
      </c>
      <c r="M172" s="745">
        <f>SUM(M158:M171)</f>
        <v>0</v>
      </c>
    </row>
    <row r="173" spans="1:252" s="257" customFormat="1" ht="36" customHeight="1" thickBot="1" x14ac:dyDescent="0.35">
      <c r="A173" s="747">
        <v>166</v>
      </c>
      <c r="B173" s="1297"/>
      <c r="C173" s="1836" t="s">
        <v>500</v>
      </c>
      <c r="D173" s="1837"/>
      <c r="E173" s="1838"/>
      <c r="F173" s="467">
        <f>F172+F156</f>
        <v>28205836</v>
      </c>
      <c r="G173" s="467">
        <f>G172+G156</f>
        <v>3161456</v>
      </c>
      <c r="H173" s="468">
        <f>H172+H156</f>
        <v>1444738</v>
      </c>
      <c r="I173" s="1435">
        <f>I172+I156</f>
        <v>9255175</v>
      </c>
      <c r="J173" s="1436">
        <f>J156+J172</f>
        <v>14533956</v>
      </c>
      <c r="K173" s="1436">
        <f>K156+K172</f>
        <v>507919</v>
      </c>
      <c r="L173" s="1436">
        <f>L156+L172</f>
        <v>15041875</v>
      </c>
      <c r="M173" s="658">
        <f>M172+M156</f>
        <v>8557767</v>
      </c>
      <c r="N173" s="469"/>
      <c r="O173" s="469"/>
      <c r="P173" s="469"/>
      <c r="Q173" s="469"/>
      <c r="R173" s="469"/>
      <c r="S173" s="469"/>
      <c r="T173" s="469"/>
      <c r="U173" s="469"/>
      <c r="V173" s="469"/>
      <c r="W173" s="469"/>
      <c r="X173" s="469"/>
      <c r="Y173" s="469"/>
      <c r="Z173" s="469"/>
      <c r="AA173" s="469"/>
      <c r="AB173" s="469"/>
      <c r="AC173" s="469"/>
      <c r="AD173" s="469"/>
      <c r="AE173" s="469"/>
      <c r="AF173" s="469"/>
      <c r="AG173" s="469"/>
      <c r="AH173" s="469"/>
      <c r="AI173" s="469"/>
      <c r="AJ173" s="469"/>
      <c r="AK173" s="469"/>
      <c r="AL173" s="469"/>
      <c r="AM173" s="469"/>
      <c r="AN173" s="469"/>
      <c r="AO173" s="469"/>
      <c r="AP173" s="469"/>
      <c r="AQ173" s="469"/>
      <c r="AR173" s="469"/>
      <c r="AS173" s="469"/>
      <c r="AT173" s="469"/>
      <c r="AU173" s="469"/>
      <c r="AV173" s="469"/>
      <c r="AW173" s="469"/>
      <c r="AX173" s="469"/>
      <c r="AY173" s="469"/>
      <c r="AZ173" s="469"/>
      <c r="BA173" s="469"/>
      <c r="BB173" s="469"/>
      <c r="BC173" s="469"/>
      <c r="BD173" s="469"/>
      <c r="BE173" s="469"/>
      <c r="BF173" s="469"/>
      <c r="BG173" s="469"/>
      <c r="BH173" s="469"/>
      <c r="BI173" s="469"/>
      <c r="BJ173" s="469"/>
      <c r="BK173" s="469"/>
      <c r="BL173" s="469"/>
      <c r="BM173" s="469"/>
      <c r="BN173" s="469"/>
      <c r="BO173" s="469"/>
      <c r="BP173" s="469"/>
      <c r="BQ173" s="469"/>
      <c r="BR173" s="469"/>
      <c r="BS173" s="469"/>
      <c r="BT173" s="469"/>
      <c r="BU173" s="469"/>
      <c r="BV173" s="469"/>
      <c r="BW173" s="469"/>
      <c r="BX173" s="469"/>
      <c r="BY173" s="469"/>
      <c r="BZ173" s="469"/>
      <c r="CA173" s="469"/>
      <c r="CB173" s="469"/>
      <c r="CC173" s="469"/>
      <c r="CD173" s="469"/>
      <c r="CE173" s="469"/>
      <c r="CF173" s="469"/>
      <c r="CG173" s="469"/>
      <c r="CH173" s="469"/>
      <c r="CI173" s="469"/>
      <c r="CJ173" s="469"/>
      <c r="CK173" s="469"/>
      <c r="CL173" s="469"/>
      <c r="CM173" s="469"/>
      <c r="CN173" s="469"/>
      <c r="CO173" s="469"/>
      <c r="CP173" s="469"/>
      <c r="CQ173" s="469"/>
      <c r="CR173" s="469"/>
      <c r="CS173" s="469"/>
      <c r="CT173" s="469"/>
      <c r="CU173" s="469"/>
      <c r="CV173" s="469"/>
      <c r="CW173" s="469"/>
      <c r="CX173" s="469"/>
      <c r="CY173" s="469"/>
      <c r="CZ173" s="469"/>
      <c r="DA173" s="469"/>
      <c r="DB173" s="469"/>
      <c r="DC173" s="469"/>
      <c r="DD173" s="469"/>
      <c r="DE173" s="469"/>
      <c r="DF173" s="469"/>
      <c r="DG173" s="469"/>
      <c r="DH173" s="469"/>
      <c r="DI173" s="469"/>
      <c r="DJ173" s="469"/>
      <c r="DK173" s="469"/>
      <c r="DL173" s="469"/>
      <c r="DM173" s="469"/>
      <c r="DN173" s="469"/>
      <c r="DO173" s="469"/>
      <c r="DP173" s="469"/>
      <c r="DQ173" s="469"/>
      <c r="DR173" s="469"/>
      <c r="DS173" s="469"/>
      <c r="DT173" s="469"/>
      <c r="DU173" s="469"/>
      <c r="DV173" s="469"/>
      <c r="DW173" s="469"/>
      <c r="DX173" s="469"/>
      <c r="DY173" s="469"/>
      <c r="DZ173" s="469"/>
      <c r="EA173" s="469"/>
      <c r="EB173" s="469"/>
      <c r="EC173" s="469"/>
      <c r="ED173" s="469"/>
      <c r="EE173" s="469"/>
      <c r="EF173" s="469"/>
      <c r="EG173" s="469"/>
      <c r="EH173" s="469"/>
      <c r="EI173" s="469"/>
      <c r="EJ173" s="469"/>
      <c r="EK173" s="469"/>
      <c r="EL173" s="469"/>
      <c r="EM173" s="469"/>
      <c r="EN173" s="469"/>
      <c r="EO173" s="469"/>
      <c r="EP173" s="469"/>
      <c r="EQ173" s="469"/>
      <c r="ER173" s="469"/>
      <c r="ES173" s="469"/>
      <c r="ET173" s="469"/>
      <c r="EU173" s="469"/>
      <c r="EV173" s="469"/>
      <c r="EW173" s="469"/>
      <c r="EX173" s="469"/>
      <c r="EY173" s="469"/>
      <c r="EZ173" s="469"/>
      <c r="FA173" s="469"/>
      <c r="FB173" s="469"/>
      <c r="FC173" s="469"/>
      <c r="FD173" s="469"/>
      <c r="FE173" s="469"/>
      <c r="FF173" s="469"/>
      <c r="FG173" s="469"/>
      <c r="FH173" s="469"/>
      <c r="FI173" s="469"/>
      <c r="FJ173" s="469"/>
      <c r="FK173" s="469"/>
      <c r="FL173" s="469"/>
      <c r="FM173" s="469"/>
      <c r="FN173" s="469"/>
      <c r="FO173" s="469"/>
      <c r="FP173" s="469"/>
      <c r="FQ173" s="469"/>
      <c r="FR173" s="469"/>
      <c r="FS173" s="469"/>
      <c r="FT173" s="469"/>
      <c r="FU173" s="469"/>
      <c r="FV173" s="469"/>
      <c r="FW173" s="469"/>
      <c r="FX173" s="469"/>
      <c r="FY173" s="469"/>
      <c r="FZ173" s="469"/>
      <c r="GA173" s="469"/>
      <c r="GB173" s="469"/>
      <c r="GC173" s="469"/>
      <c r="GD173" s="469"/>
      <c r="GE173" s="469"/>
      <c r="GF173" s="469"/>
      <c r="GG173" s="469"/>
      <c r="GH173" s="469"/>
      <c r="GI173" s="469"/>
      <c r="GJ173" s="469"/>
      <c r="GK173" s="469"/>
      <c r="GL173" s="469"/>
      <c r="GM173" s="469"/>
      <c r="GN173" s="469"/>
      <c r="GO173" s="469"/>
      <c r="GP173" s="469"/>
      <c r="GQ173" s="469"/>
      <c r="GR173" s="469"/>
      <c r="GS173" s="469"/>
      <c r="GT173" s="469"/>
      <c r="GU173" s="469"/>
      <c r="GV173" s="469"/>
      <c r="GW173" s="469"/>
      <c r="GX173" s="469"/>
      <c r="GY173" s="469"/>
      <c r="GZ173" s="469"/>
      <c r="HA173" s="469"/>
      <c r="HB173" s="469"/>
      <c r="HC173" s="469"/>
      <c r="HD173" s="469"/>
      <c r="HE173" s="469"/>
      <c r="HF173" s="469"/>
      <c r="HG173" s="469"/>
      <c r="HH173" s="469"/>
      <c r="HI173" s="469"/>
      <c r="HJ173" s="469"/>
      <c r="HK173" s="469"/>
      <c r="HL173" s="469"/>
      <c r="HM173" s="469"/>
      <c r="HN173" s="469"/>
      <c r="HO173" s="469"/>
      <c r="HP173" s="469"/>
      <c r="HQ173" s="469"/>
      <c r="HR173" s="469"/>
      <c r="HS173" s="469"/>
      <c r="HT173" s="469"/>
      <c r="HU173" s="469"/>
      <c r="HV173" s="469"/>
      <c r="HW173" s="469"/>
      <c r="HX173" s="469"/>
      <c r="HY173" s="469"/>
      <c r="HZ173" s="469"/>
      <c r="IA173" s="469"/>
      <c r="IB173" s="469"/>
      <c r="IC173" s="469"/>
      <c r="ID173" s="469"/>
      <c r="IE173" s="469"/>
      <c r="IF173" s="469"/>
      <c r="IG173" s="469"/>
      <c r="IH173" s="469"/>
      <c r="II173" s="469"/>
      <c r="IJ173" s="469"/>
      <c r="IK173" s="469"/>
      <c r="IL173" s="469"/>
      <c r="IM173" s="469"/>
      <c r="IN173" s="469"/>
      <c r="IO173" s="469"/>
      <c r="IP173" s="469"/>
      <c r="IQ173" s="469"/>
      <c r="IR173" s="469"/>
    </row>
    <row r="174" spans="1:252" s="437" customFormat="1" ht="22.5" customHeight="1" x14ac:dyDescent="0.35">
      <c r="A174" s="747">
        <v>167</v>
      </c>
      <c r="B174" s="482"/>
      <c r="C174" s="1839" t="s">
        <v>40</v>
      </c>
      <c r="D174" s="1840"/>
      <c r="E174" s="471"/>
      <c r="F174" s="472"/>
      <c r="G174" s="460"/>
      <c r="H174" s="459"/>
      <c r="I174" s="1128"/>
      <c r="J174" s="1423"/>
      <c r="K174" s="1280"/>
      <c r="L174" s="1050"/>
      <c r="M174" s="688"/>
    </row>
    <row r="175" spans="1:252" s="469" customFormat="1" ht="22.5" customHeight="1" x14ac:dyDescent="0.35">
      <c r="A175" s="747">
        <v>168</v>
      </c>
      <c r="B175" s="470">
        <v>1</v>
      </c>
      <c r="C175" s="1580"/>
      <c r="D175" s="695" t="s">
        <v>363</v>
      </c>
      <c r="E175" s="471" t="s">
        <v>24</v>
      </c>
      <c r="F175" s="473"/>
      <c r="G175" s="474"/>
      <c r="H175" s="475"/>
      <c r="I175" s="1129"/>
      <c r="J175" s="1424"/>
      <c r="K175" s="1281"/>
      <c r="L175" s="1048"/>
      <c r="M175" s="689"/>
    </row>
    <row r="176" spans="1:252" s="437" customFormat="1" ht="18" customHeight="1" x14ac:dyDescent="0.3">
      <c r="A176" s="747">
        <v>169</v>
      </c>
      <c r="B176" s="482"/>
      <c r="C176" s="481">
        <v>1</v>
      </c>
      <c r="D176" s="571" t="s">
        <v>511</v>
      </c>
      <c r="E176" s="471"/>
      <c r="F176" s="477">
        <f>L176</f>
        <v>0</v>
      </c>
      <c r="G176" s="478"/>
      <c r="H176" s="479"/>
      <c r="I176" s="1130">
        <v>1500</v>
      </c>
      <c r="J176" s="1425">
        <v>0</v>
      </c>
      <c r="K176" s="1282"/>
      <c r="L176" s="1048">
        <f>SUM(J176:K176)</f>
        <v>0</v>
      </c>
      <c r="M176" s="688"/>
    </row>
    <row r="177" spans="1:13" s="437" customFormat="1" ht="18" customHeight="1" x14ac:dyDescent="0.3">
      <c r="A177" s="747">
        <v>170</v>
      </c>
      <c r="B177" s="482"/>
      <c r="C177" s="481">
        <v>2</v>
      </c>
      <c r="D177" s="571" t="s">
        <v>834</v>
      </c>
      <c r="E177" s="471"/>
      <c r="F177" s="477">
        <f>L177</f>
        <v>515</v>
      </c>
      <c r="G177" s="478"/>
      <c r="H177" s="479"/>
      <c r="I177" s="1130"/>
      <c r="J177" s="1425">
        <v>515</v>
      </c>
      <c r="K177" s="1282"/>
      <c r="L177" s="1048">
        <f t="shared" ref="L177:L255" si="14">SUM(J177:K177)</f>
        <v>515</v>
      </c>
      <c r="M177" s="688"/>
    </row>
    <row r="178" spans="1:13" s="437" customFormat="1" ht="33" customHeight="1" x14ac:dyDescent="0.3">
      <c r="A178" s="747">
        <v>171</v>
      </c>
      <c r="B178" s="482"/>
      <c r="C178" s="481">
        <v>3</v>
      </c>
      <c r="D178" s="571" t="s">
        <v>1182</v>
      </c>
      <c r="E178" s="471"/>
      <c r="F178" s="477">
        <f t="shared" ref="F178:F322" si="15">L178</f>
        <v>1176</v>
      </c>
      <c r="G178" s="478"/>
      <c r="H178" s="479"/>
      <c r="I178" s="1130">
        <v>587</v>
      </c>
      <c r="J178" s="1425">
        <v>1176</v>
      </c>
      <c r="K178" s="1282"/>
      <c r="L178" s="1048">
        <f t="shared" si="14"/>
        <v>1176</v>
      </c>
      <c r="M178" s="688"/>
    </row>
    <row r="179" spans="1:13" s="437" customFormat="1" ht="18" customHeight="1" x14ac:dyDescent="0.3">
      <c r="A179" s="747">
        <v>172</v>
      </c>
      <c r="B179" s="482"/>
      <c r="C179" s="481"/>
      <c r="D179" s="694" t="s">
        <v>501</v>
      </c>
      <c r="E179" s="471"/>
      <c r="F179" s="477">
        <f t="shared" si="15"/>
        <v>0</v>
      </c>
      <c r="G179" s="478"/>
      <c r="H179" s="479"/>
      <c r="I179" s="1130"/>
      <c r="J179" s="1425"/>
      <c r="K179" s="1282"/>
      <c r="L179" s="1048"/>
      <c r="M179" s="688"/>
    </row>
    <row r="180" spans="1:13" s="437" customFormat="1" ht="33" customHeight="1" x14ac:dyDescent="0.3">
      <c r="A180" s="747">
        <v>173</v>
      </c>
      <c r="B180" s="482"/>
      <c r="C180" s="481">
        <v>4</v>
      </c>
      <c r="D180" s="571" t="s">
        <v>835</v>
      </c>
      <c r="E180" s="471"/>
      <c r="F180" s="477">
        <f t="shared" si="15"/>
        <v>223</v>
      </c>
      <c r="G180" s="478"/>
      <c r="H180" s="479"/>
      <c r="I180" s="1130">
        <v>182</v>
      </c>
      <c r="J180" s="1425">
        <v>223</v>
      </c>
      <c r="K180" s="1282"/>
      <c r="L180" s="1048">
        <f t="shared" si="14"/>
        <v>223</v>
      </c>
      <c r="M180" s="688"/>
    </row>
    <row r="181" spans="1:13" s="437" customFormat="1" ht="22.5" customHeight="1" x14ac:dyDescent="0.35">
      <c r="A181" s="747">
        <v>174</v>
      </c>
      <c r="B181" s="470">
        <v>2</v>
      </c>
      <c r="C181" s="1580"/>
      <c r="D181" s="695" t="s">
        <v>362</v>
      </c>
      <c r="E181" s="471" t="s">
        <v>24</v>
      </c>
      <c r="F181" s="477"/>
      <c r="G181" s="474"/>
      <c r="H181" s="475"/>
      <c r="I181" s="1129"/>
      <c r="J181" s="1424"/>
      <c r="K181" s="1281"/>
      <c r="L181" s="1048"/>
      <c r="M181" s="689"/>
    </row>
    <row r="182" spans="1:13" s="437" customFormat="1" ht="18" customHeight="1" x14ac:dyDescent="0.3">
      <c r="A182" s="747">
        <v>175</v>
      </c>
      <c r="B182" s="482"/>
      <c r="C182" s="481">
        <v>1</v>
      </c>
      <c r="D182" s="571" t="s">
        <v>511</v>
      </c>
      <c r="E182" s="480"/>
      <c r="F182" s="477">
        <f t="shared" si="15"/>
        <v>0</v>
      </c>
      <c r="G182" s="478"/>
      <c r="H182" s="479"/>
      <c r="I182" s="1130">
        <v>1600</v>
      </c>
      <c r="J182" s="1425">
        <v>0</v>
      </c>
      <c r="K182" s="1282"/>
      <c r="L182" s="1048">
        <f t="shared" si="14"/>
        <v>0</v>
      </c>
      <c r="M182" s="688"/>
    </row>
    <row r="183" spans="1:13" s="437" customFormat="1" ht="18" customHeight="1" x14ac:dyDescent="0.3">
      <c r="A183" s="747">
        <v>176</v>
      </c>
      <c r="B183" s="482"/>
      <c r="C183" s="481">
        <v>2</v>
      </c>
      <c r="D183" s="571" t="s">
        <v>828</v>
      </c>
      <c r="E183" s="670"/>
      <c r="F183" s="477">
        <f t="shared" si="15"/>
        <v>780</v>
      </c>
      <c r="G183" s="478"/>
      <c r="H183" s="479"/>
      <c r="I183" s="1130"/>
      <c r="J183" s="1425">
        <v>780</v>
      </c>
      <c r="K183" s="1282"/>
      <c r="L183" s="1048">
        <f t="shared" si="14"/>
        <v>780</v>
      </c>
      <c r="M183" s="688"/>
    </row>
    <row r="184" spans="1:13" s="437" customFormat="1" ht="18" customHeight="1" x14ac:dyDescent="0.3">
      <c r="A184" s="747">
        <v>177</v>
      </c>
      <c r="B184" s="482"/>
      <c r="C184" s="481">
        <v>3</v>
      </c>
      <c r="D184" s="571" t="s">
        <v>833</v>
      </c>
      <c r="E184" s="670"/>
      <c r="F184" s="477">
        <f t="shared" si="15"/>
        <v>960</v>
      </c>
      <c r="G184" s="478"/>
      <c r="H184" s="479"/>
      <c r="I184" s="1130"/>
      <c r="J184" s="1425">
        <v>960</v>
      </c>
      <c r="K184" s="1282"/>
      <c r="L184" s="1048">
        <f t="shared" si="14"/>
        <v>960</v>
      </c>
      <c r="M184" s="688"/>
    </row>
    <row r="185" spans="1:13" s="437" customFormat="1" ht="18" customHeight="1" x14ac:dyDescent="0.3">
      <c r="A185" s="747">
        <v>178</v>
      </c>
      <c r="B185" s="482"/>
      <c r="C185" s="481">
        <v>4</v>
      </c>
      <c r="D185" s="571" t="s">
        <v>827</v>
      </c>
      <c r="E185" s="670"/>
      <c r="F185" s="477">
        <f t="shared" si="15"/>
        <v>340</v>
      </c>
      <c r="G185" s="478"/>
      <c r="H185" s="479"/>
      <c r="I185" s="1130"/>
      <c r="J185" s="1425">
        <v>340</v>
      </c>
      <c r="K185" s="1282"/>
      <c r="L185" s="1048">
        <f t="shared" si="14"/>
        <v>340</v>
      </c>
      <c r="M185" s="688"/>
    </row>
    <row r="186" spans="1:13" s="437" customFormat="1" ht="18" customHeight="1" x14ac:dyDescent="0.3">
      <c r="A186" s="747">
        <v>179</v>
      </c>
      <c r="B186" s="482"/>
      <c r="C186" s="481">
        <v>5</v>
      </c>
      <c r="D186" s="571" t="s">
        <v>829</v>
      </c>
      <c r="E186" s="670"/>
      <c r="F186" s="477">
        <f t="shared" si="15"/>
        <v>600</v>
      </c>
      <c r="G186" s="478"/>
      <c r="H186" s="479"/>
      <c r="I186" s="1130"/>
      <c r="J186" s="1425">
        <v>600</v>
      </c>
      <c r="K186" s="1282"/>
      <c r="L186" s="1048">
        <f t="shared" si="14"/>
        <v>600</v>
      </c>
      <c r="M186" s="688"/>
    </row>
    <row r="187" spans="1:13" s="437" customFormat="1" ht="18" customHeight="1" x14ac:dyDescent="0.3">
      <c r="A187" s="747">
        <v>180</v>
      </c>
      <c r="B187" s="482"/>
      <c r="C187" s="481">
        <v>6</v>
      </c>
      <c r="D187" s="571" t="s">
        <v>830</v>
      </c>
      <c r="E187" s="670"/>
      <c r="F187" s="477">
        <f t="shared" si="15"/>
        <v>300</v>
      </c>
      <c r="G187" s="478"/>
      <c r="H187" s="479"/>
      <c r="I187" s="1130"/>
      <c r="J187" s="1425">
        <v>300</v>
      </c>
      <c r="K187" s="1282"/>
      <c r="L187" s="1048">
        <f t="shared" si="14"/>
        <v>300</v>
      </c>
      <c r="M187" s="688"/>
    </row>
    <row r="188" spans="1:13" s="437" customFormat="1" ht="18" customHeight="1" x14ac:dyDescent="0.3">
      <c r="A188" s="747">
        <v>181</v>
      </c>
      <c r="B188" s="482"/>
      <c r="C188" s="481">
        <v>7</v>
      </c>
      <c r="D188" s="571" t="s">
        <v>831</v>
      </c>
      <c r="E188" s="670"/>
      <c r="F188" s="477">
        <f t="shared" si="15"/>
        <v>644</v>
      </c>
      <c r="G188" s="478"/>
      <c r="H188" s="479"/>
      <c r="I188" s="1130"/>
      <c r="J188" s="1425">
        <v>644</v>
      </c>
      <c r="K188" s="1282"/>
      <c r="L188" s="1048">
        <f t="shared" si="14"/>
        <v>644</v>
      </c>
      <c r="M188" s="688"/>
    </row>
    <row r="189" spans="1:13" s="437" customFormat="1" ht="18" customHeight="1" x14ac:dyDescent="0.3">
      <c r="A189" s="747">
        <v>182</v>
      </c>
      <c r="B189" s="482"/>
      <c r="C189" s="481">
        <v>8</v>
      </c>
      <c r="D189" s="571" t="s">
        <v>832</v>
      </c>
      <c r="E189" s="670"/>
      <c r="F189" s="477">
        <f t="shared" si="15"/>
        <v>500</v>
      </c>
      <c r="G189" s="478"/>
      <c r="H189" s="479"/>
      <c r="I189" s="1130"/>
      <c r="J189" s="1425">
        <v>500</v>
      </c>
      <c r="K189" s="1282"/>
      <c r="L189" s="1048">
        <f t="shared" si="14"/>
        <v>500</v>
      </c>
      <c r="M189" s="688"/>
    </row>
    <row r="190" spans="1:13" s="437" customFormat="1" ht="120.75" customHeight="1" x14ac:dyDescent="0.3">
      <c r="A190" s="747">
        <v>183</v>
      </c>
      <c r="B190" s="482"/>
      <c r="C190" s="481">
        <v>9</v>
      </c>
      <c r="D190" s="571" t="s">
        <v>1404</v>
      </c>
      <c r="E190" s="670"/>
      <c r="F190" s="477">
        <f t="shared" si="15"/>
        <v>3390</v>
      </c>
      <c r="G190" s="478"/>
      <c r="H190" s="479"/>
      <c r="I190" s="1130">
        <v>1570</v>
      </c>
      <c r="J190" s="1425">
        <v>3390</v>
      </c>
      <c r="K190" s="1282"/>
      <c r="L190" s="1048">
        <f t="shared" si="14"/>
        <v>3390</v>
      </c>
      <c r="M190" s="688"/>
    </row>
    <row r="191" spans="1:13" s="437" customFormat="1" ht="20.100000000000001" customHeight="1" x14ac:dyDescent="0.3">
      <c r="A191" s="747">
        <v>184</v>
      </c>
      <c r="B191" s="482"/>
      <c r="C191" s="481"/>
      <c r="D191" s="694" t="s">
        <v>502</v>
      </c>
      <c r="E191" s="670"/>
      <c r="F191" s="477"/>
      <c r="G191" s="478"/>
      <c r="H191" s="479"/>
      <c r="I191" s="1130"/>
      <c r="J191" s="1425"/>
      <c r="K191" s="1282"/>
      <c r="L191" s="1048"/>
      <c r="M191" s="688"/>
    </row>
    <row r="192" spans="1:13" s="437" customFormat="1" ht="52.5" customHeight="1" x14ac:dyDescent="0.3">
      <c r="A192" s="747">
        <v>185</v>
      </c>
      <c r="B192" s="482"/>
      <c r="C192" s="481">
        <v>10</v>
      </c>
      <c r="D192" s="571" t="s">
        <v>1302</v>
      </c>
      <c r="E192" s="670"/>
      <c r="F192" s="477">
        <f>L192</f>
        <v>270</v>
      </c>
      <c r="G192" s="478"/>
      <c r="H192" s="479"/>
      <c r="I192" s="1130">
        <v>270</v>
      </c>
      <c r="J192" s="1425">
        <v>270</v>
      </c>
      <c r="K192" s="1282"/>
      <c r="L192" s="1048">
        <f t="shared" si="14"/>
        <v>270</v>
      </c>
      <c r="M192" s="688"/>
    </row>
    <row r="193" spans="1:252" s="257" customFormat="1" ht="22.5" customHeight="1" x14ac:dyDescent="0.35">
      <c r="A193" s="747">
        <v>186</v>
      </c>
      <c r="B193" s="470">
        <v>3</v>
      </c>
      <c r="C193" s="1580"/>
      <c r="D193" s="695" t="s">
        <v>300</v>
      </c>
      <c r="E193" s="471" t="s">
        <v>24</v>
      </c>
      <c r="F193" s="477"/>
      <c r="G193" s="474"/>
      <c r="H193" s="475"/>
      <c r="I193" s="1129"/>
      <c r="J193" s="1424"/>
      <c r="K193" s="1281"/>
      <c r="L193" s="1048"/>
      <c r="M193" s="689"/>
      <c r="N193" s="469"/>
      <c r="O193" s="469"/>
      <c r="P193" s="469"/>
      <c r="Q193" s="469"/>
      <c r="R193" s="469"/>
      <c r="S193" s="469"/>
      <c r="T193" s="469"/>
      <c r="U193" s="469"/>
      <c r="V193" s="469"/>
      <c r="W193" s="469"/>
      <c r="X193" s="469"/>
      <c r="Y193" s="469"/>
      <c r="Z193" s="469"/>
      <c r="AA193" s="469"/>
      <c r="AB193" s="469"/>
      <c r="AC193" s="469"/>
      <c r="AD193" s="469"/>
      <c r="AE193" s="469"/>
      <c r="AF193" s="469"/>
      <c r="AG193" s="469"/>
      <c r="AH193" s="469"/>
      <c r="AI193" s="469"/>
      <c r="AJ193" s="469"/>
      <c r="AK193" s="469"/>
      <c r="AL193" s="469"/>
      <c r="AM193" s="469"/>
      <c r="AN193" s="469"/>
      <c r="AO193" s="469"/>
      <c r="AP193" s="469"/>
      <c r="AQ193" s="469"/>
      <c r="AR193" s="469"/>
      <c r="AS193" s="469"/>
      <c r="AT193" s="469"/>
      <c r="AU193" s="469"/>
      <c r="AV193" s="469"/>
      <c r="AW193" s="469"/>
      <c r="AX193" s="469"/>
      <c r="AY193" s="469"/>
      <c r="AZ193" s="469"/>
      <c r="BA193" s="469"/>
      <c r="BB193" s="469"/>
      <c r="BC193" s="469"/>
      <c r="BD193" s="469"/>
      <c r="BE193" s="469"/>
      <c r="BF193" s="469"/>
      <c r="BG193" s="469"/>
      <c r="BH193" s="469"/>
      <c r="BI193" s="469"/>
      <c r="BJ193" s="469"/>
      <c r="BK193" s="469"/>
      <c r="BL193" s="469"/>
      <c r="BM193" s="469"/>
      <c r="BN193" s="469"/>
      <c r="BO193" s="469"/>
      <c r="BP193" s="469"/>
      <c r="BQ193" s="469"/>
      <c r="BR193" s="469"/>
      <c r="BS193" s="469"/>
      <c r="BT193" s="469"/>
      <c r="BU193" s="469"/>
      <c r="BV193" s="469"/>
      <c r="BW193" s="469"/>
      <c r="BX193" s="469"/>
      <c r="BY193" s="469"/>
      <c r="BZ193" s="469"/>
      <c r="CA193" s="469"/>
      <c r="CB193" s="469"/>
      <c r="CC193" s="469"/>
      <c r="CD193" s="469"/>
      <c r="CE193" s="469"/>
      <c r="CF193" s="469"/>
      <c r="CG193" s="469"/>
      <c r="CH193" s="469"/>
      <c r="CI193" s="469"/>
      <c r="CJ193" s="469"/>
      <c r="CK193" s="469"/>
      <c r="CL193" s="469"/>
      <c r="CM193" s="469"/>
      <c r="CN193" s="469"/>
      <c r="CO193" s="469"/>
      <c r="CP193" s="469"/>
      <c r="CQ193" s="469"/>
      <c r="CR193" s="469"/>
      <c r="CS193" s="469"/>
      <c r="CT193" s="469"/>
      <c r="CU193" s="469"/>
      <c r="CV193" s="469"/>
      <c r="CW193" s="469"/>
      <c r="CX193" s="469"/>
      <c r="CY193" s="469"/>
      <c r="CZ193" s="469"/>
      <c r="DA193" s="469"/>
      <c r="DB193" s="469"/>
      <c r="DC193" s="469"/>
      <c r="DD193" s="469"/>
      <c r="DE193" s="469"/>
      <c r="DF193" s="469"/>
      <c r="DG193" s="469"/>
      <c r="DH193" s="469"/>
      <c r="DI193" s="469"/>
      <c r="DJ193" s="469"/>
      <c r="DK193" s="469"/>
      <c r="DL193" s="469"/>
      <c r="DM193" s="469"/>
      <c r="DN193" s="469"/>
      <c r="DO193" s="469"/>
      <c r="DP193" s="469"/>
      <c r="DQ193" s="469"/>
      <c r="DR193" s="469"/>
      <c r="DS193" s="469"/>
      <c r="DT193" s="469"/>
      <c r="DU193" s="469"/>
      <c r="DV193" s="469"/>
      <c r="DW193" s="469"/>
      <c r="DX193" s="469"/>
      <c r="DY193" s="469"/>
      <c r="DZ193" s="469"/>
      <c r="EA193" s="469"/>
      <c r="EB193" s="469"/>
      <c r="EC193" s="469"/>
      <c r="ED193" s="469"/>
      <c r="EE193" s="469"/>
      <c r="EF193" s="469"/>
      <c r="EG193" s="469"/>
      <c r="EH193" s="469"/>
      <c r="EI193" s="469"/>
      <c r="EJ193" s="469"/>
      <c r="EK193" s="469"/>
      <c r="EL193" s="469"/>
      <c r="EM193" s="469"/>
      <c r="EN193" s="469"/>
      <c r="EO193" s="469"/>
      <c r="EP193" s="469"/>
      <c r="EQ193" s="469"/>
      <c r="ER193" s="469"/>
      <c r="ES193" s="469"/>
      <c r="ET193" s="469"/>
      <c r="EU193" s="469"/>
      <c r="EV193" s="469"/>
      <c r="EW193" s="469"/>
      <c r="EX193" s="469"/>
      <c r="EY193" s="469"/>
      <c r="EZ193" s="469"/>
      <c r="FA193" s="469"/>
      <c r="FB193" s="469"/>
      <c r="FC193" s="469"/>
      <c r="FD193" s="469"/>
      <c r="FE193" s="469"/>
      <c r="FF193" s="469"/>
      <c r="FG193" s="469"/>
      <c r="FH193" s="469"/>
      <c r="FI193" s="469"/>
      <c r="FJ193" s="469"/>
      <c r="FK193" s="469"/>
      <c r="FL193" s="469"/>
      <c r="FM193" s="469"/>
      <c r="FN193" s="469"/>
      <c r="FO193" s="469"/>
      <c r="FP193" s="469"/>
      <c r="FQ193" s="469"/>
      <c r="FR193" s="469"/>
      <c r="FS193" s="469"/>
      <c r="FT193" s="469"/>
      <c r="FU193" s="469"/>
      <c r="FV193" s="469"/>
      <c r="FW193" s="469"/>
      <c r="FX193" s="469"/>
      <c r="FY193" s="469"/>
      <c r="FZ193" s="469"/>
      <c r="GA193" s="469"/>
      <c r="GB193" s="469"/>
      <c r="GC193" s="469"/>
      <c r="GD193" s="469"/>
      <c r="GE193" s="469"/>
      <c r="GF193" s="469"/>
      <c r="GG193" s="469"/>
      <c r="GH193" s="469"/>
      <c r="GI193" s="469"/>
      <c r="GJ193" s="469"/>
      <c r="GK193" s="469"/>
      <c r="GL193" s="469"/>
      <c r="GM193" s="469"/>
      <c r="GN193" s="469"/>
      <c r="GO193" s="469"/>
      <c r="GP193" s="469"/>
      <c r="GQ193" s="469"/>
      <c r="GR193" s="469"/>
      <c r="GS193" s="469"/>
      <c r="GT193" s="469"/>
      <c r="GU193" s="469"/>
      <c r="GV193" s="469"/>
      <c r="GW193" s="469"/>
      <c r="GX193" s="469"/>
      <c r="GY193" s="469"/>
      <c r="GZ193" s="469"/>
      <c r="HA193" s="469"/>
      <c r="HB193" s="469"/>
      <c r="HC193" s="469"/>
      <c r="HD193" s="469"/>
      <c r="HE193" s="469"/>
      <c r="HF193" s="469"/>
      <c r="HG193" s="469"/>
      <c r="HH193" s="469"/>
      <c r="HI193" s="469"/>
      <c r="HJ193" s="469"/>
      <c r="HK193" s="469"/>
      <c r="HL193" s="469"/>
      <c r="HM193" s="469"/>
      <c r="HN193" s="469"/>
      <c r="HO193" s="469"/>
      <c r="HP193" s="469"/>
      <c r="HQ193" s="469"/>
      <c r="HR193" s="469"/>
      <c r="HS193" s="469"/>
      <c r="HT193" s="469"/>
      <c r="HU193" s="469"/>
      <c r="HV193" s="469"/>
      <c r="HW193" s="469"/>
      <c r="HX193" s="469"/>
      <c r="HY193" s="469"/>
      <c r="HZ193" s="469"/>
      <c r="IA193" s="469"/>
      <c r="IB193" s="469"/>
      <c r="IC193" s="469"/>
      <c r="ID193" s="469"/>
      <c r="IE193" s="469"/>
      <c r="IF193" s="469"/>
      <c r="IG193" s="469"/>
      <c r="IH193" s="469"/>
      <c r="II193" s="469"/>
      <c r="IJ193" s="469"/>
      <c r="IK193" s="469"/>
      <c r="IL193" s="469"/>
      <c r="IM193" s="469"/>
      <c r="IN193" s="469"/>
      <c r="IO193" s="469"/>
      <c r="IP193" s="469"/>
      <c r="IQ193" s="469"/>
      <c r="IR193" s="469"/>
    </row>
    <row r="194" spans="1:252" s="437" customFormat="1" ht="18" customHeight="1" x14ac:dyDescent="0.3">
      <c r="A194" s="747">
        <v>187</v>
      </c>
      <c r="B194" s="482"/>
      <c r="C194" s="481">
        <v>1</v>
      </c>
      <c r="D194" s="571" t="s">
        <v>821</v>
      </c>
      <c r="E194" s="471"/>
      <c r="F194" s="477">
        <f t="shared" si="15"/>
        <v>0</v>
      </c>
      <c r="G194" s="478"/>
      <c r="H194" s="479"/>
      <c r="I194" s="1130">
        <v>1000</v>
      </c>
      <c r="J194" s="1425">
        <v>0</v>
      </c>
      <c r="K194" s="1282"/>
      <c r="L194" s="1048">
        <f t="shared" si="14"/>
        <v>0</v>
      </c>
      <c r="M194" s="688"/>
    </row>
    <row r="195" spans="1:252" s="437" customFormat="1" ht="18" customHeight="1" x14ac:dyDescent="0.3">
      <c r="A195" s="747">
        <v>188</v>
      </c>
      <c r="B195" s="482"/>
      <c r="C195" s="481">
        <v>2</v>
      </c>
      <c r="D195" s="571" t="s">
        <v>954</v>
      </c>
      <c r="E195" s="471"/>
      <c r="F195" s="477">
        <f t="shared" si="15"/>
        <v>1745</v>
      </c>
      <c r="G195" s="478"/>
      <c r="H195" s="479"/>
      <c r="I195" s="1130"/>
      <c r="J195" s="1425">
        <v>1745</v>
      </c>
      <c r="K195" s="1282"/>
      <c r="L195" s="1048">
        <f t="shared" si="14"/>
        <v>1745</v>
      </c>
      <c r="M195" s="688"/>
    </row>
    <row r="196" spans="1:252" s="437" customFormat="1" ht="114.75" customHeight="1" x14ac:dyDescent="0.3">
      <c r="A196" s="747">
        <v>189</v>
      </c>
      <c r="B196" s="482"/>
      <c r="C196" s="481">
        <v>3</v>
      </c>
      <c r="D196" s="571" t="s">
        <v>1393</v>
      </c>
      <c r="E196" s="471"/>
      <c r="F196" s="477">
        <f t="shared" si="15"/>
        <v>2182</v>
      </c>
      <c r="G196" s="478"/>
      <c r="H196" s="479"/>
      <c r="I196" s="1130">
        <v>19</v>
      </c>
      <c r="J196" s="1425">
        <v>1707</v>
      </c>
      <c r="K196" s="1282">
        <v>475</v>
      </c>
      <c r="L196" s="1048">
        <f t="shared" si="14"/>
        <v>2182</v>
      </c>
      <c r="M196" s="688"/>
    </row>
    <row r="197" spans="1:252" s="437" customFormat="1" ht="18" customHeight="1" x14ac:dyDescent="0.3">
      <c r="A197" s="747">
        <v>190</v>
      </c>
      <c r="B197" s="482"/>
      <c r="C197" s="481">
        <v>4</v>
      </c>
      <c r="D197" s="571" t="s">
        <v>1179</v>
      </c>
      <c r="E197" s="471"/>
      <c r="F197" s="477">
        <f t="shared" si="15"/>
        <v>200</v>
      </c>
      <c r="G197" s="478"/>
      <c r="H197" s="479"/>
      <c r="I197" s="1130"/>
      <c r="J197" s="1425">
        <v>200</v>
      </c>
      <c r="K197" s="1282"/>
      <c r="L197" s="1048">
        <f t="shared" si="14"/>
        <v>200</v>
      </c>
      <c r="M197" s="688"/>
    </row>
    <row r="198" spans="1:252" s="437" customFormat="1" ht="18" customHeight="1" x14ac:dyDescent="0.3">
      <c r="A198" s="747">
        <v>191</v>
      </c>
      <c r="B198" s="482"/>
      <c r="C198" s="481">
        <v>5</v>
      </c>
      <c r="D198" s="571" t="s">
        <v>517</v>
      </c>
      <c r="E198" s="471"/>
      <c r="F198" s="477">
        <f t="shared" si="15"/>
        <v>598</v>
      </c>
      <c r="G198" s="478"/>
      <c r="H198" s="479"/>
      <c r="I198" s="1130"/>
      <c r="J198" s="1425">
        <v>598</v>
      </c>
      <c r="K198" s="1282"/>
      <c r="L198" s="1048">
        <f t="shared" si="14"/>
        <v>598</v>
      </c>
      <c r="M198" s="688"/>
    </row>
    <row r="199" spans="1:252" s="437" customFormat="1" ht="18" customHeight="1" x14ac:dyDescent="0.3">
      <c r="A199" s="747">
        <v>192</v>
      </c>
      <c r="B199" s="482"/>
      <c r="C199" s="481">
        <v>6</v>
      </c>
      <c r="D199" s="571" t="s">
        <v>820</v>
      </c>
      <c r="E199" s="471"/>
      <c r="F199" s="477">
        <f t="shared" si="15"/>
        <v>850</v>
      </c>
      <c r="G199" s="478"/>
      <c r="H199" s="479"/>
      <c r="I199" s="1130"/>
      <c r="J199" s="1425">
        <v>850</v>
      </c>
      <c r="K199" s="1282"/>
      <c r="L199" s="1048">
        <f t="shared" si="14"/>
        <v>850</v>
      </c>
      <c r="M199" s="688"/>
    </row>
    <row r="200" spans="1:252" s="437" customFormat="1" ht="18" customHeight="1" x14ac:dyDescent="0.3">
      <c r="A200" s="747">
        <v>193</v>
      </c>
      <c r="B200" s="482"/>
      <c r="C200" s="481">
        <v>7</v>
      </c>
      <c r="D200" s="571" t="s">
        <v>1294</v>
      </c>
      <c r="E200" s="471"/>
      <c r="F200" s="477">
        <f t="shared" si="15"/>
        <v>230</v>
      </c>
      <c r="G200" s="478"/>
      <c r="H200" s="479"/>
      <c r="I200" s="1130"/>
      <c r="J200" s="1425"/>
      <c r="K200" s="1282">
        <v>230</v>
      </c>
      <c r="L200" s="1048">
        <f t="shared" si="14"/>
        <v>230</v>
      </c>
      <c r="M200" s="688"/>
    </row>
    <row r="201" spans="1:252" s="437" customFormat="1" ht="18" customHeight="1" x14ac:dyDescent="0.3">
      <c r="A201" s="747">
        <v>194</v>
      </c>
      <c r="B201" s="482"/>
      <c r="C201" s="481">
        <v>8</v>
      </c>
      <c r="D201" s="571" t="s">
        <v>1295</v>
      </c>
      <c r="E201" s="471"/>
      <c r="F201" s="477">
        <f t="shared" si="15"/>
        <v>150</v>
      </c>
      <c r="G201" s="478"/>
      <c r="H201" s="479"/>
      <c r="I201" s="1130"/>
      <c r="J201" s="1425"/>
      <c r="K201" s="1282">
        <v>150</v>
      </c>
      <c r="L201" s="1048">
        <f t="shared" si="14"/>
        <v>150</v>
      </c>
      <c r="M201" s="688"/>
    </row>
    <row r="202" spans="1:252" s="437" customFormat="1" ht="18" customHeight="1" x14ac:dyDescent="0.3">
      <c r="A202" s="747">
        <v>195</v>
      </c>
      <c r="B202" s="482"/>
      <c r="C202" s="481"/>
      <c r="D202" s="694" t="s">
        <v>503</v>
      </c>
      <c r="E202" s="471"/>
      <c r="F202" s="477"/>
      <c r="G202" s="478"/>
      <c r="H202" s="479"/>
      <c r="I202" s="1130"/>
      <c r="J202" s="1425"/>
      <c r="K202" s="1282"/>
      <c r="L202" s="1048"/>
      <c r="M202" s="688"/>
    </row>
    <row r="203" spans="1:252" s="437" customFormat="1" ht="18" customHeight="1" x14ac:dyDescent="0.3">
      <c r="A203" s="747">
        <v>196</v>
      </c>
      <c r="B203" s="482"/>
      <c r="C203" s="481">
        <v>9</v>
      </c>
      <c r="D203" s="571" t="s">
        <v>511</v>
      </c>
      <c r="E203" s="471"/>
      <c r="F203" s="477">
        <f t="shared" si="15"/>
        <v>0</v>
      </c>
      <c r="G203" s="478"/>
      <c r="H203" s="479"/>
      <c r="I203" s="1130">
        <v>1000</v>
      </c>
      <c r="J203" s="1425">
        <v>0</v>
      </c>
      <c r="K203" s="1282"/>
      <c r="L203" s="1048">
        <f t="shared" si="14"/>
        <v>0</v>
      </c>
      <c r="M203" s="688"/>
    </row>
    <row r="204" spans="1:252" s="437" customFormat="1" ht="18" customHeight="1" x14ac:dyDescent="0.3">
      <c r="A204" s="747">
        <v>197</v>
      </c>
      <c r="B204" s="482"/>
      <c r="C204" s="481">
        <v>10</v>
      </c>
      <c r="D204" s="571" t="s">
        <v>822</v>
      </c>
      <c r="E204" s="471"/>
      <c r="F204" s="477">
        <f t="shared" si="15"/>
        <v>1000</v>
      </c>
      <c r="G204" s="478"/>
      <c r="H204" s="479"/>
      <c r="I204" s="1130"/>
      <c r="J204" s="1425">
        <v>1000</v>
      </c>
      <c r="K204" s="1282"/>
      <c r="L204" s="1048">
        <f t="shared" si="14"/>
        <v>1000</v>
      </c>
      <c r="M204" s="688"/>
    </row>
    <row r="205" spans="1:252" s="437" customFormat="1" ht="134.25" customHeight="1" x14ac:dyDescent="0.3">
      <c r="A205" s="747">
        <v>198</v>
      </c>
      <c r="B205" s="482"/>
      <c r="C205" s="481">
        <v>11</v>
      </c>
      <c r="D205" s="571" t="s">
        <v>1299</v>
      </c>
      <c r="E205" s="471"/>
      <c r="F205" s="477">
        <f t="shared" si="15"/>
        <v>3580</v>
      </c>
      <c r="G205" s="478"/>
      <c r="H205" s="479"/>
      <c r="I205" s="1130">
        <v>350</v>
      </c>
      <c r="J205" s="1425">
        <v>3185</v>
      </c>
      <c r="K205" s="1282">
        <v>395</v>
      </c>
      <c r="L205" s="1048">
        <f t="shared" si="14"/>
        <v>3580</v>
      </c>
      <c r="M205" s="688"/>
    </row>
    <row r="206" spans="1:252" s="437" customFormat="1" ht="18" customHeight="1" x14ac:dyDescent="0.3">
      <c r="A206" s="747">
        <v>199</v>
      </c>
      <c r="B206" s="482"/>
      <c r="C206" s="481">
        <v>12</v>
      </c>
      <c r="D206" s="571" t="s">
        <v>631</v>
      </c>
      <c r="E206" s="471"/>
      <c r="F206" s="477">
        <f t="shared" si="15"/>
        <v>0</v>
      </c>
      <c r="G206" s="478"/>
      <c r="H206" s="479"/>
      <c r="I206" s="1130">
        <v>1100</v>
      </c>
      <c r="J206" s="1425">
        <v>0</v>
      </c>
      <c r="K206" s="1282"/>
      <c r="L206" s="1048">
        <f t="shared" si="14"/>
        <v>0</v>
      </c>
      <c r="M206" s="688"/>
    </row>
    <row r="207" spans="1:252" s="437" customFormat="1" ht="18" customHeight="1" x14ac:dyDescent="0.3">
      <c r="A207" s="747">
        <v>200</v>
      </c>
      <c r="B207" s="482"/>
      <c r="C207" s="481">
        <v>13</v>
      </c>
      <c r="D207" s="571" t="s">
        <v>824</v>
      </c>
      <c r="E207" s="471"/>
      <c r="F207" s="477">
        <f t="shared" si="15"/>
        <v>600</v>
      </c>
      <c r="G207" s="478"/>
      <c r="H207" s="479"/>
      <c r="I207" s="1130"/>
      <c r="J207" s="1425">
        <v>600</v>
      </c>
      <c r="K207" s="1282"/>
      <c r="L207" s="1048">
        <f t="shared" si="14"/>
        <v>600</v>
      </c>
      <c r="M207" s="688"/>
    </row>
    <row r="208" spans="1:252" s="437" customFormat="1" ht="18" customHeight="1" x14ac:dyDescent="0.3">
      <c r="A208" s="747">
        <v>201</v>
      </c>
      <c r="B208" s="482"/>
      <c r="C208" s="481">
        <v>14</v>
      </c>
      <c r="D208" s="571" t="s">
        <v>823</v>
      </c>
      <c r="E208" s="471"/>
      <c r="F208" s="477">
        <f t="shared" si="15"/>
        <v>350</v>
      </c>
      <c r="G208" s="478"/>
      <c r="H208" s="479"/>
      <c r="I208" s="1130"/>
      <c r="J208" s="1425">
        <v>350</v>
      </c>
      <c r="K208" s="1282"/>
      <c r="L208" s="1048">
        <f t="shared" si="14"/>
        <v>350</v>
      </c>
      <c r="M208" s="688"/>
    </row>
    <row r="209" spans="1:13" s="437" customFormat="1" ht="18" customHeight="1" x14ac:dyDescent="0.3">
      <c r="A209" s="747">
        <v>202</v>
      </c>
      <c r="B209" s="482"/>
      <c r="C209" s="481">
        <v>15</v>
      </c>
      <c r="D209" s="571" t="s">
        <v>517</v>
      </c>
      <c r="E209" s="471"/>
      <c r="F209" s="477">
        <f t="shared" si="15"/>
        <v>472</v>
      </c>
      <c r="G209" s="478"/>
      <c r="H209" s="479"/>
      <c r="I209" s="1130"/>
      <c r="J209" s="1425">
        <v>472</v>
      </c>
      <c r="K209" s="1282"/>
      <c r="L209" s="1048">
        <f t="shared" si="14"/>
        <v>472</v>
      </c>
      <c r="M209" s="688"/>
    </row>
    <row r="210" spans="1:13" s="437" customFormat="1" ht="18" customHeight="1" x14ac:dyDescent="0.3">
      <c r="A210" s="747">
        <v>203</v>
      </c>
      <c r="B210" s="482"/>
      <c r="C210" s="481">
        <v>16</v>
      </c>
      <c r="D210" s="571" t="s">
        <v>1180</v>
      </c>
      <c r="E210" s="471"/>
      <c r="F210" s="477">
        <f t="shared" si="15"/>
        <v>500</v>
      </c>
      <c r="G210" s="478"/>
      <c r="H210" s="479"/>
      <c r="I210" s="1130"/>
      <c r="J210" s="1425">
        <v>500</v>
      </c>
      <c r="K210" s="1282"/>
      <c r="L210" s="1048">
        <f t="shared" si="14"/>
        <v>500</v>
      </c>
      <c r="M210" s="688"/>
    </row>
    <row r="211" spans="1:13" s="437" customFormat="1" ht="18" customHeight="1" x14ac:dyDescent="0.3">
      <c r="A211" s="747">
        <v>204</v>
      </c>
      <c r="B211" s="482"/>
      <c r="C211" s="481">
        <v>17</v>
      </c>
      <c r="D211" s="571" t="s">
        <v>1181</v>
      </c>
      <c r="E211" s="471"/>
      <c r="F211" s="477">
        <f t="shared" si="15"/>
        <v>260</v>
      </c>
      <c r="G211" s="478"/>
      <c r="H211" s="479"/>
      <c r="I211" s="1130"/>
      <c r="J211" s="1425">
        <v>260</v>
      </c>
      <c r="K211" s="1282"/>
      <c r="L211" s="1048">
        <f t="shared" si="14"/>
        <v>260</v>
      </c>
      <c r="M211" s="688"/>
    </row>
    <row r="212" spans="1:13" s="437" customFormat="1" ht="18" customHeight="1" x14ac:dyDescent="0.3">
      <c r="A212" s="747">
        <v>205</v>
      </c>
      <c r="B212" s="482"/>
      <c r="C212" s="481">
        <v>18</v>
      </c>
      <c r="D212" s="571" t="s">
        <v>1296</v>
      </c>
      <c r="E212" s="471"/>
      <c r="F212" s="477">
        <f t="shared" si="15"/>
        <v>300</v>
      </c>
      <c r="G212" s="478"/>
      <c r="H212" s="479"/>
      <c r="I212" s="1130"/>
      <c r="J212" s="1425"/>
      <c r="K212" s="1282">
        <v>300</v>
      </c>
      <c r="L212" s="1048">
        <f t="shared" si="14"/>
        <v>300</v>
      </c>
      <c r="M212" s="688"/>
    </row>
    <row r="213" spans="1:13" s="437" customFormat="1" ht="18" customHeight="1" x14ac:dyDescent="0.3">
      <c r="A213" s="747">
        <v>206</v>
      </c>
      <c r="B213" s="482"/>
      <c r="C213" s="481">
        <v>19</v>
      </c>
      <c r="D213" s="571" t="s">
        <v>1295</v>
      </c>
      <c r="E213" s="471"/>
      <c r="F213" s="477">
        <f t="shared" si="15"/>
        <v>150</v>
      </c>
      <c r="G213" s="478"/>
      <c r="H213" s="479"/>
      <c r="I213" s="1130"/>
      <c r="J213" s="1425"/>
      <c r="K213" s="1282">
        <v>150</v>
      </c>
      <c r="L213" s="1048">
        <f t="shared" si="14"/>
        <v>150</v>
      </c>
      <c r="M213" s="688"/>
    </row>
    <row r="214" spans="1:13" s="437" customFormat="1" ht="18" customHeight="1" x14ac:dyDescent="0.3">
      <c r="A214" s="747">
        <v>207</v>
      </c>
      <c r="B214" s="482"/>
      <c r="C214" s="481">
        <v>20</v>
      </c>
      <c r="D214" s="571" t="s">
        <v>1297</v>
      </c>
      <c r="E214" s="471"/>
      <c r="F214" s="477">
        <f t="shared" si="15"/>
        <v>100</v>
      </c>
      <c r="G214" s="478"/>
      <c r="H214" s="479"/>
      <c r="I214" s="1130"/>
      <c r="J214" s="1425"/>
      <c r="K214" s="1282">
        <v>100</v>
      </c>
      <c r="L214" s="1048">
        <f t="shared" si="14"/>
        <v>100</v>
      </c>
      <c r="M214" s="688"/>
    </row>
    <row r="215" spans="1:13" s="437" customFormat="1" ht="18" customHeight="1" x14ac:dyDescent="0.3">
      <c r="A215" s="747">
        <v>208</v>
      </c>
      <c r="B215" s="482"/>
      <c r="C215" s="481">
        <v>21</v>
      </c>
      <c r="D215" s="571" t="s">
        <v>1298</v>
      </c>
      <c r="E215" s="471"/>
      <c r="F215" s="477">
        <f t="shared" si="15"/>
        <v>200</v>
      </c>
      <c r="G215" s="478"/>
      <c r="H215" s="479"/>
      <c r="I215" s="1130"/>
      <c r="J215" s="1425"/>
      <c r="K215" s="1282">
        <v>200</v>
      </c>
      <c r="L215" s="1048">
        <f t="shared" si="14"/>
        <v>200</v>
      </c>
      <c r="M215" s="688"/>
    </row>
    <row r="216" spans="1:13" s="437" customFormat="1" ht="22.5" customHeight="1" x14ac:dyDescent="0.35">
      <c r="A216" s="747">
        <v>209</v>
      </c>
      <c r="B216" s="470">
        <v>4</v>
      </c>
      <c r="C216" s="1580"/>
      <c r="D216" s="695" t="s">
        <v>370</v>
      </c>
      <c r="E216" s="471" t="s">
        <v>24</v>
      </c>
      <c r="F216" s="477"/>
      <c r="G216" s="474"/>
      <c r="H216" s="475"/>
      <c r="I216" s="1129"/>
      <c r="J216" s="1424"/>
      <c r="K216" s="1281"/>
      <c r="L216" s="1048"/>
      <c r="M216" s="689"/>
    </row>
    <row r="217" spans="1:13" s="469" customFormat="1" x14ac:dyDescent="0.3">
      <c r="A217" s="747">
        <v>210</v>
      </c>
      <c r="B217" s="482"/>
      <c r="C217" s="481">
        <v>1</v>
      </c>
      <c r="D217" s="571" t="s">
        <v>511</v>
      </c>
      <c r="E217" s="471"/>
      <c r="F217" s="477">
        <f t="shared" si="15"/>
        <v>0</v>
      </c>
      <c r="G217" s="478"/>
      <c r="H217" s="479"/>
      <c r="I217" s="1130">
        <v>1600</v>
      </c>
      <c r="J217" s="1425">
        <v>0</v>
      </c>
      <c r="K217" s="1282"/>
      <c r="L217" s="1048">
        <f t="shared" si="14"/>
        <v>0</v>
      </c>
      <c r="M217" s="688"/>
    </row>
    <row r="218" spans="1:13" s="469" customFormat="1" ht="150" customHeight="1" x14ac:dyDescent="0.3">
      <c r="A218" s="747">
        <v>211</v>
      </c>
      <c r="B218" s="482"/>
      <c r="C218" s="481"/>
      <c r="D218" s="571" t="s">
        <v>1178</v>
      </c>
      <c r="E218" s="471"/>
      <c r="F218" s="477">
        <f t="shared" si="15"/>
        <v>3375</v>
      </c>
      <c r="G218" s="478"/>
      <c r="H218" s="479"/>
      <c r="I218" s="1130"/>
      <c r="J218" s="1425">
        <v>3875</v>
      </c>
      <c r="K218" s="1282">
        <v>-500</v>
      </c>
      <c r="L218" s="1048">
        <f t="shared" si="14"/>
        <v>3375</v>
      </c>
      <c r="M218" s="688"/>
    </row>
    <row r="219" spans="1:13" s="469" customFormat="1" ht="20.100000000000001" customHeight="1" x14ac:dyDescent="0.3">
      <c r="A219" s="747">
        <v>212</v>
      </c>
      <c r="B219" s="482"/>
      <c r="C219" s="481">
        <v>2</v>
      </c>
      <c r="D219" s="571" t="s">
        <v>1277</v>
      </c>
      <c r="E219" s="471"/>
      <c r="F219" s="477">
        <f t="shared" si="15"/>
        <v>250</v>
      </c>
      <c r="G219" s="478"/>
      <c r="H219" s="479"/>
      <c r="I219" s="1130"/>
      <c r="J219" s="1425"/>
      <c r="K219" s="1282">
        <v>250</v>
      </c>
      <c r="L219" s="1048">
        <f t="shared" si="14"/>
        <v>250</v>
      </c>
      <c r="M219" s="688"/>
    </row>
    <row r="220" spans="1:13" s="469" customFormat="1" ht="20.100000000000001" customHeight="1" x14ac:dyDescent="0.3">
      <c r="A220" s="747">
        <v>213</v>
      </c>
      <c r="B220" s="482"/>
      <c r="C220" s="481">
        <v>3</v>
      </c>
      <c r="D220" s="571" t="s">
        <v>1278</v>
      </c>
      <c r="E220" s="471"/>
      <c r="F220" s="477">
        <f t="shared" si="15"/>
        <v>750</v>
      </c>
      <c r="G220" s="478"/>
      <c r="H220" s="479"/>
      <c r="I220" s="1130"/>
      <c r="J220" s="1425"/>
      <c r="K220" s="1282">
        <v>750</v>
      </c>
      <c r="L220" s="1048">
        <f t="shared" si="14"/>
        <v>750</v>
      </c>
      <c r="M220" s="688"/>
    </row>
    <row r="221" spans="1:13" s="469" customFormat="1" x14ac:dyDescent="0.3">
      <c r="A221" s="747">
        <v>214</v>
      </c>
      <c r="B221" s="482"/>
      <c r="C221" s="481"/>
      <c r="D221" s="694" t="s">
        <v>504</v>
      </c>
      <c r="E221" s="471"/>
      <c r="F221" s="477"/>
      <c r="G221" s="478"/>
      <c r="H221" s="479"/>
      <c r="I221" s="1130"/>
      <c r="J221" s="1425"/>
      <c r="K221" s="1282"/>
      <c r="L221" s="1048"/>
      <c r="M221" s="688"/>
    </row>
    <row r="222" spans="1:13" s="469" customFormat="1" ht="32.25" customHeight="1" x14ac:dyDescent="0.3">
      <c r="A222" s="747">
        <v>215</v>
      </c>
      <c r="B222" s="482"/>
      <c r="C222" s="481">
        <v>4</v>
      </c>
      <c r="D222" s="571" t="s">
        <v>505</v>
      </c>
      <c r="E222" s="471"/>
      <c r="F222" s="477">
        <f t="shared" si="15"/>
        <v>554</v>
      </c>
      <c r="G222" s="478"/>
      <c r="H222" s="479"/>
      <c r="I222" s="1130">
        <v>554</v>
      </c>
      <c r="J222" s="1425">
        <v>554</v>
      </c>
      <c r="K222" s="1282"/>
      <c r="L222" s="1048">
        <f t="shared" si="14"/>
        <v>554</v>
      </c>
      <c r="M222" s="688"/>
    </row>
    <row r="223" spans="1:13" s="469" customFormat="1" ht="135" customHeight="1" x14ac:dyDescent="0.3">
      <c r="A223" s="747">
        <v>216</v>
      </c>
      <c r="B223" s="482"/>
      <c r="C223" s="481">
        <v>5</v>
      </c>
      <c r="D223" s="571" t="s">
        <v>1201</v>
      </c>
      <c r="E223" s="471"/>
      <c r="F223" s="477">
        <f t="shared" si="15"/>
        <v>2110</v>
      </c>
      <c r="G223" s="478"/>
      <c r="H223" s="479"/>
      <c r="I223" s="1130"/>
      <c r="J223" s="1425">
        <v>2110</v>
      </c>
      <c r="K223" s="1282"/>
      <c r="L223" s="1048">
        <f t="shared" si="14"/>
        <v>2110</v>
      </c>
      <c r="M223" s="688"/>
    </row>
    <row r="224" spans="1:13" s="469" customFormat="1" ht="22.5" customHeight="1" x14ac:dyDescent="0.35">
      <c r="A224" s="747">
        <v>217</v>
      </c>
      <c r="B224" s="482">
        <v>5</v>
      </c>
      <c r="C224" s="1580"/>
      <c r="D224" s="695" t="s">
        <v>371</v>
      </c>
      <c r="E224" s="471" t="s">
        <v>24</v>
      </c>
      <c r="F224" s="477"/>
      <c r="G224" s="474"/>
      <c r="H224" s="475"/>
      <c r="I224" s="1129"/>
      <c r="J224" s="1424"/>
      <c r="K224" s="1281"/>
      <c r="L224" s="1048"/>
      <c r="M224" s="689"/>
    </row>
    <row r="225" spans="1:13" s="437" customFormat="1" x14ac:dyDescent="0.3">
      <c r="A225" s="747">
        <v>218</v>
      </c>
      <c r="B225" s="482"/>
      <c r="C225" s="481">
        <v>1</v>
      </c>
      <c r="D225" s="571" t="s">
        <v>511</v>
      </c>
      <c r="E225" s="471"/>
      <c r="F225" s="477">
        <f t="shared" si="15"/>
        <v>0</v>
      </c>
      <c r="G225" s="478"/>
      <c r="H225" s="479"/>
      <c r="I225" s="1130">
        <v>1000</v>
      </c>
      <c r="J225" s="1425">
        <v>0</v>
      </c>
      <c r="K225" s="1282"/>
      <c r="L225" s="1048">
        <f t="shared" si="14"/>
        <v>0</v>
      </c>
      <c r="M225" s="688"/>
    </row>
    <row r="226" spans="1:13" s="437" customFormat="1" x14ac:dyDescent="0.3">
      <c r="A226" s="747">
        <v>219</v>
      </c>
      <c r="B226" s="482"/>
      <c r="C226" s="481">
        <v>2</v>
      </c>
      <c r="D226" s="571" t="s">
        <v>506</v>
      </c>
      <c r="E226" s="471"/>
      <c r="F226" s="477">
        <f t="shared" si="15"/>
        <v>2160</v>
      </c>
      <c r="G226" s="478"/>
      <c r="H226" s="479"/>
      <c r="I226" s="1130">
        <v>2000</v>
      </c>
      <c r="J226" s="1425">
        <v>2000</v>
      </c>
      <c r="K226" s="1282">
        <v>160</v>
      </c>
      <c r="L226" s="1048">
        <f t="shared" si="14"/>
        <v>2160</v>
      </c>
      <c r="M226" s="688"/>
    </row>
    <row r="227" spans="1:13" s="437" customFormat="1" ht="99" x14ac:dyDescent="0.3">
      <c r="A227" s="747">
        <v>220</v>
      </c>
      <c r="B227" s="482"/>
      <c r="C227" s="481">
        <v>3</v>
      </c>
      <c r="D227" s="571" t="s">
        <v>1392</v>
      </c>
      <c r="E227" s="471"/>
      <c r="F227" s="477">
        <f t="shared" si="15"/>
        <v>2950</v>
      </c>
      <c r="G227" s="478"/>
      <c r="H227" s="479"/>
      <c r="I227" s="1130">
        <v>150</v>
      </c>
      <c r="J227" s="1425">
        <v>2650</v>
      </c>
      <c r="K227" s="1282">
        <v>300</v>
      </c>
      <c r="L227" s="1048">
        <f t="shared" si="14"/>
        <v>2950</v>
      </c>
      <c r="M227" s="688"/>
    </row>
    <row r="228" spans="1:13" s="437" customFormat="1" x14ac:dyDescent="0.3">
      <c r="A228" s="747">
        <v>221</v>
      </c>
      <c r="B228" s="482"/>
      <c r="C228" s="481">
        <v>4</v>
      </c>
      <c r="D228" s="571" t="s">
        <v>932</v>
      </c>
      <c r="E228" s="471"/>
      <c r="F228" s="477">
        <f t="shared" si="15"/>
        <v>0</v>
      </c>
      <c r="G228" s="478"/>
      <c r="H228" s="479"/>
      <c r="I228" s="1130"/>
      <c r="J228" s="1425">
        <v>300</v>
      </c>
      <c r="K228" s="1282">
        <v>-300</v>
      </c>
      <c r="L228" s="1048">
        <f t="shared" si="14"/>
        <v>0</v>
      </c>
      <c r="M228" s="688"/>
    </row>
    <row r="229" spans="1:13" s="437" customFormat="1" x14ac:dyDescent="0.3">
      <c r="A229" s="747">
        <v>222</v>
      </c>
      <c r="B229" s="482"/>
      <c r="C229" s="481"/>
      <c r="D229" s="694" t="s">
        <v>507</v>
      </c>
      <c r="E229" s="471"/>
      <c r="F229" s="477"/>
      <c r="G229" s="478"/>
      <c r="H229" s="479"/>
      <c r="I229" s="1130"/>
      <c r="J229" s="1425"/>
      <c r="K229" s="1282"/>
      <c r="L229" s="1048"/>
      <c r="M229" s="688"/>
    </row>
    <row r="230" spans="1:13" s="437" customFormat="1" x14ac:dyDescent="0.3">
      <c r="A230" s="747">
        <v>223</v>
      </c>
      <c r="B230" s="482"/>
      <c r="C230" s="481">
        <v>5</v>
      </c>
      <c r="D230" s="571" t="s">
        <v>511</v>
      </c>
      <c r="E230" s="471"/>
      <c r="F230" s="477">
        <f t="shared" si="15"/>
        <v>0</v>
      </c>
      <c r="G230" s="478"/>
      <c r="H230" s="479"/>
      <c r="I230" s="1130">
        <v>1000</v>
      </c>
      <c r="J230" s="1425">
        <v>0</v>
      </c>
      <c r="K230" s="1282"/>
      <c r="L230" s="1048">
        <f t="shared" si="14"/>
        <v>0</v>
      </c>
      <c r="M230" s="688"/>
    </row>
    <row r="231" spans="1:13" s="437" customFormat="1" ht="115.5" x14ac:dyDescent="0.3">
      <c r="A231" s="747">
        <v>224</v>
      </c>
      <c r="B231" s="482"/>
      <c r="C231" s="481">
        <v>6</v>
      </c>
      <c r="D231" s="571" t="s">
        <v>1177</v>
      </c>
      <c r="E231" s="471"/>
      <c r="F231" s="477">
        <f t="shared" si="15"/>
        <v>2115</v>
      </c>
      <c r="G231" s="478"/>
      <c r="H231" s="479"/>
      <c r="I231" s="1130">
        <v>285</v>
      </c>
      <c r="J231" s="1425">
        <v>2115</v>
      </c>
      <c r="K231" s="1282"/>
      <c r="L231" s="1048">
        <f t="shared" si="14"/>
        <v>2115</v>
      </c>
      <c r="M231" s="688"/>
    </row>
    <row r="232" spans="1:13" s="437" customFormat="1" x14ac:dyDescent="0.3">
      <c r="A232" s="747">
        <v>225</v>
      </c>
      <c r="B232" s="482"/>
      <c r="C232" s="481">
        <v>7</v>
      </c>
      <c r="D232" s="571" t="s">
        <v>508</v>
      </c>
      <c r="E232" s="471"/>
      <c r="F232" s="477">
        <f t="shared" si="15"/>
        <v>1750</v>
      </c>
      <c r="G232" s="478"/>
      <c r="H232" s="479"/>
      <c r="I232" s="1130">
        <v>1600</v>
      </c>
      <c r="J232" s="1425">
        <v>1600</v>
      </c>
      <c r="K232" s="1282">
        <v>150</v>
      </c>
      <c r="L232" s="1048">
        <f t="shared" si="14"/>
        <v>1750</v>
      </c>
      <c r="M232" s="688"/>
    </row>
    <row r="233" spans="1:13" s="437" customFormat="1" x14ac:dyDescent="0.3">
      <c r="A233" s="747">
        <v>226</v>
      </c>
      <c r="B233" s="482"/>
      <c r="C233" s="481">
        <v>8</v>
      </c>
      <c r="D233" s="571" t="s">
        <v>509</v>
      </c>
      <c r="E233" s="471"/>
      <c r="F233" s="477">
        <f t="shared" si="15"/>
        <v>0</v>
      </c>
      <c r="G233" s="478"/>
      <c r="H233" s="479"/>
      <c r="I233" s="1130">
        <v>220</v>
      </c>
      <c r="J233" s="1425">
        <v>0</v>
      </c>
      <c r="K233" s="1282"/>
      <c r="L233" s="1048">
        <f t="shared" si="14"/>
        <v>0</v>
      </c>
      <c r="M233" s="688"/>
    </row>
    <row r="234" spans="1:13" s="437" customFormat="1" x14ac:dyDescent="0.3">
      <c r="A234" s="747">
        <v>227</v>
      </c>
      <c r="B234" s="482"/>
      <c r="C234" s="481">
        <v>9</v>
      </c>
      <c r="D234" s="571" t="s">
        <v>839</v>
      </c>
      <c r="E234" s="471"/>
      <c r="F234" s="477">
        <f t="shared" si="15"/>
        <v>0</v>
      </c>
      <c r="G234" s="478"/>
      <c r="H234" s="479"/>
      <c r="I234" s="1130"/>
      <c r="J234" s="1425">
        <v>0</v>
      </c>
      <c r="K234" s="1282"/>
      <c r="L234" s="1048">
        <f t="shared" si="14"/>
        <v>0</v>
      </c>
      <c r="M234" s="688"/>
    </row>
    <row r="235" spans="1:13" s="437" customFormat="1" x14ac:dyDescent="0.3">
      <c r="A235" s="747">
        <v>228</v>
      </c>
      <c r="B235" s="482"/>
      <c r="C235" s="481">
        <v>10</v>
      </c>
      <c r="D235" s="571" t="s">
        <v>1123</v>
      </c>
      <c r="E235" s="471"/>
      <c r="F235" s="477">
        <f t="shared" si="15"/>
        <v>350</v>
      </c>
      <c r="G235" s="478"/>
      <c r="H235" s="479"/>
      <c r="I235" s="1130"/>
      <c r="J235" s="1425">
        <v>350</v>
      </c>
      <c r="K235" s="1282"/>
      <c r="L235" s="1048">
        <f t="shared" si="14"/>
        <v>350</v>
      </c>
      <c r="M235" s="688"/>
    </row>
    <row r="236" spans="1:13" s="437" customFormat="1" x14ac:dyDescent="0.3">
      <c r="A236" s="747">
        <v>229</v>
      </c>
      <c r="B236" s="482"/>
      <c r="C236" s="481">
        <v>11</v>
      </c>
      <c r="D236" s="571" t="s">
        <v>1124</v>
      </c>
      <c r="E236" s="471"/>
      <c r="F236" s="477">
        <f t="shared" si="15"/>
        <v>250</v>
      </c>
      <c r="G236" s="478"/>
      <c r="H236" s="479"/>
      <c r="I236" s="1130"/>
      <c r="J236" s="1425">
        <v>250</v>
      </c>
      <c r="K236" s="1282"/>
      <c r="L236" s="1048">
        <f t="shared" si="14"/>
        <v>250</v>
      </c>
      <c r="M236" s="688"/>
    </row>
    <row r="237" spans="1:13" s="437" customFormat="1" x14ac:dyDescent="0.3">
      <c r="A237" s="747">
        <v>230</v>
      </c>
      <c r="B237" s="482"/>
      <c r="C237" s="481">
        <v>12</v>
      </c>
      <c r="D237" s="571" t="s">
        <v>1125</v>
      </c>
      <c r="E237" s="471"/>
      <c r="F237" s="477">
        <f t="shared" si="15"/>
        <v>290</v>
      </c>
      <c r="G237" s="478"/>
      <c r="H237" s="479"/>
      <c r="I237" s="1130"/>
      <c r="J237" s="1425">
        <v>290</v>
      </c>
      <c r="K237" s="1282"/>
      <c r="L237" s="1048">
        <f t="shared" si="14"/>
        <v>290</v>
      </c>
      <c r="M237" s="688"/>
    </row>
    <row r="238" spans="1:13" s="437" customFormat="1" ht="22.5" customHeight="1" x14ac:dyDescent="0.35">
      <c r="A238" s="747">
        <v>231</v>
      </c>
      <c r="B238" s="470">
        <v>6</v>
      </c>
      <c r="C238" s="1580"/>
      <c r="D238" s="695" t="s">
        <v>372</v>
      </c>
      <c r="E238" s="471" t="s">
        <v>24</v>
      </c>
      <c r="F238" s="477"/>
      <c r="G238" s="474"/>
      <c r="H238" s="475"/>
      <c r="I238" s="1129"/>
      <c r="J238" s="1424"/>
      <c r="K238" s="1281"/>
      <c r="L238" s="1048"/>
      <c r="M238" s="689"/>
    </row>
    <row r="239" spans="1:13" s="469" customFormat="1" ht="18" customHeight="1" x14ac:dyDescent="0.3">
      <c r="A239" s="747">
        <v>232</v>
      </c>
      <c r="B239" s="482"/>
      <c r="C239" s="481">
        <v>1</v>
      </c>
      <c r="D239" s="571" t="s">
        <v>511</v>
      </c>
      <c r="E239" s="471"/>
      <c r="F239" s="477">
        <f t="shared" si="15"/>
        <v>0</v>
      </c>
      <c r="G239" s="478"/>
      <c r="H239" s="479"/>
      <c r="I239" s="1130">
        <v>1000</v>
      </c>
      <c r="J239" s="1425">
        <v>0</v>
      </c>
      <c r="K239" s="1282"/>
      <c r="L239" s="1048">
        <f t="shared" si="14"/>
        <v>0</v>
      </c>
      <c r="M239" s="688"/>
    </row>
    <row r="240" spans="1:13" s="469" customFormat="1" ht="67.5" customHeight="1" x14ac:dyDescent="0.3">
      <c r="A240" s="747">
        <v>233</v>
      </c>
      <c r="B240" s="482"/>
      <c r="C240" s="481">
        <v>2</v>
      </c>
      <c r="D240" s="571" t="s">
        <v>1320</v>
      </c>
      <c r="E240" s="471"/>
      <c r="F240" s="477">
        <f t="shared" si="15"/>
        <v>3011</v>
      </c>
      <c r="G240" s="478"/>
      <c r="H240" s="479"/>
      <c r="I240" s="1130"/>
      <c r="J240" s="1425">
        <v>2461</v>
      </c>
      <c r="K240" s="1282">
        <v>550</v>
      </c>
      <c r="L240" s="1048">
        <f t="shared" si="14"/>
        <v>3011</v>
      </c>
      <c r="M240" s="688"/>
    </row>
    <row r="241" spans="1:13" s="469" customFormat="1" ht="18" customHeight="1" x14ac:dyDescent="0.3">
      <c r="A241" s="747">
        <v>234</v>
      </c>
      <c r="B241" s="482"/>
      <c r="C241" s="481">
        <v>3</v>
      </c>
      <c r="D241" s="571" t="s">
        <v>825</v>
      </c>
      <c r="E241" s="471"/>
      <c r="F241" s="477">
        <f t="shared" si="15"/>
        <v>200</v>
      </c>
      <c r="G241" s="478"/>
      <c r="H241" s="479"/>
      <c r="I241" s="1130"/>
      <c r="J241" s="1425">
        <v>200</v>
      </c>
      <c r="K241" s="1282"/>
      <c r="L241" s="1048">
        <f t="shared" si="14"/>
        <v>200</v>
      </c>
      <c r="M241" s="688"/>
    </row>
    <row r="242" spans="1:13" s="469" customFormat="1" ht="18" customHeight="1" x14ac:dyDescent="0.3">
      <c r="A242" s="747">
        <v>235</v>
      </c>
      <c r="B242" s="482"/>
      <c r="C242" s="481">
        <v>4</v>
      </c>
      <c r="D242" s="571" t="s">
        <v>826</v>
      </c>
      <c r="E242" s="471"/>
      <c r="F242" s="477">
        <f t="shared" si="15"/>
        <v>300</v>
      </c>
      <c r="G242" s="478"/>
      <c r="H242" s="479"/>
      <c r="I242" s="1130"/>
      <c r="J242" s="1425">
        <v>300</v>
      </c>
      <c r="K242" s="1282"/>
      <c r="L242" s="1048">
        <f t="shared" si="14"/>
        <v>300</v>
      </c>
      <c r="M242" s="688"/>
    </row>
    <row r="243" spans="1:13" s="469" customFormat="1" ht="18" customHeight="1" x14ac:dyDescent="0.3">
      <c r="A243" s="747">
        <v>236</v>
      </c>
      <c r="B243" s="482"/>
      <c r="C243" s="481"/>
      <c r="D243" s="694" t="s">
        <v>510</v>
      </c>
      <c r="E243" s="471"/>
      <c r="F243" s="477"/>
      <c r="G243" s="478"/>
      <c r="H243" s="479"/>
      <c r="I243" s="1130"/>
      <c r="J243" s="1425"/>
      <c r="K243" s="1282"/>
      <c r="L243" s="1048"/>
      <c r="M243" s="688"/>
    </row>
    <row r="244" spans="1:13" s="469" customFormat="1" ht="33.75" customHeight="1" x14ac:dyDescent="0.3">
      <c r="A244" s="747">
        <v>237</v>
      </c>
      <c r="B244" s="482"/>
      <c r="C244" s="481">
        <v>5</v>
      </c>
      <c r="D244" s="571" t="s">
        <v>1319</v>
      </c>
      <c r="E244" s="471"/>
      <c r="F244" s="477">
        <f t="shared" si="15"/>
        <v>215</v>
      </c>
      <c r="G244" s="478"/>
      <c r="H244" s="479"/>
      <c r="I244" s="1130">
        <v>400</v>
      </c>
      <c r="J244" s="1425">
        <v>200</v>
      </c>
      <c r="K244" s="1282">
        <v>15</v>
      </c>
      <c r="L244" s="1048">
        <f t="shared" si="14"/>
        <v>215</v>
      </c>
      <c r="M244" s="688"/>
    </row>
    <row r="245" spans="1:13" s="437" customFormat="1" ht="22.5" customHeight="1" x14ac:dyDescent="0.35">
      <c r="A245" s="747">
        <v>238</v>
      </c>
      <c r="B245" s="470">
        <v>7</v>
      </c>
      <c r="C245" s="481"/>
      <c r="D245" s="703" t="s">
        <v>632</v>
      </c>
      <c r="E245" s="481" t="s">
        <v>24</v>
      </c>
      <c r="F245" s="477"/>
      <c r="G245" s="460"/>
      <c r="H245" s="459"/>
      <c r="I245" s="1128"/>
      <c r="J245" s="1423"/>
      <c r="K245" s="1280"/>
      <c r="L245" s="1048"/>
      <c r="M245" s="688"/>
    </row>
    <row r="246" spans="1:13" s="437" customFormat="1" x14ac:dyDescent="0.35">
      <c r="A246" s="747">
        <v>239</v>
      </c>
      <c r="B246" s="482"/>
      <c r="C246" s="481">
        <v>1</v>
      </c>
      <c r="D246" s="571" t="s">
        <v>511</v>
      </c>
      <c r="E246" s="481"/>
      <c r="F246" s="477">
        <f t="shared" si="15"/>
        <v>0</v>
      </c>
      <c r="G246" s="460"/>
      <c r="H246" s="459"/>
      <c r="I246" s="1128">
        <v>3000</v>
      </c>
      <c r="J246" s="1423">
        <v>0</v>
      </c>
      <c r="K246" s="1280"/>
      <c r="L246" s="1048">
        <f t="shared" si="14"/>
        <v>0</v>
      </c>
      <c r="M246" s="688"/>
    </row>
    <row r="247" spans="1:13" s="437" customFormat="1" x14ac:dyDescent="0.35">
      <c r="A247" s="747">
        <v>240</v>
      </c>
      <c r="B247" s="482"/>
      <c r="C247" s="481"/>
      <c r="D247" s="694" t="s">
        <v>845</v>
      </c>
      <c r="E247" s="481"/>
      <c r="F247" s="477"/>
      <c r="G247" s="460"/>
      <c r="H247" s="459"/>
      <c r="I247" s="1128"/>
      <c r="J247" s="1423"/>
      <c r="K247" s="1280"/>
      <c r="L247" s="1048"/>
      <c r="M247" s="688"/>
    </row>
    <row r="248" spans="1:13" s="437" customFormat="1" x14ac:dyDescent="0.35">
      <c r="A248" s="747">
        <v>241</v>
      </c>
      <c r="B248" s="482"/>
      <c r="C248" s="481">
        <v>2</v>
      </c>
      <c r="D248" s="571" t="s">
        <v>1308</v>
      </c>
      <c r="E248" s="481"/>
      <c r="F248" s="477">
        <f t="shared" si="15"/>
        <v>890</v>
      </c>
      <c r="G248" s="460"/>
      <c r="H248" s="459"/>
      <c r="I248" s="1128"/>
      <c r="J248" s="1423">
        <v>850</v>
      </c>
      <c r="K248" s="1280">
        <v>40</v>
      </c>
      <c r="L248" s="1048">
        <f t="shared" si="14"/>
        <v>890</v>
      </c>
      <c r="M248" s="688"/>
    </row>
    <row r="249" spans="1:13" s="437" customFormat="1" x14ac:dyDescent="0.35">
      <c r="A249" s="747">
        <v>242</v>
      </c>
      <c r="B249" s="482"/>
      <c r="C249" s="481">
        <v>3</v>
      </c>
      <c r="D249" s="571" t="s">
        <v>1309</v>
      </c>
      <c r="E249" s="481"/>
      <c r="F249" s="477">
        <f t="shared" si="15"/>
        <v>310</v>
      </c>
      <c r="G249" s="460"/>
      <c r="H249" s="459"/>
      <c r="I249" s="1128"/>
      <c r="J249" s="1423"/>
      <c r="K249" s="1280">
        <v>310</v>
      </c>
      <c r="L249" s="1048">
        <f t="shared" si="14"/>
        <v>310</v>
      </c>
      <c r="M249" s="688"/>
    </row>
    <row r="250" spans="1:13" s="437" customFormat="1" x14ac:dyDescent="0.35">
      <c r="A250" s="747">
        <v>243</v>
      </c>
      <c r="B250" s="482"/>
      <c r="C250" s="481"/>
      <c r="D250" s="694" t="s">
        <v>512</v>
      </c>
      <c r="E250" s="481"/>
      <c r="F250" s="477"/>
      <c r="G250" s="460"/>
      <c r="H250" s="459"/>
      <c r="I250" s="1128"/>
      <c r="J250" s="1423"/>
      <c r="K250" s="1280"/>
      <c r="L250" s="1048"/>
      <c r="M250" s="688"/>
    </row>
    <row r="251" spans="1:13" s="437" customFormat="1" ht="33" x14ac:dyDescent="0.3">
      <c r="A251" s="747">
        <v>244</v>
      </c>
      <c r="B251" s="482"/>
      <c r="C251" s="481">
        <v>4</v>
      </c>
      <c r="D251" s="571" t="s">
        <v>841</v>
      </c>
      <c r="E251" s="481"/>
      <c r="F251" s="477">
        <f t="shared" si="15"/>
        <v>2030</v>
      </c>
      <c r="G251" s="460"/>
      <c r="H251" s="459"/>
      <c r="I251" s="1130">
        <v>140</v>
      </c>
      <c r="J251" s="1425">
        <v>1700</v>
      </c>
      <c r="K251" s="1282">
        <v>330</v>
      </c>
      <c r="L251" s="1048">
        <f>SUM(J251:K251)</f>
        <v>2030</v>
      </c>
      <c r="M251" s="688"/>
    </row>
    <row r="252" spans="1:13" s="437" customFormat="1" x14ac:dyDescent="0.3">
      <c r="A252" s="747">
        <v>245</v>
      </c>
      <c r="B252" s="482"/>
      <c r="C252" s="481">
        <v>5</v>
      </c>
      <c r="D252" s="571" t="s">
        <v>1181</v>
      </c>
      <c r="E252" s="481"/>
      <c r="F252" s="477">
        <f t="shared" si="15"/>
        <v>220</v>
      </c>
      <c r="G252" s="460"/>
      <c r="H252" s="459"/>
      <c r="I252" s="1130"/>
      <c r="J252" s="1425"/>
      <c r="K252" s="1282">
        <v>220</v>
      </c>
      <c r="L252" s="1048">
        <f>SUM(J252:K252)</f>
        <v>220</v>
      </c>
      <c r="M252" s="688"/>
    </row>
    <row r="253" spans="1:13" s="437" customFormat="1" x14ac:dyDescent="0.35">
      <c r="A253" s="747">
        <v>246</v>
      </c>
      <c r="B253" s="482"/>
      <c r="C253" s="481"/>
      <c r="D253" s="694" t="s">
        <v>513</v>
      </c>
      <c r="E253" s="481"/>
      <c r="F253" s="477"/>
      <c r="G253" s="460"/>
      <c r="H253" s="459"/>
      <c r="I253" s="1128"/>
      <c r="J253" s="1423"/>
      <c r="K253" s="1280"/>
      <c r="L253" s="1048"/>
      <c r="M253" s="688"/>
    </row>
    <row r="254" spans="1:13" s="437" customFormat="1" ht="33" x14ac:dyDescent="0.3">
      <c r="A254" s="747">
        <v>247</v>
      </c>
      <c r="B254" s="482"/>
      <c r="C254" s="481">
        <v>6</v>
      </c>
      <c r="D254" s="571" t="s">
        <v>842</v>
      </c>
      <c r="E254" s="481"/>
      <c r="F254" s="477">
        <f t="shared" si="15"/>
        <v>2600</v>
      </c>
      <c r="G254" s="460"/>
      <c r="H254" s="459"/>
      <c r="I254" s="1130">
        <v>100</v>
      </c>
      <c r="J254" s="1425">
        <v>2500</v>
      </c>
      <c r="K254" s="1282">
        <v>100</v>
      </c>
      <c r="L254" s="1048">
        <f t="shared" si="14"/>
        <v>2600</v>
      </c>
      <c r="M254" s="688"/>
    </row>
    <row r="255" spans="1:13" s="437" customFormat="1" x14ac:dyDescent="0.3">
      <c r="A255" s="747">
        <v>248</v>
      </c>
      <c r="B255" s="482"/>
      <c r="C255" s="481">
        <v>7</v>
      </c>
      <c r="D255" s="571" t="s">
        <v>1310</v>
      </c>
      <c r="E255" s="481"/>
      <c r="F255" s="477">
        <f t="shared" si="15"/>
        <v>800</v>
      </c>
      <c r="G255" s="460"/>
      <c r="H255" s="459"/>
      <c r="I255" s="1130"/>
      <c r="J255" s="1425"/>
      <c r="K255" s="1282">
        <v>800</v>
      </c>
      <c r="L255" s="1048">
        <f t="shared" si="14"/>
        <v>800</v>
      </c>
      <c r="M255" s="688"/>
    </row>
    <row r="256" spans="1:13" s="437" customFormat="1" x14ac:dyDescent="0.35">
      <c r="A256" s="747">
        <v>249</v>
      </c>
      <c r="B256" s="482"/>
      <c r="C256" s="481"/>
      <c r="D256" s="694" t="s">
        <v>516</v>
      </c>
      <c r="E256" s="481"/>
      <c r="F256" s="477"/>
      <c r="G256" s="460"/>
      <c r="H256" s="459"/>
      <c r="I256" s="1128"/>
      <c r="J256" s="1423"/>
      <c r="K256" s="1280"/>
      <c r="L256" s="1048"/>
      <c r="M256" s="688"/>
    </row>
    <row r="257" spans="1:13" s="437" customFormat="1" ht="33" x14ac:dyDescent="0.3">
      <c r="A257" s="747">
        <v>250</v>
      </c>
      <c r="B257" s="482"/>
      <c r="C257" s="481">
        <v>8</v>
      </c>
      <c r="D257" s="571" t="s">
        <v>843</v>
      </c>
      <c r="E257" s="481"/>
      <c r="F257" s="477">
        <f t="shared" si="15"/>
        <v>2850</v>
      </c>
      <c r="G257" s="460"/>
      <c r="H257" s="459"/>
      <c r="I257" s="1130">
        <v>170</v>
      </c>
      <c r="J257" s="1425">
        <v>2200</v>
      </c>
      <c r="K257" s="1282">
        <v>650</v>
      </c>
      <c r="L257" s="1048">
        <f t="shared" ref="L257:L336" si="16">SUM(J257:K257)</f>
        <v>2850</v>
      </c>
      <c r="M257" s="688"/>
    </row>
    <row r="258" spans="1:13" s="437" customFormat="1" x14ac:dyDescent="0.3">
      <c r="A258" s="747">
        <v>251</v>
      </c>
      <c r="B258" s="482"/>
      <c r="C258" s="481">
        <v>9</v>
      </c>
      <c r="D258" s="571" t="s">
        <v>1309</v>
      </c>
      <c r="E258" s="481"/>
      <c r="F258" s="477">
        <f t="shared" si="15"/>
        <v>500</v>
      </c>
      <c r="G258" s="460"/>
      <c r="H258" s="459"/>
      <c r="I258" s="1130"/>
      <c r="J258" s="1425"/>
      <c r="K258" s="1282">
        <v>500</v>
      </c>
      <c r="L258" s="1048">
        <f t="shared" si="16"/>
        <v>500</v>
      </c>
      <c r="M258" s="688"/>
    </row>
    <row r="259" spans="1:13" s="437" customFormat="1" x14ac:dyDescent="0.35">
      <c r="A259" s="747">
        <v>252</v>
      </c>
      <c r="B259" s="482"/>
      <c r="C259" s="481"/>
      <c r="D259" s="694" t="s">
        <v>514</v>
      </c>
      <c r="E259" s="481"/>
      <c r="F259" s="477"/>
      <c r="G259" s="460"/>
      <c r="H259" s="459"/>
      <c r="I259" s="1128"/>
      <c r="J259" s="1423"/>
      <c r="K259" s="1280"/>
      <c r="L259" s="1048"/>
      <c r="M259" s="688"/>
    </row>
    <row r="260" spans="1:13" s="437" customFormat="1" ht="33" x14ac:dyDescent="0.3">
      <c r="A260" s="747">
        <v>253</v>
      </c>
      <c r="B260" s="482"/>
      <c r="C260" s="481">
        <v>10</v>
      </c>
      <c r="D260" s="571" t="s">
        <v>844</v>
      </c>
      <c r="E260" s="481"/>
      <c r="F260" s="477">
        <f t="shared" si="15"/>
        <v>2400</v>
      </c>
      <c r="G260" s="460"/>
      <c r="H260" s="459"/>
      <c r="I260" s="1130">
        <v>40</v>
      </c>
      <c r="J260" s="1425">
        <v>1750</v>
      </c>
      <c r="K260" s="1282">
        <v>650</v>
      </c>
      <c r="L260" s="1048">
        <f t="shared" si="16"/>
        <v>2400</v>
      </c>
      <c r="M260" s="688"/>
    </row>
    <row r="261" spans="1:13" s="437" customFormat="1" x14ac:dyDescent="0.35">
      <c r="A261" s="747">
        <v>254</v>
      </c>
      <c r="B261" s="482"/>
      <c r="C261" s="481"/>
      <c r="D261" s="694" t="s">
        <v>441</v>
      </c>
      <c r="E261" s="481"/>
      <c r="F261" s="477"/>
      <c r="G261" s="460"/>
      <c r="H261" s="459"/>
      <c r="I261" s="1128"/>
      <c r="J261" s="1423"/>
      <c r="K261" s="1280"/>
      <c r="L261" s="1048"/>
      <c r="M261" s="688"/>
    </row>
    <row r="262" spans="1:13" s="437" customFormat="1" ht="18" customHeight="1" x14ac:dyDescent="0.3">
      <c r="A262" s="747">
        <v>255</v>
      </c>
      <c r="B262" s="482"/>
      <c r="C262" s="481">
        <v>11</v>
      </c>
      <c r="D262" s="571" t="s">
        <v>511</v>
      </c>
      <c r="E262" s="471"/>
      <c r="F262" s="477">
        <f t="shared" si="15"/>
        <v>0</v>
      </c>
      <c r="G262" s="478"/>
      <c r="H262" s="479"/>
      <c r="I262" s="1130">
        <v>500</v>
      </c>
      <c r="J262" s="1425">
        <v>0</v>
      </c>
      <c r="K262" s="1282"/>
      <c r="L262" s="1048">
        <f t="shared" si="16"/>
        <v>0</v>
      </c>
      <c r="M262" s="688"/>
    </row>
    <row r="263" spans="1:13" s="437" customFormat="1" ht="51.75" customHeight="1" x14ac:dyDescent="0.3">
      <c r="A263" s="747">
        <v>256</v>
      </c>
      <c r="B263" s="482"/>
      <c r="C263" s="481">
        <v>12</v>
      </c>
      <c r="D263" s="571" t="s">
        <v>1311</v>
      </c>
      <c r="E263" s="471"/>
      <c r="F263" s="477">
        <f t="shared" si="15"/>
        <v>3760</v>
      </c>
      <c r="G263" s="478"/>
      <c r="H263" s="479"/>
      <c r="I263" s="1130">
        <v>150</v>
      </c>
      <c r="J263" s="1425">
        <v>3150</v>
      </c>
      <c r="K263" s="1282">
        <v>610</v>
      </c>
      <c r="L263" s="1048">
        <f t="shared" si="16"/>
        <v>3760</v>
      </c>
      <c r="M263" s="688"/>
    </row>
    <row r="264" spans="1:13" s="437" customFormat="1" ht="20.100000000000001" customHeight="1" x14ac:dyDescent="0.3">
      <c r="A264" s="747">
        <v>257</v>
      </c>
      <c r="B264" s="482"/>
      <c r="C264" s="481">
        <v>13</v>
      </c>
      <c r="D264" s="571" t="s">
        <v>1312</v>
      </c>
      <c r="E264" s="471"/>
      <c r="F264" s="477">
        <f t="shared" si="15"/>
        <v>240</v>
      </c>
      <c r="G264" s="478"/>
      <c r="H264" s="479"/>
      <c r="I264" s="1130"/>
      <c r="J264" s="1425"/>
      <c r="K264" s="1282">
        <v>240</v>
      </c>
      <c r="L264" s="1048">
        <f t="shared" si="16"/>
        <v>240</v>
      </c>
      <c r="M264" s="688"/>
    </row>
    <row r="265" spans="1:13" s="437" customFormat="1" ht="34.5" customHeight="1" x14ac:dyDescent="0.3">
      <c r="A265" s="747">
        <v>258</v>
      </c>
      <c r="B265" s="482"/>
      <c r="C265" s="481">
        <v>14</v>
      </c>
      <c r="D265" s="571" t="s">
        <v>515</v>
      </c>
      <c r="E265" s="471"/>
      <c r="F265" s="477">
        <f t="shared" si="15"/>
        <v>200</v>
      </c>
      <c r="G265" s="478"/>
      <c r="H265" s="479"/>
      <c r="I265" s="1130">
        <v>200</v>
      </c>
      <c r="J265" s="1425">
        <v>200</v>
      </c>
      <c r="K265" s="1282"/>
      <c r="L265" s="1048">
        <f t="shared" si="16"/>
        <v>200</v>
      </c>
      <c r="M265" s="688"/>
    </row>
    <row r="266" spans="1:13" s="437" customFormat="1" ht="34.5" customHeight="1" x14ac:dyDescent="0.3">
      <c r="A266" s="747">
        <v>259</v>
      </c>
      <c r="B266" s="482"/>
      <c r="C266" s="481">
        <v>15</v>
      </c>
      <c r="D266" s="571" t="s">
        <v>1122</v>
      </c>
      <c r="E266" s="471"/>
      <c r="F266" s="477">
        <f t="shared" si="15"/>
        <v>1000</v>
      </c>
      <c r="G266" s="478"/>
      <c r="H266" s="479"/>
      <c r="I266" s="1130"/>
      <c r="J266" s="1425">
        <v>1000</v>
      </c>
      <c r="K266" s="1282"/>
      <c r="L266" s="1048">
        <f t="shared" si="16"/>
        <v>1000</v>
      </c>
      <c r="M266" s="688"/>
    </row>
    <row r="267" spans="1:13" s="437" customFormat="1" ht="22.5" customHeight="1" x14ac:dyDescent="0.35">
      <c r="A267" s="747">
        <v>260</v>
      </c>
      <c r="B267" s="470">
        <v>8</v>
      </c>
      <c r="C267" s="1580"/>
      <c r="D267" s="695" t="s">
        <v>144</v>
      </c>
      <c r="E267" s="471" t="s">
        <v>24</v>
      </c>
      <c r="F267" s="477"/>
      <c r="G267" s="474"/>
      <c r="H267" s="475"/>
      <c r="I267" s="1129"/>
      <c r="J267" s="1424"/>
      <c r="K267" s="1281"/>
      <c r="L267" s="1048"/>
      <c r="M267" s="689"/>
    </row>
    <row r="268" spans="1:13" s="437" customFormat="1" ht="18" customHeight="1" x14ac:dyDescent="0.3">
      <c r="A268" s="747">
        <v>261</v>
      </c>
      <c r="B268" s="482"/>
      <c r="C268" s="481">
        <v>1</v>
      </c>
      <c r="D268" s="476" t="s">
        <v>511</v>
      </c>
      <c r="E268" s="471"/>
      <c r="F268" s="477">
        <f t="shared" si="15"/>
        <v>0</v>
      </c>
      <c r="G268" s="478"/>
      <c r="H268" s="479"/>
      <c r="I268" s="1130">
        <v>1000</v>
      </c>
      <c r="J268" s="1425">
        <v>0</v>
      </c>
      <c r="K268" s="1282"/>
      <c r="L268" s="1048">
        <f t="shared" si="16"/>
        <v>0</v>
      </c>
      <c r="M268" s="688"/>
    </row>
    <row r="269" spans="1:13" s="437" customFormat="1" ht="18" customHeight="1" x14ac:dyDescent="0.3">
      <c r="A269" s="747">
        <v>262</v>
      </c>
      <c r="B269" s="482"/>
      <c r="C269" s="481">
        <v>2</v>
      </c>
      <c r="D269" s="476" t="s">
        <v>848</v>
      </c>
      <c r="E269" s="471"/>
      <c r="F269" s="477">
        <f t="shared" si="15"/>
        <v>650</v>
      </c>
      <c r="G269" s="478"/>
      <c r="H269" s="479"/>
      <c r="I269" s="1130"/>
      <c r="J269" s="1425">
        <v>650</v>
      </c>
      <c r="K269" s="1282"/>
      <c r="L269" s="1048">
        <f t="shared" si="16"/>
        <v>650</v>
      </c>
      <c r="M269" s="688"/>
    </row>
    <row r="270" spans="1:13" s="437" customFormat="1" ht="34.5" customHeight="1" x14ac:dyDescent="0.3">
      <c r="A270" s="747">
        <v>263</v>
      </c>
      <c r="B270" s="482"/>
      <c r="C270" s="481">
        <v>3</v>
      </c>
      <c r="D270" s="476" t="s">
        <v>1176</v>
      </c>
      <c r="E270" s="471"/>
      <c r="F270" s="477">
        <f t="shared" si="15"/>
        <v>1650</v>
      </c>
      <c r="G270" s="478"/>
      <c r="H270" s="479"/>
      <c r="I270" s="1130"/>
      <c r="J270" s="1425">
        <v>1650</v>
      </c>
      <c r="K270" s="1282"/>
      <c r="L270" s="1048">
        <f t="shared" si="16"/>
        <v>1650</v>
      </c>
      <c r="M270" s="688"/>
    </row>
    <row r="271" spans="1:13" s="437" customFormat="1" ht="22.5" customHeight="1" x14ac:dyDescent="0.35">
      <c r="A271" s="747">
        <v>264</v>
      </c>
      <c r="B271" s="470">
        <v>9</v>
      </c>
      <c r="C271" s="1580"/>
      <c r="D271" s="695" t="s">
        <v>365</v>
      </c>
      <c r="E271" s="471" t="s">
        <v>24</v>
      </c>
      <c r="F271" s="477"/>
      <c r="G271" s="474"/>
      <c r="H271" s="475"/>
      <c r="I271" s="1129"/>
      <c r="J271" s="1424"/>
      <c r="K271" s="1281"/>
      <c r="L271" s="1048"/>
      <c r="M271" s="689"/>
    </row>
    <row r="272" spans="1:13" s="437" customFormat="1" ht="18" customHeight="1" x14ac:dyDescent="0.3">
      <c r="A272" s="747">
        <v>265</v>
      </c>
      <c r="B272" s="482"/>
      <c r="C272" s="481">
        <v>1</v>
      </c>
      <c r="D272" s="476" t="s">
        <v>511</v>
      </c>
      <c r="E272" s="471"/>
      <c r="F272" s="477">
        <f t="shared" si="15"/>
        <v>0</v>
      </c>
      <c r="G272" s="478"/>
      <c r="H272" s="479"/>
      <c r="I272" s="1130">
        <v>2000</v>
      </c>
      <c r="J272" s="1425">
        <v>0</v>
      </c>
      <c r="K272" s="1282"/>
      <c r="L272" s="1048">
        <f t="shared" si="16"/>
        <v>0</v>
      </c>
      <c r="M272" s="688"/>
    </row>
    <row r="273" spans="1:13" s="437" customFormat="1" ht="118.5" customHeight="1" x14ac:dyDescent="0.3">
      <c r="A273" s="747">
        <v>266</v>
      </c>
      <c r="B273" s="482"/>
      <c r="C273" s="481">
        <v>2</v>
      </c>
      <c r="D273" s="476" t="s">
        <v>1405</v>
      </c>
      <c r="E273" s="471"/>
      <c r="F273" s="477">
        <f t="shared" si="15"/>
        <v>2273</v>
      </c>
      <c r="G273" s="478"/>
      <c r="H273" s="479"/>
      <c r="I273" s="1130"/>
      <c r="J273" s="1425">
        <v>2178</v>
      </c>
      <c r="K273" s="1282">
        <v>95</v>
      </c>
      <c r="L273" s="1048">
        <f t="shared" si="16"/>
        <v>2273</v>
      </c>
      <c r="M273" s="688"/>
    </row>
    <row r="274" spans="1:13" s="437" customFormat="1" ht="18" customHeight="1" x14ac:dyDescent="0.3">
      <c r="A274" s="747">
        <v>267</v>
      </c>
      <c r="B274" s="482"/>
      <c r="C274" s="481">
        <v>3</v>
      </c>
      <c r="D274" s="476" t="s">
        <v>1292</v>
      </c>
      <c r="E274" s="471"/>
      <c r="F274" s="477">
        <f t="shared" si="15"/>
        <v>280</v>
      </c>
      <c r="G274" s="478"/>
      <c r="H274" s="479"/>
      <c r="I274" s="1130"/>
      <c r="J274" s="1425"/>
      <c r="K274" s="1282">
        <v>280</v>
      </c>
      <c r="L274" s="1048">
        <f t="shared" si="16"/>
        <v>280</v>
      </c>
      <c r="M274" s="688"/>
    </row>
    <row r="275" spans="1:13" s="437" customFormat="1" ht="18" customHeight="1" x14ac:dyDescent="0.3">
      <c r="A275" s="747">
        <v>268</v>
      </c>
      <c r="B275" s="482"/>
      <c r="C275" s="481">
        <v>4</v>
      </c>
      <c r="D275" s="476" t="s">
        <v>1291</v>
      </c>
      <c r="E275" s="471"/>
      <c r="F275" s="477">
        <f t="shared" si="15"/>
        <v>750</v>
      </c>
      <c r="G275" s="478"/>
      <c r="H275" s="479"/>
      <c r="I275" s="1130"/>
      <c r="J275" s="1425"/>
      <c r="K275" s="1282">
        <v>750</v>
      </c>
      <c r="L275" s="1048">
        <f t="shared" si="16"/>
        <v>750</v>
      </c>
      <c r="M275" s="688"/>
    </row>
    <row r="276" spans="1:13" s="437" customFormat="1" ht="18" customHeight="1" x14ac:dyDescent="0.3">
      <c r="A276" s="747">
        <v>269</v>
      </c>
      <c r="B276" s="482"/>
      <c r="C276" s="481">
        <v>5</v>
      </c>
      <c r="D276" s="476" t="s">
        <v>829</v>
      </c>
      <c r="E276" s="471"/>
      <c r="F276" s="477">
        <f t="shared" si="15"/>
        <v>250</v>
      </c>
      <c r="G276" s="478"/>
      <c r="H276" s="479"/>
      <c r="I276" s="1130"/>
      <c r="J276" s="1425">
        <v>250</v>
      </c>
      <c r="K276" s="1282"/>
      <c r="L276" s="1048">
        <f t="shared" si="16"/>
        <v>250</v>
      </c>
      <c r="M276" s="688"/>
    </row>
    <row r="277" spans="1:13" s="437" customFormat="1" ht="18" customHeight="1" x14ac:dyDescent="0.3">
      <c r="A277" s="747">
        <v>270</v>
      </c>
      <c r="B277" s="482"/>
      <c r="C277" s="481">
        <v>6</v>
      </c>
      <c r="D277" s="476" t="s">
        <v>862</v>
      </c>
      <c r="E277" s="471"/>
      <c r="F277" s="477">
        <f t="shared" si="15"/>
        <v>750</v>
      </c>
      <c r="G277" s="478"/>
      <c r="H277" s="479"/>
      <c r="I277" s="1130"/>
      <c r="J277" s="1425">
        <v>750</v>
      </c>
      <c r="K277" s="1282"/>
      <c r="L277" s="1048">
        <f t="shared" si="16"/>
        <v>750</v>
      </c>
      <c r="M277" s="688"/>
    </row>
    <row r="278" spans="1:13" s="437" customFormat="1" ht="18" customHeight="1" x14ac:dyDescent="0.3">
      <c r="A278" s="747">
        <v>271</v>
      </c>
      <c r="B278" s="482"/>
      <c r="C278" s="481">
        <v>7</v>
      </c>
      <c r="D278" s="476" t="s">
        <v>860</v>
      </c>
      <c r="E278" s="471"/>
      <c r="F278" s="477">
        <f t="shared" si="15"/>
        <v>725</v>
      </c>
      <c r="G278" s="478"/>
      <c r="H278" s="479"/>
      <c r="I278" s="1130"/>
      <c r="J278" s="1425">
        <v>1100</v>
      </c>
      <c r="K278" s="1282">
        <v>-375</v>
      </c>
      <c r="L278" s="1048">
        <f t="shared" si="16"/>
        <v>725</v>
      </c>
      <c r="M278" s="688"/>
    </row>
    <row r="279" spans="1:13" s="437" customFormat="1" ht="18" customHeight="1" x14ac:dyDescent="0.3">
      <c r="A279" s="747">
        <v>272</v>
      </c>
      <c r="B279" s="482"/>
      <c r="C279" s="481">
        <v>8</v>
      </c>
      <c r="D279" s="476" t="s">
        <v>861</v>
      </c>
      <c r="E279" s="471"/>
      <c r="F279" s="477">
        <f t="shared" si="15"/>
        <v>200</v>
      </c>
      <c r="G279" s="478"/>
      <c r="H279" s="479"/>
      <c r="I279" s="1130"/>
      <c r="J279" s="1425">
        <v>200</v>
      </c>
      <c r="K279" s="1282"/>
      <c r="L279" s="1048">
        <f t="shared" si="16"/>
        <v>200</v>
      </c>
      <c r="M279" s="688"/>
    </row>
    <row r="280" spans="1:13" s="437" customFormat="1" ht="18" customHeight="1" x14ac:dyDescent="0.3">
      <c r="A280" s="747">
        <v>273</v>
      </c>
      <c r="B280" s="482"/>
      <c r="C280" s="481">
        <v>9</v>
      </c>
      <c r="D280" s="476" t="s">
        <v>928</v>
      </c>
      <c r="E280" s="471"/>
      <c r="F280" s="477">
        <f t="shared" si="15"/>
        <v>200</v>
      </c>
      <c r="G280" s="478"/>
      <c r="H280" s="479"/>
      <c r="I280" s="1130"/>
      <c r="J280" s="1425">
        <v>200</v>
      </c>
      <c r="K280" s="1282"/>
      <c r="L280" s="1048">
        <f t="shared" si="16"/>
        <v>200</v>
      </c>
      <c r="M280" s="688"/>
    </row>
    <row r="281" spans="1:13" s="437" customFormat="1" ht="18" customHeight="1" x14ac:dyDescent="0.3">
      <c r="A281" s="747">
        <v>274</v>
      </c>
      <c r="B281" s="482"/>
      <c r="C281" s="481">
        <v>10</v>
      </c>
      <c r="D281" s="476" t="s">
        <v>863</v>
      </c>
      <c r="E281" s="471"/>
      <c r="F281" s="477">
        <f t="shared" si="15"/>
        <v>450</v>
      </c>
      <c r="G281" s="478"/>
      <c r="H281" s="479"/>
      <c r="I281" s="1130"/>
      <c r="J281" s="1425">
        <v>450</v>
      </c>
      <c r="K281" s="1282"/>
      <c r="L281" s="1048">
        <f t="shared" si="16"/>
        <v>450</v>
      </c>
      <c r="M281" s="688"/>
    </row>
    <row r="282" spans="1:13" s="437" customFormat="1" ht="18" customHeight="1" x14ac:dyDescent="0.3">
      <c r="A282" s="747">
        <v>275</v>
      </c>
      <c r="B282" s="482"/>
      <c r="C282" s="481">
        <v>11</v>
      </c>
      <c r="D282" s="476" t="s">
        <v>941</v>
      </c>
      <c r="E282" s="471"/>
      <c r="F282" s="477">
        <f t="shared" si="15"/>
        <v>5600</v>
      </c>
      <c r="G282" s="478"/>
      <c r="H282" s="479"/>
      <c r="I282" s="1130"/>
      <c r="J282" s="1425">
        <v>5600</v>
      </c>
      <c r="K282" s="1282"/>
      <c r="L282" s="1048">
        <f t="shared" si="16"/>
        <v>5600</v>
      </c>
      <c r="M282" s="688"/>
    </row>
    <row r="283" spans="1:13" s="437" customFormat="1" ht="18" customHeight="1" x14ac:dyDescent="0.3">
      <c r="A283" s="747">
        <v>276</v>
      </c>
      <c r="B283" s="482"/>
      <c r="C283" s="481">
        <v>12</v>
      </c>
      <c r="D283" s="476" t="s">
        <v>944</v>
      </c>
      <c r="E283" s="471"/>
      <c r="F283" s="477">
        <f t="shared" si="15"/>
        <v>486</v>
      </c>
      <c r="G283" s="478"/>
      <c r="H283" s="479"/>
      <c r="I283" s="1130"/>
      <c r="J283" s="1425">
        <v>486</v>
      </c>
      <c r="K283" s="1282"/>
      <c r="L283" s="1048">
        <f t="shared" si="16"/>
        <v>486</v>
      </c>
      <c r="M283" s="688"/>
    </row>
    <row r="284" spans="1:13" s="437" customFormat="1" ht="18" customHeight="1" x14ac:dyDescent="0.3">
      <c r="A284" s="747">
        <v>277</v>
      </c>
      <c r="B284" s="482"/>
      <c r="C284" s="481">
        <v>13</v>
      </c>
      <c r="D284" s="476" t="s">
        <v>942</v>
      </c>
      <c r="E284" s="471"/>
      <c r="F284" s="477">
        <f t="shared" si="15"/>
        <v>252</v>
      </c>
      <c r="G284" s="478"/>
      <c r="H284" s="479"/>
      <c r="I284" s="1130"/>
      <c r="J284" s="1425">
        <v>252</v>
      </c>
      <c r="K284" s="1282"/>
      <c r="L284" s="1048">
        <f t="shared" si="16"/>
        <v>252</v>
      </c>
      <c r="M284" s="688"/>
    </row>
    <row r="285" spans="1:13" s="437" customFormat="1" ht="18" customHeight="1" x14ac:dyDescent="0.3">
      <c r="A285" s="747">
        <v>278</v>
      </c>
      <c r="B285" s="482"/>
      <c r="C285" s="481">
        <v>14</v>
      </c>
      <c r="D285" s="476" t="s">
        <v>943</v>
      </c>
      <c r="E285" s="471"/>
      <c r="F285" s="477">
        <f t="shared" si="15"/>
        <v>688</v>
      </c>
      <c r="G285" s="478"/>
      <c r="H285" s="479"/>
      <c r="I285" s="1130"/>
      <c r="J285" s="1425">
        <v>688</v>
      </c>
      <c r="K285" s="1282"/>
      <c r="L285" s="1048">
        <f t="shared" si="16"/>
        <v>688</v>
      </c>
      <c r="M285" s="688"/>
    </row>
    <row r="286" spans="1:13" s="437" customFormat="1" ht="18" customHeight="1" x14ac:dyDescent="0.3">
      <c r="A286" s="747">
        <v>279</v>
      </c>
      <c r="B286" s="482"/>
      <c r="C286" s="481">
        <v>15</v>
      </c>
      <c r="D286" s="476" t="s">
        <v>1127</v>
      </c>
      <c r="E286" s="471"/>
      <c r="F286" s="477">
        <f t="shared" si="15"/>
        <v>953</v>
      </c>
      <c r="G286" s="478"/>
      <c r="H286" s="479"/>
      <c r="I286" s="1130"/>
      <c r="J286" s="1425">
        <v>953</v>
      </c>
      <c r="K286" s="1282"/>
      <c r="L286" s="1048">
        <f t="shared" si="16"/>
        <v>953</v>
      </c>
      <c r="M286" s="688"/>
    </row>
    <row r="287" spans="1:13" s="437" customFormat="1" ht="18" customHeight="1" x14ac:dyDescent="0.3">
      <c r="A287" s="747">
        <v>280</v>
      </c>
      <c r="B287" s="482"/>
      <c r="C287" s="481">
        <v>16</v>
      </c>
      <c r="D287" s="476" t="s">
        <v>1406</v>
      </c>
      <c r="E287" s="471"/>
      <c r="F287" s="477">
        <f t="shared" si="15"/>
        <v>610</v>
      </c>
      <c r="G287" s="478"/>
      <c r="H287" s="479"/>
      <c r="I287" s="1130"/>
      <c r="J287" s="1425">
        <v>610</v>
      </c>
      <c r="K287" s="1282"/>
      <c r="L287" s="1048">
        <f t="shared" si="16"/>
        <v>610</v>
      </c>
      <c r="M287" s="688"/>
    </row>
    <row r="288" spans="1:13" s="437" customFormat="1" ht="18" customHeight="1" x14ac:dyDescent="0.3">
      <c r="A288" s="747">
        <v>281</v>
      </c>
      <c r="B288" s="482"/>
      <c r="C288" s="481">
        <v>17</v>
      </c>
      <c r="D288" s="476" t="s">
        <v>1128</v>
      </c>
      <c r="E288" s="471"/>
      <c r="F288" s="477">
        <f t="shared" si="15"/>
        <v>250</v>
      </c>
      <c r="G288" s="478"/>
      <c r="H288" s="479"/>
      <c r="I288" s="1130"/>
      <c r="J288" s="1425">
        <v>250</v>
      </c>
      <c r="K288" s="1282"/>
      <c r="L288" s="1048">
        <f t="shared" si="16"/>
        <v>250</v>
      </c>
      <c r="M288" s="688"/>
    </row>
    <row r="289" spans="1:13" s="437" customFormat="1" ht="22.5" customHeight="1" x14ac:dyDescent="0.35">
      <c r="A289" s="747">
        <v>282</v>
      </c>
      <c r="B289" s="483">
        <v>10</v>
      </c>
      <c r="C289" s="1581"/>
      <c r="D289" s="695" t="s">
        <v>519</v>
      </c>
      <c r="E289" s="480" t="s">
        <v>24</v>
      </c>
      <c r="F289" s="477"/>
      <c r="G289" s="484"/>
      <c r="H289" s="485"/>
      <c r="I289" s="1131"/>
      <c r="J289" s="1426"/>
      <c r="K289" s="1283"/>
      <c r="L289" s="1048"/>
      <c r="M289" s="690"/>
    </row>
    <row r="290" spans="1:13" s="437" customFormat="1" ht="18" customHeight="1" x14ac:dyDescent="0.35">
      <c r="A290" s="747">
        <v>283</v>
      </c>
      <c r="B290" s="669"/>
      <c r="C290" s="481">
        <v>1</v>
      </c>
      <c r="D290" s="476" t="s">
        <v>511</v>
      </c>
      <c r="E290" s="480"/>
      <c r="F290" s="477">
        <f t="shared" si="15"/>
        <v>0</v>
      </c>
      <c r="G290" s="486"/>
      <c r="H290" s="487"/>
      <c r="I290" s="1132">
        <v>1000</v>
      </c>
      <c r="J290" s="1427">
        <v>0</v>
      </c>
      <c r="K290" s="1284"/>
      <c r="L290" s="1048">
        <f t="shared" si="16"/>
        <v>0</v>
      </c>
      <c r="M290" s="656"/>
    </row>
    <row r="291" spans="1:13" s="437" customFormat="1" ht="50.25" customHeight="1" x14ac:dyDescent="0.3">
      <c r="A291" s="747">
        <v>284</v>
      </c>
      <c r="B291" s="669"/>
      <c r="C291" s="481">
        <v>2</v>
      </c>
      <c r="D291" s="476" t="s">
        <v>1359</v>
      </c>
      <c r="E291" s="480"/>
      <c r="F291" s="477">
        <f t="shared" si="15"/>
        <v>993</v>
      </c>
      <c r="G291" s="486"/>
      <c r="H291" s="487"/>
      <c r="I291" s="1132"/>
      <c r="J291" s="1428">
        <v>993</v>
      </c>
      <c r="K291" s="1285"/>
      <c r="L291" s="1048">
        <f t="shared" si="16"/>
        <v>993</v>
      </c>
      <c r="M291" s="656"/>
    </row>
    <row r="292" spans="1:13" s="437" customFormat="1" ht="18" customHeight="1" x14ac:dyDescent="0.35">
      <c r="A292" s="747">
        <v>285</v>
      </c>
      <c r="B292" s="669"/>
      <c r="C292" s="481">
        <v>3</v>
      </c>
      <c r="D292" s="476" t="s">
        <v>856</v>
      </c>
      <c r="E292" s="480"/>
      <c r="F292" s="477">
        <f t="shared" si="15"/>
        <v>135</v>
      </c>
      <c r="G292" s="486"/>
      <c r="H292" s="487"/>
      <c r="I292" s="1132"/>
      <c r="J292" s="1427">
        <v>135</v>
      </c>
      <c r="K292" s="1284"/>
      <c r="L292" s="1048">
        <f t="shared" si="16"/>
        <v>135</v>
      </c>
      <c r="M292" s="656"/>
    </row>
    <row r="293" spans="1:13" s="437" customFormat="1" ht="18" customHeight="1" x14ac:dyDescent="0.35">
      <c r="A293" s="747">
        <v>286</v>
      </c>
      <c r="B293" s="669"/>
      <c r="C293" s="481">
        <v>4</v>
      </c>
      <c r="D293" s="671" t="s">
        <v>642</v>
      </c>
      <c r="E293" s="480"/>
      <c r="F293" s="477">
        <f t="shared" si="15"/>
        <v>1000</v>
      </c>
      <c r="G293" s="486"/>
      <c r="H293" s="487"/>
      <c r="I293" s="1132">
        <v>1000</v>
      </c>
      <c r="J293" s="1427">
        <v>1000</v>
      </c>
      <c r="K293" s="1284"/>
      <c r="L293" s="1048">
        <f t="shared" si="16"/>
        <v>1000</v>
      </c>
      <c r="M293" s="656"/>
    </row>
    <row r="294" spans="1:13" s="437" customFormat="1" ht="18" customHeight="1" x14ac:dyDescent="0.35">
      <c r="A294" s="747">
        <v>287</v>
      </c>
      <c r="B294" s="669"/>
      <c r="C294" s="481">
        <v>5</v>
      </c>
      <c r="D294" s="671" t="s">
        <v>636</v>
      </c>
      <c r="E294" s="480"/>
      <c r="F294" s="477">
        <f t="shared" si="15"/>
        <v>7531</v>
      </c>
      <c r="G294" s="486"/>
      <c r="H294" s="487"/>
      <c r="I294" s="1132"/>
      <c r="J294" s="1427">
        <v>7531</v>
      </c>
      <c r="K294" s="1284"/>
      <c r="L294" s="1048">
        <f t="shared" si="16"/>
        <v>7531</v>
      </c>
      <c r="M294" s="656"/>
    </row>
    <row r="295" spans="1:13" s="469" customFormat="1" ht="22.5" customHeight="1" x14ac:dyDescent="0.35">
      <c r="A295" s="747">
        <v>288</v>
      </c>
      <c r="B295" s="483">
        <v>11</v>
      </c>
      <c r="C295" s="488"/>
      <c r="D295" s="695" t="s">
        <v>347</v>
      </c>
      <c r="E295" s="480" t="s">
        <v>24</v>
      </c>
      <c r="F295" s="477"/>
      <c r="G295" s="486"/>
      <c r="H295" s="487"/>
      <c r="I295" s="1132"/>
      <c r="J295" s="1427"/>
      <c r="K295" s="1284"/>
      <c r="L295" s="1048"/>
      <c r="M295" s="656"/>
    </row>
    <row r="296" spans="1:13" s="437" customFormat="1" ht="66" x14ac:dyDescent="0.3">
      <c r="A296" s="747">
        <v>289</v>
      </c>
      <c r="B296" s="669"/>
      <c r="C296" s="488">
        <v>1</v>
      </c>
      <c r="D296" s="476" t="s">
        <v>933</v>
      </c>
      <c r="E296" s="446"/>
      <c r="F296" s="477">
        <f t="shared" si="15"/>
        <v>20500</v>
      </c>
      <c r="G296" s="486"/>
      <c r="H296" s="487"/>
      <c r="I296" s="1133">
        <v>15000</v>
      </c>
      <c r="J296" s="1428">
        <v>17500</v>
      </c>
      <c r="K296" s="1285">
        <v>3000</v>
      </c>
      <c r="L296" s="1048">
        <f t="shared" si="16"/>
        <v>20500</v>
      </c>
      <c r="M296" s="656"/>
    </row>
    <row r="297" spans="1:13" s="437" customFormat="1" x14ac:dyDescent="0.35">
      <c r="A297" s="747">
        <v>290</v>
      </c>
      <c r="B297" s="669"/>
      <c r="C297" s="488">
        <v>2</v>
      </c>
      <c r="D297" s="476" t="s">
        <v>517</v>
      </c>
      <c r="E297" s="446"/>
      <c r="F297" s="477">
        <f t="shared" si="15"/>
        <v>1631</v>
      </c>
      <c r="G297" s="486"/>
      <c r="H297" s="487"/>
      <c r="I297" s="1132">
        <v>2000</v>
      </c>
      <c r="J297" s="1427">
        <v>2000</v>
      </c>
      <c r="K297" s="1284">
        <v>-369</v>
      </c>
      <c r="L297" s="1048">
        <f t="shared" si="16"/>
        <v>1631</v>
      </c>
      <c r="M297" s="656"/>
    </row>
    <row r="298" spans="1:13" s="437" customFormat="1" x14ac:dyDescent="0.35">
      <c r="A298" s="747">
        <v>291</v>
      </c>
      <c r="B298" s="669"/>
      <c r="C298" s="488">
        <v>3</v>
      </c>
      <c r="D298" s="476" t="s">
        <v>518</v>
      </c>
      <c r="E298" s="446"/>
      <c r="F298" s="477">
        <f t="shared" si="15"/>
        <v>2108</v>
      </c>
      <c r="G298" s="486"/>
      <c r="H298" s="487"/>
      <c r="I298" s="1132">
        <v>1226</v>
      </c>
      <c r="J298" s="1427">
        <v>2634</v>
      </c>
      <c r="K298" s="1284">
        <v>-526</v>
      </c>
      <c r="L298" s="1048">
        <f t="shared" si="16"/>
        <v>2108</v>
      </c>
      <c r="M298" s="656"/>
    </row>
    <row r="299" spans="1:13" s="437" customFormat="1" ht="18" customHeight="1" x14ac:dyDescent="0.3">
      <c r="A299" s="747">
        <v>292</v>
      </c>
      <c r="B299" s="669"/>
      <c r="C299" s="488">
        <v>4</v>
      </c>
      <c r="D299" s="476" t="s">
        <v>511</v>
      </c>
      <c r="E299" s="480"/>
      <c r="F299" s="477">
        <f t="shared" si="15"/>
        <v>0</v>
      </c>
      <c r="G299" s="441"/>
      <c r="H299" s="443"/>
      <c r="I299" s="1133">
        <v>2000</v>
      </c>
      <c r="J299" s="1428">
        <v>0</v>
      </c>
      <c r="K299" s="1285"/>
      <c r="L299" s="1048">
        <f t="shared" si="16"/>
        <v>0</v>
      </c>
      <c r="M299" s="656"/>
    </row>
    <row r="300" spans="1:13" s="437" customFormat="1" ht="18" customHeight="1" x14ac:dyDescent="0.3">
      <c r="A300" s="747">
        <v>293</v>
      </c>
      <c r="B300" s="669"/>
      <c r="C300" s="488">
        <v>5</v>
      </c>
      <c r="D300" s="476" t="s">
        <v>846</v>
      </c>
      <c r="E300" s="480"/>
      <c r="F300" s="477">
        <f t="shared" si="15"/>
        <v>1054</v>
      </c>
      <c r="G300" s="441"/>
      <c r="H300" s="443"/>
      <c r="I300" s="1133"/>
      <c r="J300" s="1428">
        <v>192</v>
      </c>
      <c r="K300" s="1285">
        <v>862</v>
      </c>
      <c r="L300" s="1048">
        <f t="shared" si="16"/>
        <v>1054</v>
      </c>
      <c r="M300" s="656"/>
    </row>
    <row r="301" spans="1:13" s="437" customFormat="1" ht="18" customHeight="1" x14ac:dyDescent="0.3">
      <c r="A301" s="747">
        <v>294</v>
      </c>
      <c r="B301" s="669"/>
      <c r="C301" s="488">
        <v>6</v>
      </c>
      <c r="D301" s="476" t="s">
        <v>934</v>
      </c>
      <c r="E301" s="480"/>
      <c r="F301" s="477">
        <f t="shared" si="15"/>
        <v>797</v>
      </c>
      <c r="G301" s="441"/>
      <c r="H301" s="443"/>
      <c r="I301" s="1133"/>
      <c r="J301" s="1428">
        <v>1060</v>
      </c>
      <c r="K301" s="1285">
        <v>-263</v>
      </c>
      <c r="L301" s="1048">
        <f t="shared" si="16"/>
        <v>797</v>
      </c>
      <c r="M301" s="656"/>
    </row>
    <row r="302" spans="1:13" s="437" customFormat="1" ht="18" customHeight="1" x14ac:dyDescent="0.3">
      <c r="A302" s="747">
        <v>295</v>
      </c>
      <c r="B302" s="669"/>
      <c r="C302" s="488">
        <v>7</v>
      </c>
      <c r="D302" s="476" t="s">
        <v>847</v>
      </c>
      <c r="E302" s="480"/>
      <c r="F302" s="477">
        <f t="shared" si="15"/>
        <v>0</v>
      </c>
      <c r="G302" s="441"/>
      <c r="H302" s="443"/>
      <c r="I302" s="1133"/>
      <c r="J302" s="1428">
        <v>0</v>
      </c>
      <c r="K302" s="1285"/>
      <c r="L302" s="1048">
        <f t="shared" si="16"/>
        <v>0</v>
      </c>
      <c r="M302" s="656"/>
    </row>
    <row r="303" spans="1:13" s="437" customFormat="1" ht="51.75" customHeight="1" x14ac:dyDescent="0.3">
      <c r="A303" s="747">
        <v>296</v>
      </c>
      <c r="B303" s="669"/>
      <c r="C303" s="488">
        <v>8</v>
      </c>
      <c r="D303" s="476" t="s">
        <v>935</v>
      </c>
      <c r="E303" s="480"/>
      <c r="F303" s="477">
        <f t="shared" si="15"/>
        <v>1349</v>
      </c>
      <c r="G303" s="441"/>
      <c r="H303" s="443"/>
      <c r="I303" s="1133"/>
      <c r="J303" s="1428">
        <v>1053</v>
      </c>
      <c r="K303" s="1285">
        <v>296</v>
      </c>
      <c r="L303" s="1048">
        <f t="shared" si="16"/>
        <v>1349</v>
      </c>
      <c r="M303" s="656"/>
    </row>
    <row r="304" spans="1:13" s="437" customFormat="1" ht="21.95" customHeight="1" x14ac:dyDescent="0.35">
      <c r="A304" s="747">
        <v>297</v>
      </c>
      <c r="B304" s="483">
        <v>12</v>
      </c>
      <c r="C304" s="488"/>
      <c r="D304" s="695" t="s">
        <v>41</v>
      </c>
      <c r="E304" s="480" t="s">
        <v>24</v>
      </c>
      <c r="F304" s="477"/>
      <c r="G304" s="441"/>
      <c r="H304" s="443"/>
      <c r="I304" s="1133"/>
      <c r="J304" s="1428"/>
      <c r="K304" s="1285"/>
      <c r="L304" s="1048"/>
      <c r="M304" s="656"/>
    </row>
    <row r="305" spans="1:13" s="437" customFormat="1" ht="18" customHeight="1" x14ac:dyDescent="0.3">
      <c r="A305" s="747">
        <v>298</v>
      </c>
      <c r="B305" s="669"/>
      <c r="C305" s="488">
        <v>1</v>
      </c>
      <c r="D305" s="476" t="s">
        <v>1183</v>
      </c>
      <c r="E305" s="480"/>
      <c r="F305" s="477">
        <f t="shared" si="15"/>
        <v>2844</v>
      </c>
      <c r="G305" s="441"/>
      <c r="H305" s="443"/>
      <c r="I305" s="1133"/>
      <c r="J305" s="1428">
        <v>2844</v>
      </c>
      <c r="K305" s="1285"/>
      <c r="L305" s="1048">
        <f t="shared" si="16"/>
        <v>2844</v>
      </c>
      <c r="M305" s="656"/>
    </row>
    <row r="306" spans="1:13" s="437" customFormat="1" ht="18" customHeight="1" x14ac:dyDescent="0.3">
      <c r="A306" s="747">
        <v>299</v>
      </c>
      <c r="B306" s="669"/>
      <c r="C306" s="488">
        <v>2</v>
      </c>
      <c r="D306" s="476" t="s">
        <v>1120</v>
      </c>
      <c r="E306" s="480"/>
      <c r="F306" s="477">
        <f t="shared" si="15"/>
        <v>10000</v>
      </c>
      <c r="G306" s="441"/>
      <c r="H306" s="443"/>
      <c r="I306" s="1133"/>
      <c r="J306" s="1428">
        <v>10000</v>
      </c>
      <c r="K306" s="1285"/>
      <c r="L306" s="1048">
        <f t="shared" si="16"/>
        <v>10000</v>
      </c>
      <c r="M306" s="656"/>
    </row>
    <row r="307" spans="1:13" s="437" customFormat="1" ht="18" customHeight="1" x14ac:dyDescent="0.3">
      <c r="A307" s="747">
        <v>300</v>
      </c>
      <c r="B307" s="669"/>
      <c r="C307" s="488">
        <v>3</v>
      </c>
      <c r="D307" s="476" t="s">
        <v>849</v>
      </c>
      <c r="E307" s="480"/>
      <c r="F307" s="477">
        <f t="shared" si="15"/>
        <v>4600</v>
      </c>
      <c r="G307" s="441"/>
      <c r="H307" s="443"/>
      <c r="I307" s="1133"/>
      <c r="J307" s="1428">
        <v>4600</v>
      </c>
      <c r="K307" s="1285"/>
      <c r="L307" s="1048">
        <f t="shared" si="16"/>
        <v>4600</v>
      </c>
      <c r="M307" s="656"/>
    </row>
    <row r="308" spans="1:13" s="437" customFormat="1" ht="18" customHeight="1" x14ac:dyDescent="0.3">
      <c r="A308" s="747">
        <v>301</v>
      </c>
      <c r="B308" s="669"/>
      <c r="C308" s="488">
        <v>4</v>
      </c>
      <c r="D308" s="476" t="s">
        <v>850</v>
      </c>
      <c r="E308" s="480"/>
      <c r="F308" s="477">
        <f t="shared" si="15"/>
        <v>0</v>
      </c>
      <c r="G308" s="441"/>
      <c r="H308" s="443"/>
      <c r="I308" s="1133"/>
      <c r="J308" s="1428">
        <v>0</v>
      </c>
      <c r="K308" s="1285"/>
      <c r="L308" s="1048">
        <f t="shared" si="16"/>
        <v>0</v>
      </c>
      <c r="M308" s="656"/>
    </row>
    <row r="309" spans="1:13" s="437" customFormat="1" ht="18" customHeight="1" x14ac:dyDescent="0.3">
      <c r="A309" s="747">
        <v>302</v>
      </c>
      <c r="B309" s="669"/>
      <c r="C309" s="488">
        <v>5</v>
      </c>
      <c r="D309" s="476" t="s">
        <v>851</v>
      </c>
      <c r="E309" s="480"/>
      <c r="F309" s="477">
        <f t="shared" si="15"/>
        <v>0</v>
      </c>
      <c r="G309" s="441"/>
      <c r="H309" s="443"/>
      <c r="I309" s="1133"/>
      <c r="J309" s="1428">
        <v>0</v>
      </c>
      <c r="K309" s="1285"/>
      <c r="L309" s="1048">
        <f t="shared" si="16"/>
        <v>0</v>
      </c>
      <c r="M309" s="656"/>
    </row>
    <row r="310" spans="1:13" s="437" customFormat="1" ht="18" customHeight="1" x14ac:dyDescent="0.3">
      <c r="A310" s="747">
        <v>303</v>
      </c>
      <c r="B310" s="669"/>
      <c r="C310" s="488">
        <v>6</v>
      </c>
      <c r="D310" s="476" t="s">
        <v>852</v>
      </c>
      <c r="E310" s="480"/>
      <c r="F310" s="477">
        <f t="shared" si="15"/>
        <v>1700</v>
      </c>
      <c r="G310" s="441"/>
      <c r="H310" s="443"/>
      <c r="I310" s="1133"/>
      <c r="J310" s="1428">
        <v>1700</v>
      </c>
      <c r="K310" s="1285"/>
      <c r="L310" s="1048">
        <f t="shared" si="16"/>
        <v>1700</v>
      </c>
      <c r="M310" s="656"/>
    </row>
    <row r="311" spans="1:13" s="437" customFormat="1" ht="18" customHeight="1" x14ac:dyDescent="0.3">
      <c r="A311" s="747">
        <v>304</v>
      </c>
      <c r="B311" s="669"/>
      <c r="C311" s="488">
        <v>7</v>
      </c>
      <c r="D311" s="476" t="s">
        <v>853</v>
      </c>
      <c r="E311" s="480"/>
      <c r="F311" s="477">
        <f t="shared" si="15"/>
        <v>300</v>
      </c>
      <c r="G311" s="441"/>
      <c r="H311" s="443"/>
      <c r="I311" s="1133"/>
      <c r="J311" s="1428">
        <v>300</v>
      </c>
      <c r="K311" s="1285"/>
      <c r="L311" s="1048">
        <f t="shared" si="16"/>
        <v>300</v>
      </c>
      <c r="M311" s="656"/>
    </row>
    <row r="312" spans="1:13" s="437" customFormat="1" ht="18" customHeight="1" x14ac:dyDescent="0.3">
      <c r="A312" s="747">
        <v>305</v>
      </c>
      <c r="B312" s="669"/>
      <c r="C312" s="488">
        <v>8</v>
      </c>
      <c r="D312" s="476" t="s">
        <v>854</v>
      </c>
      <c r="E312" s="480"/>
      <c r="F312" s="477">
        <f t="shared" si="15"/>
        <v>1600</v>
      </c>
      <c r="G312" s="441"/>
      <c r="H312" s="443"/>
      <c r="I312" s="1133"/>
      <c r="J312" s="1428">
        <v>1600</v>
      </c>
      <c r="K312" s="1285"/>
      <c r="L312" s="1048">
        <f t="shared" si="16"/>
        <v>1600</v>
      </c>
      <c r="M312" s="656"/>
    </row>
    <row r="313" spans="1:13" s="437" customFormat="1" ht="18" customHeight="1" x14ac:dyDescent="0.3">
      <c r="A313" s="747">
        <v>306</v>
      </c>
      <c r="B313" s="669"/>
      <c r="C313" s="488">
        <v>9</v>
      </c>
      <c r="D313" s="476" t="s">
        <v>1121</v>
      </c>
      <c r="E313" s="480"/>
      <c r="F313" s="477">
        <f t="shared" si="15"/>
        <v>700</v>
      </c>
      <c r="G313" s="441"/>
      <c r="H313" s="443"/>
      <c r="I313" s="1133"/>
      <c r="J313" s="1428">
        <v>700</v>
      </c>
      <c r="K313" s="1285"/>
      <c r="L313" s="1048">
        <f t="shared" si="16"/>
        <v>700</v>
      </c>
      <c r="M313" s="656"/>
    </row>
    <row r="314" spans="1:13" s="437" customFormat="1" ht="18" customHeight="1" x14ac:dyDescent="0.3">
      <c r="A314" s="747">
        <v>307</v>
      </c>
      <c r="B314" s="669"/>
      <c r="C314" s="488">
        <v>10</v>
      </c>
      <c r="D314" s="476" t="s">
        <v>1120</v>
      </c>
      <c r="E314" s="480"/>
      <c r="F314" s="477">
        <f t="shared" si="15"/>
        <v>1900</v>
      </c>
      <c r="G314" s="441"/>
      <c r="H314" s="443"/>
      <c r="I314" s="1133"/>
      <c r="J314" s="1428">
        <v>1900</v>
      </c>
      <c r="K314" s="1285"/>
      <c r="L314" s="1048">
        <f t="shared" si="16"/>
        <v>1900</v>
      </c>
      <c r="M314" s="656"/>
    </row>
    <row r="315" spans="1:13" s="437" customFormat="1" ht="167.25" customHeight="1" x14ac:dyDescent="0.3">
      <c r="A315" s="747">
        <v>308</v>
      </c>
      <c r="B315" s="669"/>
      <c r="C315" s="488">
        <v>11</v>
      </c>
      <c r="D315" s="476" t="s">
        <v>1394</v>
      </c>
      <c r="E315" s="480"/>
      <c r="F315" s="477">
        <f t="shared" si="15"/>
        <v>2121</v>
      </c>
      <c r="G315" s="441"/>
      <c r="H315" s="443"/>
      <c r="I315" s="1133"/>
      <c r="J315" s="1428">
        <v>2121</v>
      </c>
      <c r="K315" s="1285"/>
      <c r="L315" s="1048">
        <f t="shared" si="16"/>
        <v>2121</v>
      </c>
      <c r="M315" s="656"/>
    </row>
    <row r="316" spans="1:13" s="437" customFormat="1" ht="18" customHeight="1" x14ac:dyDescent="0.3">
      <c r="A316" s="747">
        <v>309</v>
      </c>
      <c r="B316" s="669"/>
      <c r="C316" s="488">
        <v>12</v>
      </c>
      <c r="D316" s="476" t="s">
        <v>855</v>
      </c>
      <c r="E316" s="480"/>
      <c r="F316" s="477">
        <f t="shared" si="15"/>
        <v>147</v>
      </c>
      <c r="G316" s="441"/>
      <c r="H316" s="443"/>
      <c r="I316" s="1133"/>
      <c r="J316" s="1428">
        <v>147</v>
      </c>
      <c r="K316" s="1285"/>
      <c r="L316" s="1048">
        <f t="shared" si="16"/>
        <v>147</v>
      </c>
      <c r="M316" s="656"/>
    </row>
    <row r="317" spans="1:13" s="437" customFormat="1" ht="66" customHeight="1" x14ac:dyDescent="0.3">
      <c r="A317" s="747">
        <v>310</v>
      </c>
      <c r="B317" s="669"/>
      <c r="C317" s="488">
        <v>13</v>
      </c>
      <c r="D317" s="476" t="s">
        <v>1160</v>
      </c>
      <c r="E317" s="480"/>
      <c r="F317" s="477">
        <f t="shared" si="15"/>
        <v>28391</v>
      </c>
      <c r="G317" s="441"/>
      <c r="H317" s="443"/>
      <c r="I317" s="1133"/>
      <c r="J317" s="1428">
        <v>28391</v>
      </c>
      <c r="K317" s="1285"/>
      <c r="L317" s="1048">
        <f t="shared" si="16"/>
        <v>28391</v>
      </c>
      <c r="M317" s="656"/>
    </row>
    <row r="318" spans="1:13" s="437" customFormat="1" ht="22.5" customHeight="1" x14ac:dyDescent="0.35">
      <c r="A318" s="747">
        <v>311</v>
      </c>
      <c r="B318" s="483">
        <v>13</v>
      </c>
      <c r="C318" s="1581"/>
      <c r="D318" s="695" t="s">
        <v>633</v>
      </c>
      <c r="E318" s="480" t="s">
        <v>25</v>
      </c>
      <c r="F318" s="477"/>
      <c r="G318" s="484"/>
      <c r="H318" s="485"/>
      <c r="I318" s="1131"/>
      <c r="J318" s="1426"/>
      <c r="K318" s="1283"/>
      <c r="L318" s="1048"/>
      <c r="M318" s="690"/>
    </row>
    <row r="319" spans="1:13" s="437" customFormat="1" ht="18" customHeight="1" x14ac:dyDescent="0.35">
      <c r="A319" s="747">
        <v>312</v>
      </c>
      <c r="B319" s="669"/>
      <c r="C319" s="488">
        <v>1</v>
      </c>
      <c r="D319" s="476" t="s">
        <v>511</v>
      </c>
      <c r="E319" s="480"/>
      <c r="F319" s="477">
        <f t="shared" si="15"/>
        <v>0</v>
      </c>
      <c r="G319" s="486"/>
      <c r="H319" s="487"/>
      <c r="I319" s="1132">
        <v>500</v>
      </c>
      <c r="J319" s="1427">
        <v>0</v>
      </c>
      <c r="K319" s="1284"/>
      <c r="L319" s="1048">
        <f t="shared" si="16"/>
        <v>0</v>
      </c>
      <c r="M319" s="656"/>
    </row>
    <row r="320" spans="1:13" s="437" customFormat="1" ht="18" customHeight="1" x14ac:dyDescent="0.35">
      <c r="A320" s="747">
        <v>313</v>
      </c>
      <c r="B320" s="669"/>
      <c r="C320" s="488">
        <v>2</v>
      </c>
      <c r="D320" s="476" t="s">
        <v>636</v>
      </c>
      <c r="E320" s="480"/>
      <c r="F320" s="477">
        <f t="shared" si="15"/>
        <v>5885</v>
      </c>
      <c r="G320" s="486"/>
      <c r="H320" s="487"/>
      <c r="I320" s="1132">
        <v>6000</v>
      </c>
      <c r="J320" s="1427">
        <v>5885</v>
      </c>
      <c r="K320" s="1284"/>
      <c r="L320" s="1048">
        <f t="shared" si="16"/>
        <v>5885</v>
      </c>
      <c r="M320" s="656"/>
    </row>
    <row r="321" spans="1:13" s="437" customFormat="1" ht="33" customHeight="1" x14ac:dyDescent="0.3">
      <c r="A321" s="747">
        <v>314</v>
      </c>
      <c r="B321" s="669"/>
      <c r="C321" s="488">
        <v>3</v>
      </c>
      <c r="D321" s="476" t="s">
        <v>859</v>
      </c>
      <c r="E321" s="480"/>
      <c r="F321" s="477">
        <f t="shared" si="15"/>
        <v>185</v>
      </c>
      <c r="G321" s="486"/>
      <c r="H321" s="487"/>
      <c r="I321" s="1133"/>
      <c r="J321" s="1428">
        <v>855</v>
      </c>
      <c r="K321" s="1285">
        <v>-670</v>
      </c>
      <c r="L321" s="1048">
        <f t="shared" si="16"/>
        <v>185</v>
      </c>
      <c r="M321" s="656"/>
    </row>
    <row r="322" spans="1:13" s="437" customFormat="1" ht="49.5" customHeight="1" x14ac:dyDescent="0.3">
      <c r="A322" s="747">
        <v>315</v>
      </c>
      <c r="B322" s="669"/>
      <c r="C322" s="488">
        <v>4</v>
      </c>
      <c r="D322" s="476" t="s">
        <v>858</v>
      </c>
      <c r="E322" s="480"/>
      <c r="F322" s="477">
        <f t="shared" si="15"/>
        <v>2637</v>
      </c>
      <c r="G322" s="486"/>
      <c r="H322" s="487"/>
      <c r="I322" s="1133"/>
      <c r="J322" s="1428">
        <v>2637</v>
      </c>
      <c r="K322" s="1285"/>
      <c r="L322" s="1048">
        <f t="shared" si="16"/>
        <v>2637</v>
      </c>
      <c r="M322" s="656"/>
    </row>
    <row r="323" spans="1:13" s="437" customFormat="1" ht="22.5" customHeight="1" x14ac:dyDescent="0.35">
      <c r="A323" s="747">
        <v>316</v>
      </c>
      <c r="B323" s="669"/>
      <c r="C323" s="488"/>
      <c r="D323" s="695" t="s">
        <v>177</v>
      </c>
      <c r="E323" s="480" t="s">
        <v>24</v>
      </c>
      <c r="F323" s="477"/>
      <c r="G323" s="486"/>
      <c r="H323" s="487"/>
      <c r="I323" s="1133"/>
      <c r="J323" s="1428"/>
      <c r="K323" s="1285"/>
      <c r="L323" s="1048"/>
      <c r="M323" s="656"/>
    </row>
    <row r="324" spans="1:13" s="437" customFormat="1" ht="20.100000000000001" customHeight="1" x14ac:dyDescent="0.3">
      <c r="A324" s="747">
        <v>317</v>
      </c>
      <c r="B324" s="669"/>
      <c r="C324" s="488">
        <v>1</v>
      </c>
      <c r="D324" s="476" t="s">
        <v>867</v>
      </c>
      <c r="E324" s="480"/>
      <c r="F324" s="477">
        <f t="shared" ref="F324:F329" si="17">L324</f>
        <v>1621</v>
      </c>
      <c r="G324" s="486"/>
      <c r="H324" s="487"/>
      <c r="I324" s="1133"/>
      <c r="J324" s="1428">
        <v>1621</v>
      </c>
      <c r="K324" s="1285"/>
      <c r="L324" s="1048">
        <f t="shared" si="16"/>
        <v>1621</v>
      </c>
      <c r="M324" s="656"/>
    </row>
    <row r="325" spans="1:13" s="437" customFormat="1" ht="20.100000000000001" customHeight="1" x14ac:dyDescent="0.3">
      <c r="A325" s="747">
        <v>318</v>
      </c>
      <c r="B325" s="669"/>
      <c r="C325" s="488">
        <v>2</v>
      </c>
      <c r="D325" s="476" t="s">
        <v>868</v>
      </c>
      <c r="E325" s="480"/>
      <c r="F325" s="477">
        <f t="shared" si="17"/>
        <v>1920</v>
      </c>
      <c r="G325" s="486"/>
      <c r="H325" s="487"/>
      <c r="I325" s="1133"/>
      <c r="J325" s="1428">
        <v>1920</v>
      </c>
      <c r="K325" s="1285"/>
      <c r="L325" s="1048">
        <f t="shared" si="16"/>
        <v>1920</v>
      </c>
      <c r="M325" s="656"/>
    </row>
    <row r="326" spans="1:13" s="437" customFormat="1" ht="20.100000000000001" customHeight="1" x14ac:dyDescent="0.3">
      <c r="A326" s="747">
        <v>319</v>
      </c>
      <c r="B326" s="669"/>
      <c r="C326" s="488">
        <v>3</v>
      </c>
      <c r="D326" s="476" t="s">
        <v>869</v>
      </c>
      <c r="E326" s="480"/>
      <c r="F326" s="477">
        <f t="shared" si="17"/>
        <v>235</v>
      </c>
      <c r="G326" s="486"/>
      <c r="H326" s="487"/>
      <c r="I326" s="1133"/>
      <c r="J326" s="1428">
        <v>235</v>
      </c>
      <c r="K326" s="1285"/>
      <c r="L326" s="1048">
        <f t="shared" si="16"/>
        <v>235</v>
      </c>
      <c r="M326" s="656"/>
    </row>
    <row r="327" spans="1:13" s="437" customFormat="1" ht="20.100000000000001" customHeight="1" x14ac:dyDescent="0.3">
      <c r="A327" s="747">
        <v>320</v>
      </c>
      <c r="B327" s="669"/>
      <c r="C327" s="488">
        <v>4</v>
      </c>
      <c r="D327" s="476" t="s">
        <v>870</v>
      </c>
      <c r="E327" s="480"/>
      <c r="F327" s="477">
        <f t="shared" si="17"/>
        <v>270</v>
      </c>
      <c r="G327" s="486"/>
      <c r="H327" s="487"/>
      <c r="I327" s="1133"/>
      <c r="J327" s="1428">
        <v>270</v>
      </c>
      <c r="K327" s="1285"/>
      <c r="L327" s="1048">
        <f t="shared" si="16"/>
        <v>270</v>
      </c>
      <c r="M327" s="656"/>
    </row>
    <row r="328" spans="1:13" s="437" customFormat="1" ht="20.100000000000001" customHeight="1" x14ac:dyDescent="0.3">
      <c r="A328" s="747">
        <v>321</v>
      </c>
      <c r="B328" s="669"/>
      <c r="C328" s="488">
        <v>5</v>
      </c>
      <c r="D328" s="476" t="s">
        <v>871</v>
      </c>
      <c r="E328" s="480"/>
      <c r="F328" s="477">
        <f t="shared" si="17"/>
        <v>229</v>
      </c>
      <c r="G328" s="486"/>
      <c r="H328" s="487"/>
      <c r="I328" s="1133"/>
      <c r="J328" s="1428">
        <v>229</v>
      </c>
      <c r="K328" s="1285"/>
      <c r="L328" s="1048">
        <f t="shared" si="16"/>
        <v>229</v>
      </c>
      <c r="M328" s="656"/>
    </row>
    <row r="329" spans="1:13" s="437" customFormat="1" ht="335.25" customHeight="1" x14ac:dyDescent="0.3">
      <c r="A329" s="747">
        <v>322</v>
      </c>
      <c r="B329" s="669"/>
      <c r="C329" s="488">
        <v>6</v>
      </c>
      <c r="D329" s="476" t="s">
        <v>1401</v>
      </c>
      <c r="E329" s="480"/>
      <c r="F329" s="477">
        <f t="shared" si="17"/>
        <v>5751</v>
      </c>
      <c r="G329" s="486"/>
      <c r="H329" s="487"/>
      <c r="I329" s="1133"/>
      <c r="J329" s="1428">
        <v>5227</v>
      </c>
      <c r="K329" s="1285">
        <v>524</v>
      </c>
      <c r="L329" s="1048">
        <f t="shared" si="16"/>
        <v>5751</v>
      </c>
      <c r="M329" s="656"/>
    </row>
    <row r="330" spans="1:13" s="437" customFormat="1" ht="22.5" customHeight="1" x14ac:dyDescent="0.35">
      <c r="A330" s="747">
        <v>323</v>
      </c>
      <c r="B330" s="669">
        <v>15</v>
      </c>
      <c r="C330" s="488"/>
      <c r="D330" s="695" t="s">
        <v>304</v>
      </c>
      <c r="E330" s="480"/>
      <c r="F330" s="477"/>
      <c r="G330" s="486"/>
      <c r="H330" s="487"/>
      <c r="I330" s="1133"/>
      <c r="J330" s="1428">
        <v>0</v>
      </c>
      <c r="K330" s="1285"/>
      <c r="L330" s="1048">
        <f t="shared" si="16"/>
        <v>0</v>
      </c>
      <c r="M330" s="656"/>
    </row>
    <row r="331" spans="1:13" s="437" customFormat="1" ht="120.75" customHeight="1" x14ac:dyDescent="0.3">
      <c r="A331" s="747">
        <v>324</v>
      </c>
      <c r="B331" s="669"/>
      <c r="C331" s="488">
        <v>1</v>
      </c>
      <c r="D331" s="476" t="s">
        <v>1126</v>
      </c>
      <c r="E331" s="480"/>
      <c r="F331" s="477">
        <f t="shared" ref="F331:F336" si="18">L331</f>
        <v>1770</v>
      </c>
      <c r="G331" s="486"/>
      <c r="H331" s="487"/>
      <c r="I331" s="1133"/>
      <c r="J331" s="1428">
        <v>1903</v>
      </c>
      <c r="K331" s="1285">
        <v>-133</v>
      </c>
      <c r="L331" s="1048">
        <f t="shared" si="16"/>
        <v>1770</v>
      </c>
      <c r="M331" s="656"/>
    </row>
    <row r="332" spans="1:13" s="437" customFormat="1" ht="18" customHeight="1" x14ac:dyDescent="0.3">
      <c r="A332" s="747">
        <v>325</v>
      </c>
      <c r="B332" s="669"/>
      <c r="C332" s="488">
        <v>2</v>
      </c>
      <c r="D332" s="476" t="s">
        <v>866</v>
      </c>
      <c r="E332" s="480"/>
      <c r="F332" s="477">
        <f t="shared" si="18"/>
        <v>443</v>
      </c>
      <c r="G332" s="486"/>
      <c r="H332" s="487"/>
      <c r="I332" s="1133"/>
      <c r="J332" s="1428">
        <v>621</v>
      </c>
      <c r="K332" s="1285">
        <v>-178</v>
      </c>
      <c r="L332" s="1048">
        <f t="shared" si="16"/>
        <v>443</v>
      </c>
      <c r="M332" s="656"/>
    </row>
    <row r="333" spans="1:13" s="437" customFormat="1" ht="51.75" customHeight="1" x14ac:dyDescent="0.3">
      <c r="A333" s="747">
        <v>326</v>
      </c>
      <c r="B333" s="669"/>
      <c r="C333" s="488">
        <v>3</v>
      </c>
      <c r="D333" s="476" t="s">
        <v>1274</v>
      </c>
      <c r="E333" s="480"/>
      <c r="F333" s="477">
        <f t="shared" si="18"/>
        <v>2628</v>
      </c>
      <c r="G333" s="486"/>
      <c r="H333" s="487"/>
      <c r="I333" s="1133"/>
      <c r="J333" s="1428"/>
      <c r="K333" s="1285">
        <v>2628</v>
      </c>
      <c r="L333" s="1048">
        <f t="shared" si="16"/>
        <v>2628</v>
      </c>
      <c r="M333" s="656"/>
    </row>
    <row r="334" spans="1:13" s="437" customFormat="1" ht="18" customHeight="1" x14ac:dyDescent="0.3">
      <c r="A334" s="747">
        <v>327</v>
      </c>
      <c r="B334" s="669"/>
      <c r="C334" s="488"/>
      <c r="D334" s="1227" t="s">
        <v>864</v>
      </c>
      <c r="E334" s="480"/>
      <c r="F334" s="477"/>
      <c r="G334" s="486"/>
      <c r="H334" s="487"/>
      <c r="I334" s="1133"/>
      <c r="J334" s="1428">
        <v>0</v>
      </c>
      <c r="K334" s="1285"/>
      <c r="L334" s="1048">
        <f t="shared" si="16"/>
        <v>0</v>
      </c>
      <c r="M334" s="656"/>
    </row>
    <row r="335" spans="1:13" s="437" customFormat="1" ht="20.100000000000001" customHeight="1" x14ac:dyDescent="0.3">
      <c r="A335" s="747">
        <v>328</v>
      </c>
      <c r="B335" s="669"/>
      <c r="C335" s="488">
        <v>4</v>
      </c>
      <c r="D335" s="476" t="s">
        <v>865</v>
      </c>
      <c r="E335" s="480"/>
      <c r="F335" s="477">
        <f t="shared" si="18"/>
        <v>1287</v>
      </c>
      <c r="G335" s="486"/>
      <c r="H335" s="487"/>
      <c r="I335" s="1133"/>
      <c r="J335" s="1428">
        <v>1394</v>
      </c>
      <c r="K335" s="1285">
        <v>-107</v>
      </c>
      <c r="L335" s="1048">
        <f t="shared" si="16"/>
        <v>1287</v>
      </c>
      <c r="M335" s="656"/>
    </row>
    <row r="336" spans="1:13" s="437" customFormat="1" ht="48.75" customHeight="1" x14ac:dyDescent="0.3">
      <c r="A336" s="747">
        <v>329</v>
      </c>
      <c r="B336" s="669"/>
      <c r="C336" s="488">
        <v>5</v>
      </c>
      <c r="D336" s="476" t="s">
        <v>1273</v>
      </c>
      <c r="E336" s="480"/>
      <c r="F336" s="477">
        <f t="shared" si="18"/>
        <v>446</v>
      </c>
      <c r="G336" s="486"/>
      <c r="H336" s="487"/>
      <c r="I336" s="1133"/>
      <c r="J336" s="1428">
        <v>407</v>
      </c>
      <c r="K336" s="1285">
        <f>-4+43</f>
        <v>39</v>
      </c>
      <c r="L336" s="1048">
        <f t="shared" si="16"/>
        <v>446</v>
      </c>
      <c r="M336" s="656"/>
    </row>
    <row r="337" spans="1:13" ht="22.5" customHeight="1" x14ac:dyDescent="0.35">
      <c r="A337" s="747">
        <v>330</v>
      </c>
      <c r="B337" s="483">
        <v>16</v>
      </c>
      <c r="C337" s="1581"/>
      <c r="D337" s="695" t="s">
        <v>28</v>
      </c>
      <c r="E337" s="480" t="s">
        <v>24</v>
      </c>
      <c r="F337" s="477"/>
      <c r="G337" s="484"/>
      <c r="H337" s="485"/>
      <c r="I337" s="1134"/>
      <c r="J337" s="1429"/>
      <c r="K337" s="1286"/>
      <c r="L337" s="1048"/>
      <c r="M337" s="690"/>
    </row>
    <row r="338" spans="1:13" ht="22.5" customHeight="1" x14ac:dyDescent="0.35">
      <c r="A338" s="747">
        <v>331</v>
      </c>
      <c r="B338" s="1480"/>
      <c r="C338" s="1581"/>
      <c r="D338" s="1487" t="s">
        <v>191</v>
      </c>
      <c r="E338" s="491"/>
      <c r="F338" s="477"/>
      <c r="G338" s="1481"/>
      <c r="H338" s="1482"/>
      <c r="I338" s="1483"/>
      <c r="J338" s="1484"/>
      <c r="K338" s="1485"/>
      <c r="L338" s="1048"/>
      <c r="M338" s="1486"/>
    </row>
    <row r="339" spans="1:13" ht="18" customHeight="1" x14ac:dyDescent="0.35">
      <c r="A339" s="747">
        <v>332</v>
      </c>
      <c r="B339" s="1298"/>
      <c r="C339" s="419">
        <v>1</v>
      </c>
      <c r="D339" s="490" t="s">
        <v>442</v>
      </c>
      <c r="E339" s="491"/>
      <c r="F339" s="477">
        <f t="shared" ref="F339:F341" si="19">L339</f>
        <v>762</v>
      </c>
      <c r="G339" s="492"/>
      <c r="H339" s="493"/>
      <c r="I339" s="1135">
        <v>762</v>
      </c>
      <c r="J339" s="1430">
        <v>762</v>
      </c>
      <c r="K339" s="1287"/>
      <c r="L339" s="1048">
        <f t="shared" ref="L339:L341" si="20">SUM(J339:K339)</f>
        <v>762</v>
      </c>
      <c r="M339" s="691"/>
    </row>
    <row r="340" spans="1:13" ht="64.5" customHeight="1" x14ac:dyDescent="0.3">
      <c r="A340" s="747">
        <v>333</v>
      </c>
      <c r="B340" s="1298"/>
      <c r="C340" s="494">
        <v>2</v>
      </c>
      <c r="D340" s="1479" t="s">
        <v>1112</v>
      </c>
      <c r="E340" s="491"/>
      <c r="F340" s="477">
        <f t="shared" si="19"/>
        <v>6798</v>
      </c>
      <c r="G340" s="495"/>
      <c r="H340" s="496"/>
      <c r="I340" s="1136">
        <v>2500</v>
      </c>
      <c r="J340" s="1431">
        <v>6798</v>
      </c>
      <c r="K340" s="1288"/>
      <c r="L340" s="1048">
        <f t="shared" si="20"/>
        <v>6798</v>
      </c>
      <c r="M340" s="691"/>
    </row>
    <row r="341" spans="1:13" ht="18" customHeight="1" thickBot="1" x14ac:dyDescent="0.4">
      <c r="A341" s="747">
        <v>334</v>
      </c>
      <c r="B341" s="1298"/>
      <c r="C341" s="494">
        <v>3</v>
      </c>
      <c r="D341" s="490" t="s">
        <v>42</v>
      </c>
      <c r="E341" s="491"/>
      <c r="F341" s="477">
        <f t="shared" si="19"/>
        <v>32298</v>
      </c>
      <c r="G341" s="492"/>
      <c r="H341" s="493"/>
      <c r="I341" s="1135">
        <v>14900</v>
      </c>
      <c r="J341" s="1430">
        <v>27298</v>
      </c>
      <c r="K341" s="1287">
        <v>5000</v>
      </c>
      <c r="L341" s="1048">
        <f t="shared" si="20"/>
        <v>32298</v>
      </c>
      <c r="M341" s="691"/>
    </row>
    <row r="342" spans="1:13" ht="36" customHeight="1" thickBot="1" x14ac:dyDescent="0.35">
      <c r="A342" s="747">
        <v>335</v>
      </c>
      <c r="B342" s="497"/>
      <c r="C342" s="1841" t="s">
        <v>43</v>
      </c>
      <c r="D342" s="1842"/>
      <c r="E342" s="1843"/>
      <c r="F342" s="498">
        <f>SUM(F174:F341)</f>
        <v>235178</v>
      </c>
      <c r="G342" s="498">
        <f>SUM(G174:G341)</f>
        <v>0</v>
      </c>
      <c r="H342" s="499">
        <f>SUM(H174:H341)</f>
        <v>0</v>
      </c>
      <c r="I342" s="1437">
        <f>SUM(I174:I341)</f>
        <v>73175</v>
      </c>
      <c r="J342" s="498">
        <f>SUM(J176:J341)</f>
        <v>216500</v>
      </c>
      <c r="K342" s="498">
        <f>SUM(K176:K341)</f>
        <v>18678</v>
      </c>
      <c r="L342" s="498">
        <f>SUM(L176:L341)</f>
        <v>235178</v>
      </c>
      <c r="M342" s="659">
        <f>SUM(M174:M341)</f>
        <v>0</v>
      </c>
    </row>
    <row r="343" spans="1:13" ht="36" customHeight="1" thickBot="1" x14ac:dyDescent="0.35">
      <c r="A343" s="747">
        <v>336</v>
      </c>
      <c r="B343" s="500"/>
      <c r="C343" s="1841" t="s">
        <v>348</v>
      </c>
      <c r="D343" s="1842"/>
      <c r="E343" s="1843"/>
      <c r="F343" s="501">
        <f>SUM(F342,F173)</f>
        <v>28441014</v>
      </c>
      <c r="G343" s="501">
        <f>SUM(G342,G173)</f>
        <v>3161456</v>
      </c>
      <c r="H343" s="502">
        <f>SUM(H342,H173)</f>
        <v>1444738</v>
      </c>
      <c r="I343" s="1438">
        <f>SUM(I342,I173)</f>
        <v>9328350</v>
      </c>
      <c r="J343" s="1432">
        <f>J156+J172+J342</f>
        <v>14750456</v>
      </c>
      <c r="K343" s="1432">
        <f>K156+K172+K342</f>
        <v>526597</v>
      </c>
      <c r="L343" s="1612">
        <f>L156+L172+L342</f>
        <v>15277053</v>
      </c>
      <c r="M343" s="659">
        <f>M156+M172+M342</f>
        <v>8557767</v>
      </c>
    </row>
    <row r="344" spans="1:13" ht="18" customHeight="1" x14ac:dyDescent="0.35">
      <c r="B344" s="704" t="s">
        <v>29</v>
      </c>
      <c r="D344" s="704"/>
      <c r="E344" s="700"/>
      <c r="F344" s="503"/>
      <c r="G344" s="504"/>
      <c r="H344" s="503"/>
      <c r="I344" s="503"/>
      <c r="J344" s="503"/>
      <c r="K344" s="1289"/>
      <c r="L344" s="503"/>
    </row>
    <row r="345" spans="1:13" ht="18" customHeight="1" x14ac:dyDescent="0.35">
      <c r="B345" s="704" t="s">
        <v>30</v>
      </c>
      <c r="D345" s="704"/>
      <c r="E345" s="700"/>
      <c r="F345" s="701"/>
      <c r="G345" s="504"/>
      <c r="H345" s="503"/>
      <c r="I345" s="503"/>
      <c r="J345" s="503"/>
      <c r="K345" s="1289"/>
      <c r="L345" s="503"/>
    </row>
    <row r="346" spans="1:13" ht="18" customHeight="1" x14ac:dyDescent="0.35">
      <c r="B346" s="704" t="s">
        <v>31</v>
      </c>
      <c r="D346" s="704"/>
      <c r="E346" s="700"/>
      <c r="F346" s="701"/>
      <c r="G346" s="504"/>
      <c r="H346" s="503"/>
      <c r="I346" s="503"/>
      <c r="J346" s="503"/>
      <c r="K346" s="1289"/>
      <c r="L346" s="503"/>
    </row>
  </sheetData>
  <mergeCells count="10">
    <mergeCell ref="I1:M1"/>
    <mergeCell ref="B2:M2"/>
    <mergeCell ref="B3:M3"/>
    <mergeCell ref="C7:D7"/>
    <mergeCell ref="C157:D157"/>
    <mergeCell ref="C173:E173"/>
    <mergeCell ref="C174:D174"/>
    <mergeCell ref="C342:E342"/>
    <mergeCell ref="C343:E343"/>
    <mergeCell ref="B1:D1"/>
  </mergeCells>
  <printOptions horizontalCentered="1"/>
  <pageMargins left="0.19685039370078741" right="0.19685039370078741" top="0.59055118110236227" bottom="0.59055118110236227" header="0.51181102362204722" footer="0.51181102362204722"/>
  <pageSetup paperSize="9" scale="51" fitToHeight="0" orientation="portrait" r:id="rId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21</vt:i4>
      </vt:variant>
    </vt:vector>
  </HeadingPairs>
  <TitlesOfParts>
    <vt:vector size="35" baseType="lpstr">
      <vt:lpstr>Összefoglaló </vt:lpstr>
      <vt:lpstr>1.Onbe</vt:lpstr>
      <vt:lpstr>2.Onki</vt:lpstr>
      <vt:lpstr>3.Inbe</vt:lpstr>
      <vt:lpstr>4.Inbe</vt:lpstr>
      <vt:lpstr>5.Inki</vt:lpstr>
      <vt:lpstr>6.Önk.műk.</vt:lpstr>
      <vt:lpstr>6.A Alapítv</vt:lpstr>
      <vt:lpstr>7.Beruh.</vt:lpstr>
      <vt:lpstr>8.Felúj.</vt:lpstr>
      <vt:lpstr>9.Mérleg</vt:lpstr>
      <vt:lpstr>10.Létszám</vt:lpstr>
      <vt:lpstr>11.Projekt</vt:lpstr>
      <vt:lpstr>12.Képvis.</vt:lpstr>
      <vt:lpstr>'1.Onbe'!Nyomtatási_cím</vt:lpstr>
      <vt:lpstr>'10.Létszám'!Nyomtatási_cím</vt:lpstr>
      <vt:lpstr>'12.Képvis.'!Nyomtatási_cím</vt:lpstr>
      <vt:lpstr>'2.Onki'!Nyomtatási_cím</vt:lpstr>
      <vt:lpstr>'3.Inbe'!Nyomtatási_cím</vt:lpstr>
      <vt:lpstr>'5.Inki'!Nyomtatási_cím</vt:lpstr>
      <vt:lpstr>'6.A Alapítv'!Nyomtatási_cím</vt:lpstr>
      <vt:lpstr>'6.Önk.műk.'!Nyomtatási_cím</vt:lpstr>
      <vt:lpstr>'7.Beruh.'!Nyomtatási_cím</vt:lpstr>
      <vt:lpstr>'8.Felúj.'!Nyomtatási_cím</vt:lpstr>
      <vt:lpstr>'1.Onbe'!Nyomtatási_terület</vt:lpstr>
      <vt:lpstr>'10.Létszám'!Nyomtatási_terület</vt:lpstr>
      <vt:lpstr>'11.Projekt'!Nyomtatási_terület</vt:lpstr>
      <vt:lpstr>'2.Onki'!Nyomtatási_terület</vt:lpstr>
      <vt:lpstr>'3.Inbe'!Nyomtatási_terület</vt:lpstr>
      <vt:lpstr>'5.Inki'!Nyomtatási_terület</vt:lpstr>
      <vt:lpstr>'6.A Alapítv'!Nyomtatási_terület</vt:lpstr>
      <vt:lpstr>'6.Önk.műk.'!Nyomtatási_terület</vt:lpstr>
      <vt:lpstr>'7.Beruh.'!Nyomtatási_terület</vt:lpstr>
      <vt:lpstr>'9.Mérleg'!Nyomtatási_terület</vt:lpstr>
      <vt:lpstr>'Összefoglaló '!Nyomtatási_terület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Schumacher Judit</dc:creator>
  <cp:lastModifiedBy>Kicska Andrea</cp:lastModifiedBy>
  <cp:lastPrinted>2018-11-21T06:44:15Z</cp:lastPrinted>
  <dcterms:created xsi:type="dcterms:W3CDTF">2015-02-11T07:38:58Z</dcterms:created>
  <dcterms:modified xsi:type="dcterms:W3CDTF">2018-11-21T13:50:57Z</dcterms:modified>
</cp:coreProperties>
</file>