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bookViews>
    <workbookView xWindow="0" yWindow="0" windowWidth="20490" windowHeight="7755"/>
  </bookViews>
  <sheets>
    <sheet name="1.tábla " sheetId="42" r:id="rId1"/>
    <sheet name="2.tábla" sheetId="41" r:id="rId2"/>
    <sheet name="2a. tábla" sheetId="82" r:id="rId3"/>
    <sheet name="3.tábla " sheetId="40" r:id="rId4"/>
    <sheet name="4.tábla" sheetId="83" r:id="rId5"/>
    <sheet name="5.tábla" sheetId="50" r:id="rId6"/>
    <sheet name="6.tábla " sheetId="51" r:id="rId7"/>
    <sheet name="7.tábla" sheetId="62" r:id="rId8"/>
    <sheet name="8.tábla" sheetId="67" r:id="rId9"/>
    <sheet name="9.tábla" sheetId="84" r:id="rId10"/>
    <sheet name="10.tábla" sheetId="85" r:id="rId11"/>
    <sheet name="11.tábla" sheetId="86" r:id="rId12"/>
    <sheet name="12.tábla" sheetId="87" r:id="rId13"/>
  </sheets>
  <externalReferences>
    <externalReference r:id="rId14"/>
    <externalReference r:id="rId15"/>
    <externalReference r:id="rId16"/>
  </externalReferences>
  <definedNames>
    <definedName name="_xlnm.Print_Titles" localSheetId="1">'2.tábla'!$4:$4</definedName>
    <definedName name="_xlnm.Print_Area" localSheetId="0">'1.tábla '!$A$3:$F$31</definedName>
    <definedName name="_xlnm.Print_Area" localSheetId="10">'10.tábla'!$A$1:$E$23</definedName>
    <definedName name="_xlnm.Print_Area" localSheetId="11">'11.tábla'!$A$1:$E$38</definedName>
    <definedName name="_xlnm.Print_Area" localSheetId="1">'2.tábla'!$A$3:$F$74</definedName>
    <definedName name="_xlnm.Print_Area" localSheetId="3">'3.tábla '!$A$1:$F$35</definedName>
    <definedName name="_xlnm.Print_Area" localSheetId="5">'5.tábla'!$A$1:$F$30</definedName>
    <definedName name="_xlnm.Print_Area" localSheetId="6">'6.tábla '!$A$1:$L$60</definedName>
    <definedName name="_xlnm.Print_Area" localSheetId="7">'7.tábla'!$A$1:$L$83</definedName>
    <definedName name="_xlnm.Print_Area" localSheetId="8">'8.tábla'!$A$1:$N$34</definedName>
    <definedName name="_xlnm.Print_Area" localSheetId="9">'9.tábla'!$A$1:$F$18</definedName>
    <definedName name="onev">[1]kod!$BT$34:$BT$3186</definedName>
  </definedNames>
  <calcPr calcId="152511"/>
</workbook>
</file>

<file path=xl/calcChain.xml><?xml version="1.0" encoding="utf-8"?>
<calcChain xmlns="http://schemas.openxmlformats.org/spreadsheetml/2006/main">
  <c r="E23" i="87" l="1"/>
  <c r="D23" i="87"/>
  <c r="C23" i="87"/>
  <c r="B23" i="87"/>
  <c r="F22" i="87"/>
  <c r="F21" i="87"/>
  <c r="F20" i="87"/>
  <c r="F19" i="87"/>
  <c r="F18" i="87"/>
  <c r="F17" i="87"/>
  <c r="F16" i="87"/>
  <c r="F13" i="87"/>
  <c r="E13" i="87"/>
  <c r="D13" i="87"/>
  <c r="C13" i="87"/>
  <c r="B13" i="87"/>
  <c r="F10" i="87"/>
  <c r="E37" i="86"/>
  <c r="D37" i="86"/>
  <c r="C37" i="86"/>
  <c r="B35" i="86"/>
  <c r="B37" i="86" s="1"/>
  <c r="E33" i="86"/>
  <c r="E38" i="86" s="1"/>
  <c r="D33" i="86"/>
  <c r="D38" i="86" s="1"/>
  <c r="E26" i="86"/>
  <c r="D26" i="86"/>
  <c r="C26" i="86"/>
  <c r="B26" i="86"/>
  <c r="E20" i="86"/>
  <c r="D20" i="86"/>
  <c r="C20" i="86"/>
  <c r="B20" i="86"/>
  <c r="E17" i="86"/>
  <c r="D17" i="86"/>
  <c r="C17" i="86"/>
  <c r="E13" i="86"/>
  <c r="E18" i="86" s="1"/>
  <c r="D13" i="86"/>
  <c r="D18" i="86" s="1"/>
  <c r="C13" i="86"/>
  <c r="C18" i="86" s="1"/>
  <c r="B12" i="86"/>
  <c r="B10" i="86"/>
  <c r="F20" i="85"/>
  <c r="D20" i="85"/>
  <c r="F19" i="85"/>
  <c r="D19" i="85" s="1"/>
  <c r="D18" i="85"/>
  <c r="F17" i="85"/>
  <c r="D17" i="85"/>
  <c r="F16" i="85"/>
  <c r="D16" i="85" s="1"/>
  <c r="F15" i="85"/>
  <c r="D15" i="85"/>
  <c r="F14" i="85"/>
  <c r="D14" i="85"/>
  <c r="E13" i="85"/>
  <c r="E23" i="85" s="1"/>
  <c r="F15" i="84"/>
  <c r="E15" i="84"/>
  <c r="G14" i="84"/>
  <c r="F14" i="84"/>
  <c r="E14" i="84"/>
  <c r="D14" i="84"/>
  <c r="D15" i="84" s="1"/>
  <c r="C12" i="84"/>
  <c r="C9" i="84"/>
  <c r="C14" i="84" s="1"/>
  <c r="C15" i="84" s="1"/>
  <c r="C33" i="86" l="1"/>
  <c r="C38" i="86" s="1"/>
  <c r="F23" i="87"/>
  <c r="B13" i="86"/>
  <c r="B18" i="86" s="1"/>
  <c r="B33" i="86"/>
  <c r="B38" i="86" s="1"/>
  <c r="D13" i="85"/>
  <c r="D23" i="85" s="1"/>
  <c r="F13" i="85"/>
  <c r="M20" i="67" l="1"/>
  <c r="L20" i="67"/>
  <c r="K20" i="67"/>
  <c r="M19" i="67"/>
  <c r="L19" i="67"/>
  <c r="O31" i="67"/>
  <c r="O28" i="67"/>
  <c r="M18" i="67"/>
  <c r="L18" i="67"/>
  <c r="K5" i="67"/>
  <c r="K82" i="62"/>
  <c r="E54" i="62"/>
  <c r="E56" i="62" s="1"/>
  <c r="E48" i="62"/>
  <c r="E47" i="62"/>
  <c r="K9" i="62"/>
  <c r="K12" i="62"/>
  <c r="K2" i="62"/>
  <c r="E7" i="62"/>
  <c r="E2" i="62"/>
  <c r="E30" i="62" s="1"/>
  <c r="K30" i="62" s="1"/>
  <c r="K18" i="51"/>
  <c r="K17" i="51"/>
  <c r="K8" i="51"/>
  <c r="K7" i="62" s="1"/>
  <c r="K13" i="51"/>
  <c r="E18" i="51"/>
  <c r="E17" i="51" s="1"/>
  <c r="E20" i="51"/>
  <c r="E19" i="51" s="1"/>
  <c r="E58" i="51" s="1"/>
  <c r="E22" i="51"/>
  <c r="E59" i="51"/>
  <c r="E56" i="51"/>
  <c r="K39" i="51"/>
  <c r="K26" i="62" s="1"/>
  <c r="K33" i="51"/>
  <c r="K31" i="51" s="1"/>
  <c r="K21" i="62" s="1"/>
  <c r="E41" i="51"/>
  <c r="E40" i="51"/>
  <c r="E39" i="51"/>
  <c r="I8" i="82"/>
  <c r="K15" i="62" l="1"/>
  <c r="K55" i="51"/>
  <c r="E59" i="62"/>
  <c r="K59" i="62" s="1"/>
  <c r="K56" i="51"/>
  <c r="E26" i="62"/>
  <c r="E57" i="51"/>
  <c r="E55" i="51"/>
  <c r="E54" i="51" s="1"/>
  <c r="E15" i="62" s="1"/>
  <c r="F27" i="42"/>
  <c r="E4" i="51"/>
  <c r="C10" i="41"/>
  <c r="E16" i="41"/>
  <c r="H34" i="82"/>
  <c r="H33" i="82" s="1"/>
  <c r="E26" i="42"/>
  <c r="E8" i="40"/>
  <c r="E5" i="40"/>
  <c r="E25" i="40"/>
  <c r="E16" i="40"/>
  <c r="E14" i="40"/>
  <c r="E12" i="40"/>
  <c r="E11" i="40"/>
  <c r="E21" i="40"/>
  <c r="K54" i="51" l="1"/>
  <c r="E27" i="51"/>
  <c r="K27" i="51" s="1"/>
  <c r="E49" i="51"/>
  <c r="K49" i="51" s="1"/>
  <c r="K4" i="51"/>
  <c r="E25" i="42"/>
  <c r="E19" i="50"/>
  <c r="K30" i="51" s="1"/>
  <c r="K20" i="62" s="1"/>
  <c r="H44" i="82"/>
  <c r="F8" i="50"/>
  <c r="E30" i="42"/>
  <c r="F23" i="50"/>
  <c r="F25" i="50"/>
  <c r="F27" i="50"/>
  <c r="F28" i="50"/>
  <c r="F29" i="50"/>
  <c r="F5" i="50"/>
  <c r="F7" i="50"/>
  <c r="F9" i="50"/>
  <c r="F11" i="50"/>
  <c r="F13" i="50"/>
  <c r="F14" i="50"/>
  <c r="F15" i="50"/>
  <c r="F16" i="50"/>
  <c r="F17" i="50"/>
  <c r="F18" i="50"/>
  <c r="F21" i="50"/>
  <c r="F22" i="50"/>
  <c r="E23" i="42"/>
  <c r="E22" i="42"/>
  <c r="O27" i="67" s="1"/>
  <c r="F66" i="41"/>
  <c r="F68" i="41"/>
  <c r="F69" i="41"/>
  <c r="F70" i="41"/>
  <c r="F24" i="41"/>
  <c r="E67" i="41"/>
  <c r="E14" i="42" s="1"/>
  <c r="O15" i="67" s="1"/>
  <c r="E64" i="41"/>
  <c r="E13" i="42" s="1"/>
  <c r="O16" i="67" s="1"/>
  <c r="E59" i="41"/>
  <c r="E30" i="51" s="1"/>
  <c r="E55" i="41"/>
  <c r="D55" i="41"/>
  <c r="E50" i="41"/>
  <c r="E29" i="51" s="1"/>
  <c r="E42" i="41"/>
  <c r="E38" i="41" s="1"/>
  <c r="E8" i="42" s="1"/>
  <c r="E26" i="41"/>
  <c r="E33" i="41"/>
  <c r="E30" i="41"/>
  <c r="E19" i="41"/>
  <c r="I42" i="82"/>
  <c r="I45" i="82"/>
  <c r="I46" i="82"/>
  <c r="I47" i="82"/>
  <c r="I10" i="82"/>
  <c r="I12" i="82"/>
  <c r="I14" i="82"/>
  <c r="I16" i="82"/>
  <c r="I19" i="82"/>
  <c r="I22" i="82"/>
  <c r="I25" i="82"/>
  <c r="I27" i="82"/>
  <c r="I29" i="82"/>
  <c r="I31" i="82"/>
  <c r="I35" i="82"/>
  <c r="I36" i="82"/>
  <c r="I37" i="82"/>
  <c r="I38" i="82"/>
  <c r="G9" i="82"/>
  <c r="H41" i="82"/>
  <c r="E8" i="41"/>
  <c r="H24" i="82"/>
  <c r="H21" i="82"/>
  <c r="H18" i="82"/>
  <c r="F6" i="40"/>
  <c r="F8" i="40"/>
  <c r="F9" i="40"/>
  <c r="F11" i="40"/>
  <c r="F13" i="40"/>
  <c r="F14" i="40"/>
  <c r="F15" i="40"/>
  <c r="F16" i="40"/>
  <c r="F17" i="40"/>
  <c r="F18" i="40"/>
  <c r="F20" i="40"/>
  <c r="F21" i="40"/>
  <c r="F22" i="40"/>
  <c r="F23" i="40"/>
  <c r="F24" i="40"/>
  <c r="F26" i="40"/>
  <c r="F27" i="40"/>
  <c r="F28" i="40"/>
  <c r="F30" i="40"/>
  <c r="F34" i="40"/>
  <c r="E29" i="40"/>
  <c r="O21" i="67" s="1"/>
  <c r="E7" i="40"/>
  <c r="H5" i="82"/>
  <c r="H4" i="82" s="1"/>
  <c r="E12" i="50"/>
  <c r="E10" i="50"/>
  <c r="E6" i="50"/>
  <c r="E11" i="42"/>
  <c r="E10" i="42"/>
  <c r="E9" i="42"/>
  <c r="E26" i="50"/>
  <c r="E4" i="50"/>
  <c r="E7" i="51" l="1"/>
  <c r="E6" i="62" s="1"/>
  <c r="O6" i="67"/>
  <c r="E3" i="50"/>
  <c r="O24" i="67"/>
  <c r="K14" i="51"/>
  <c r="K13" i="62" s="1"/>
  <c r="K6" i="51"/>
  <c r="K5" i="62" s="1"/>
  <c r="O19" i="67"/>
  <c r="E6" i="42"/>
  <c r="E28" i="51"/>
  <c r="E37" i="51" s="1"/>
  <c r="E10" i="41"/>
  <c r="E7" i="41"/>
  <c r="H48" i="82"/>
  <c r="E9" i="41"/>
  <c r="E71" i="41"/>
  <c r="E15" i="42"/>
  <c r="E29" i="41"/>
  <c r="E25" i="41"/>
  <c r="E7" i="42" s="1"/>
  <c r="E30" i="50"/>
  <c r="E19" i="40"/>
  <c r="F19" i="40" s="1"/>
  <c r="E4" i="40"/>
  <c r="E10" i="40"/>
  <c r="E18" i="62" l="1"/>
  <c r="E25" i="62" s="1"/>
  <c r="E27" i="62" s="1"/>
  <c r="O11" i="67"/>
  <c r="K28" i="51"/>
  <c r="E21" i="42"/>
  <c r="E44" i="51"/>
  <c r="E51" i="51"/>
  <c r="O7" i="67"/>
  <c r="E6" i="51"/>
  <c r="E5" i="62" s="1"/>
  <c r="K7" i="51"/>
  <c r="K6" i="62" s="1"/>
  <c r="O20" i="67"/>
  <c r="O18" i="67"/>
  <c r="K5" i="51"/>
  <c r="K4" i="62" s="1"/>
  <c r="E6" i="41"/>
  <c r="E5" i="41" s="1"/>
  <c r="F5" i="83"/>
  <c r="F6" i="83"/>
  <c r="F7" i="83"/>
  <c r="F8" i="83"/>
  <c r="K18" i="62" l="1"/>
  <c r="K25" i="62" s="1"/>
  <c r="K27" i="62" s="1"/>
  <c r="K37" i="51"/>
  <c r="O26" i="67"/>
  <c r="E20" i="42"/>
  <c r="F17" i="41"/>
  <c r="F18" i="41"/>
  <c r="F11" i="83"/>
  <c r="F12" i="83"/>
  <c r="F13" i="83"/>
  <c r="F14" i="83"/>
  <c r="F15" i="83"/>
  <c r="F10" i="83"/>
  <c r="F4" i="83"/>
  <c r="E9" i="83"/>
  <c r="E3" i="83"/>
  <c r="E32" i="40" l="1"/>
  <c r="K11" i="51"/>
  <c r="K51" i="51"/>
  <c r="K44" i="51"/>
  <c r="K38" i="51"/>
  <c r="O22" i="67"/>
  <c r="K40" i="62"/>
  <c r="K42" i="62" s="1"/>
  <c r="K44" i="62" s="1"/>
  <c r="K56" i="62" s="1"/>
  <c r="K12" i="51"/>
  <c r="E33" i="40"/>
  <c r="E63" i="41"/>
  <c r="E5" i="42"/>
  <c r="E17" i="83"/>
  <c r="E31" i="40" s="1"/>
  <c r="J26" i="67"/>
  <c r="I24" i="67"/>
  <c r="J5" i="67"/>
  <c r="I5" i="67"/>
  <c r="H5" i="67"/>
  <c r="J82" i="62"/>
  <c r="D48" i="62"/>
  <c r="D47" i="62"/>
  <c r="J26" i="62"/>
  <c r="J9" i="62"/>
  <c r="D7" i="62"/>
  <c r="J39" i="51"/>
  <c r="J56" i="51" s="1"/>
  <c r="J33" i="51"/>
  <c r="J31" i="51" s="1"/>
  <c r="J21" i="62" s="1"/>
  <c r="D41" i="51"/>
  <c r="D59" i="51" s="1"/>
  <c r="D40" i="51"/>
  <c r="D39" i="51" s="1"/>
  <c r="D56" i="51" s="1"/>
  <c r="J18" i="51"/>
  <c r="J17" i="51" s="1"/>
  <c r="J13" i="51"/>
  <c r="J12" i="62" s="1"/>
  <c r="J8" i="51"/>
  <c r="J7" i="62" s="1"/>
  <c r="D22" i="51"/>
  <c r="D20" i="51"/>
  <c r="F20" i="51"/>
  <c r="D4" i="51"/>
  <c r="D27" i="51" s="1"/>
  <c r="J27" i="51" s="1"/>
  <c r="D26" i="42"/>
  <c r="F26" i="42" s="1"/>
  <c r="D20" i="50"/>
  <c r="D19" i="50" l="1"/>
  <c r="F20" i="50"/>
  <c r="E12" i="42"/>
  <c r="E16" i="42" s="1"/>
  <c r="O5" i="67"/>
  <c r="E5" i="51"/>
  <c r="K9" i="51"/>
  <c r="K15" i="51" s="1"/>
  <c r="K10" i="62"/>
  <c r="K8" i="62" s="1"/>
  <c r="K14" i="62" s="1"/>
  <c r="K16" i="62" s="1"/>
  <c r="K28" i="62" s="1"/>
  <c r="E72" i="41"/>
  <c r="E35" i="40"/>
  <c r="J4" i="51"/>
  <c r="D49" i="51"/>
  <c r="J49" i="51" s="1"/>
  <c r="J55" i="51"/>
  <c r="J54" i="51" s="1"/>
  <c r="J15" i="62"/>
  <c r="D19" i="51"/>
  <c r="D26" i="62" s="1"/>
  <c r="D54" i="62"/>
  <c r="D56" i="62" s="1"/>
  <c r="N5" i="67"/>
  <c r="D19" i="41"/>
  <c r="E15" i="51" l="1"/>
  <c r="E4" i="62"/>
  <c r="E14" i="62" s="1"/>
  <c r="E16" i="62" s="1"/>
  <c r="K50" i="51"/>
  <c r="K52" i="51" s="1"/>
  <c r="K16" i="51"/>
  <c r="K23" i="51"/>
  <c r="K83" i="62"/>
  <c r="F19" i="50"/>
  <c r="J30" i="51"/>
  <c r="J20" i="62" s="1"/>
  <c r="D28" i="51"/>
  <c r="F19" i="41"/>
  <c r="E19" i="42"/>
  <c r="D58" i="51"/>
  <c r="D57" i="51" s="1"/>
  <c r="D2" i="62"/>
  <c r="D59" i="62" s="1"/>
  <c r="J59" i="62" s="1"/>
  <c r="E83" i="62" l="1"/>
  <c r="E28" i="62"/>
  <c r="K60" i="51"/>
  <c r="E50" i="51"/>
  <c r="E52" i="51" s="1"/>
  <c r="E60" i="51" s="1"/>
  <c r="E23" i="51"/>
  <c r="E18" i="42"/>
  <c r="D30" i="62"/>
  <c r="J30" i="62" s="1"/>
  <c r="J2" i="62"/>
  <c r="D25" i="40"/>
  <c r="F25" i="40" s="1"/>
  <c r="D12" i="40"/>
  <c r="F12" i="40" s="1"/>
  <c r="G44" i="82"/>
  <c r="G34" i="82"/>
  <c r="D16" i="41"/>
  <c r="F16" i="41" s="1"/>
  <c r="D29" i="42"/>
  <c r="F29" i="42" s="1"/>
  <c r="D22" i="42"/>
  <c r="D6" i="42"/>
  <c r="G41" i="82"/>
  <c r="I41" i="82" s="1"/>
  <c r="G24" i="82"/>
  <c r="I24" i="82" s="1"/>
  <c r="G21" i="82"/>
  <c r="I21" i="82" s="1"/>
  <c r="G18" i="82"/>
  <c r="I18" i="82" s="1"/>
  <c r="H9" i="82"/>
  <c r="D2" i="83"/>
  <c r="D26" i="50"/>
  <c r="F26" i="50" s="1"/>
  <c r="D24" i="50"/>
  <c r="F24" i="50" s="1"/>
  <c r="D12" i="50"/>
  <c r="F12" i="50" s="1"/>
  <c r="D10" i="50"/>
  <c r="F10" i="50" s="1"/>
  <c r="D6" i="50"/>
  <c r="F6" i="50" s="1"/>
  <c r="D4" i="50"/>
  <c r="F4" i="50" s="1"/>
  <c r="D2" i="50"/>
  <c r="K53" i="51" l="1"/>
  <c r="D3" i="50"/>
  <c r="D23" i="42"/>
  <c r="F23" i="42" s="1"/>
  <c r="D10" i="41"/>
  <c r="I44" i="82"/>
  <c r="F10" i="41" s="1"/>
  <c r="G6" i="82"/>
  <c r="I9" i="82"/>
  <c r="G33" i="82"/>
  <c r="I33" i="82" s="1"/>
  <c r="I34" i="82"/>
  <c r="F22" i="42"/>
  <c r="D30" i="42"/>
  <c r="E28" i="42"/>
  <c r="D9" i="41"/>
  <c r="D18" i="62"/>
  <c r="D25" i="62" s="1"/>
  <c r="D27" i="62" s="1"/>
  <c r="D21" i="42"/>
  <c r="F46" i="41"/>
  <c r="F43" i="41"/>
  <c r="F44" i="41"/>
  <c r="F40" i="41"/>
  <c r="F27" i="41"/>
  <c r="F28" i="41"/>
  <c r="F31" i="41"/>
  <c r="F32" i="41"/>
  <c r="F34" i="41"/>
  <c r="F35" i="41"/>
  <c r="F36" i="41"/>
  <c r="F37" i="41"/>
  <c r="F20" i="41"/>
  <c r="D67" i="41"/>
  <c r="D65" i="41"/>
  <c r="D59" i="41"/>
  <c r="D30" i="51" s="1"/>
  <c r="D50" i="41"/>
  <c r="D29" i="51" s="1"/>
  <c r="D42" i="41"/>
  <c r="D38" i="41" s="1"/>
  <c r="D33" i="41"/>
  <c r="D30" i="41"/>
  <c r="D29" i="41" s="1"/>
  <c r="D26" i="41"/>
  <c r="D25" i="42"/>
  <c r="F25" i="42" s="1"/>
  <c r="D9" i="83"/>
  <c r="D3" i="83"/>
  <c r="D29" i="40"/>
  <c r="F29" i="40" s="1"/>
  <c r="D7" i="40"/>
  <c r="D5" i="40"/>
  <c r="F5" i="40" s="1"/>
  <c r="D4" i="40"/>
  <c r="F9" i="83" l="1"/>
  <c r="J12" i="51"/>
  <c r="J40" i="62"/>
  <c r="J42" i="62" s="1"/>
  <c r="J44" i="62" s="1"/>
  <c r="J56" i="62" s="1"/>
  <c r="D33" i="40"/>
  <c r="F33" i="40" s="1"/>
  <c r="F4" i="40"/>
  <c r="J5" i="51"/>
  <c r="J4" i="62" s="1"/>
  <c r="D30" i="50"/>
  <c r="F30" i="50" s="1"/>
  <c r="F3" i="50"/>
  <c r="J28" i="51"/>
  <c r="F7" i="40"/>
  <c r="J6" i="51"/>
  <c r="J5" i="62" s="1"/>
  <c r="D8" i="41"/>
  <c r="G5" i="82"/>
  <c r="I6" i="82"/>
  <c r="D14" i="42"/>
  <c r="F67" i="41"/>
  <c r="D18" i="51"/>
  <c r="D17" i="51" s="1"/>
  <c r="D55" i="51" s="1"/>
  <c r="D54" i="51" s="1"/>
  <c r="D15" i="62" s="1"/>
  <c r="F65" i="41"/>
  <c r="F21" i="42"/>
  <c r="E31" i="42"/>
  <c r="E32" i="42" s="1"/>
  <c r="J14" i="51"/>
  <c r="J13" i="62" s="1"/>
  <c r="D64" i="41"/>
  <c r="D71" i="41" s="1"/>
  <c r="F71" i="41" s="1"/>
  <c r="D37" i="51"/>
  <c r="F3" i="83"/>
  <c r="J11" i="51"/>
  <c r="D32" i="40"/>
  <c r="F32" i="40" s="1"/>
  <c r="D8" i="42"/>
  <c r="D20" i="42"/>
  <c r="F20" i="42" s="1"/>
  <c r="D17" i="83"/>
  <c r="D31" i="40" s="1"/>
  <c r="F31" i="40" s="1"/>
  <c r="D25" i="41"/>
  <c r="D10" i="40"/>
  <c r="D35" i="40" l="1"/>
  <c r="J18" i="62"/>
  <c r="J25" i="62" s="1"/>
  <c r="J27" i="62" s="1"/>
  <c r="J37" i="51"/>
  <c r="F10" i="40"/>
  <c r="J7" i="51"/>
  <c r="J6" i="62" s="1"/>
  <c r="G4" i="82"/>
  <c r="I5" i="82"/>
  <c r="D13" i="42"/>
  <c r="F64" i="41"/>
  <c r="D51" i="51"/>
  <c r="D44" i="51"/>
  <c r="F17" i="83"/>
  <c r="J10" i="62"/>
  <c r="J8" i="62" s="1"/>
  <c r="J14" i="62" s="1"/>
  <c r="J16" i="62" s="1"/>
  <c r="J9" i="51"/>
  <c r="J15" i="51" s="1"/>
  <c r="D7" i="42"/>
  <c r="D7" i="51"/>
  <c r="D6" i="62" s="1"/>
  <c r="G31" i="67"/>
  <c r="N31" i="67"/>
  <c r="J27" i="67"/>
  <c r="N27" i="67" s="1"/>
  <c r="E26" i="67"/>
  <c r="N19" i="67"/>
  <c r="N20" i="67"/>
  <c r="N21" i="67"/>
  <c r="N22" i="67"/>
  <c r="N23" i="67"/>
  <c r="N24" i="67"/>
  <c r="N26" i="67"/>
  <c r="N28" i="67"/>
  <c r="N18" i="67"/>
  <c r="N15" i="67"/>
  <c r="N6" i="67"/>
  <c r="N7" i="67"/>
  <c r="C29" i="67"/>
  <c r="J44" i="51" l="1"/>
  <c r="J51" i="51"/>
  <c r="D19" i="42"/>
  <c r="F19" i="42" s="1"/>
  <c r="F35" i="40"/>
  <c r="J38" i="51"/>
  <c r="D7" i="41"/>
  <c r="I4" i="82"/>
  <c r="G48" i="82"/>
  <c r="J50" i="51"/>
  <c r="J23" i="51"/>
  <c r="J28" i="62"/>
  <c r="J83" i="62"/>
  <c r="D6" i="51"/>
  <c r="D5" i="62" s="1"/>
  <c r="C26" i="42"/>
  <c r="J52" i="51" l="1"/>
  <c r="J60" i="51" s="1"/>
  <c r="D6" i="41"/>
  <c r="I48" i="82"/>
  <c r="F6" i="41" s="1"/>
  <c r="F5" i="41" s="1"/>
  <c r="C25" i="42"/>
  <c r="C5" i="40"/>
  <c r="C12" i="50"/>
  <c r="C48" i="62"/>
  <c r="F48" i="62"/>
  <c r="C47" i="62"/>
  <c r="F47" i="62"/>
  <c r="C2" i="62"/>
  <c r="C59" i="62" s="1"/>
  <c r="I59" i="62" s="1"/>
  <c r="F2" i="62"/>
  <c r="F30" i="62" s="1"/>
  <c r="L30" i="62" s="1"/>
  <c r="B2" i="62"/>
  <c r="B59" i="62" s="1"/>
  <c r="H59" i="62" s="1"/>
  <c r="C10" i="50"/>
  <c r="B12" i="50"/>
  <c r="I13" i="51"/>
  <c r="H13" i="51"/>
  <c r="C20" i="51"/>
  <c r="I8" i="51"/>
  <c r="H8" i="51"/>
  <c r="C4" i="51"/>
  <c r="C27" i="51" s="1"/>
  <c r="I27" i="51" s="1"/>
  <c r="F4" i="51"/>
  <c r="F49" i="51" s="1"/>
  <c r="L49" i="51" s="1"/>
  <c r="B4" i="51"/>
  <c r="H4" i="51" s="1"/>
  <c r="C7" i="40"/>
  <c r="B7" i="40"/>
  <c r="B4" i="40"/>
  <c r="B20" i="50"/>
  <c r="B19" i="50" s="1"/>
  <c r="C18" i="40"/>
  <c r="L13" i="51"/>
  <c r="C6" i="50"/>
  <c r="B6" i="50"/>
  <c r="C9" i="83"/>
  <c r="B9" i="83"/>
  <c r="C11" i="40"/>
  <c r="C65" i="41"/>
  <c r="C33" i="41"/>
  <c r="F33" i="41" s="1"/>
  <c r="C26" i="41"/>
  <c r="F26" i="41" s="1"/>
  <c r="C19" i="41"/>
  <c r="F6" i="42" s="1"/>
  <c r="B19" i="41"/>
  <c r="C16" i="41"/>
  <c r="B16" i="41"/>
  <c r="F54" i="62" l="1"/>
  <c r="F56" i="62" s="1"/>
  <c r="C54" i="62"/>
  <c r="C56" i="62" s="1"/>
  <c r="L4" i="51"/>
  <c r="C4" i="40"/>
  <c r="C49" i="51"/>
  <c r="I49" i="51" s="1"/>
  <c r="L2" i="62"/>
  <c r="B30" i="62"/>
  <c r="H30" i="62" s="1"/>
  <c r="F59" i="62"/>
  <c r="L59" i="62" s="1"/>
  <c r="H2" i="62"/>
  <c r="C30" i="62"/>
  <c r="I30" i="62" s="1"/>
  <c r="I2" i="62"/>
  <c r="B27" i="51"/>
  <c r="H27" i="51" s="1"/>
  <c r="I4" i="51"/>
  <c r="F27" i="51"/>
  <c r="L27" i="51" s="1"/>
  <c r="B49" i="51"/>
  <c r="H49" i="51" s="1"/>
  <c r="B10" i="41" l="1"/>
  <c r="F33" i="82"/>
  <c r="E33" i="82"/>
  <c r="B8" i="41" s="1"/>
  <c r="C8" i="41" l="1"/>
  <c r="E7" i="82"/>
  <c r="F8" i="41" l="1"/>
  <c r="E9" i="82"/>
  <c r="F7" i="82"/>
  <c r="F9" i="82"/>
  <c r="F18" i="82"/>
  <c r="F21" i="82"/>
  <c r="F24" i="82"/>
  <c r="F41" i="82"/>
  <c r="G7" i="82" l="1"/>
  <c r="C9" i="41"/>
  <c r="F6" i="82"/>
  <c r="C25" i="40"/>
  <c r="C19" i="40"/>
  <c r="H7" i="82" l="1"/>
  <c r="I7" i="82" s="1"/>
  <c r="F5" i="82"/>
  <c r="F4" i="82"/>
  <c r="C7" i="41" l="1"/>
  <c r="F48" i="82"/>
  <c r="C26" i="40"/>
  <c r="B10" i="40"/>
  <c r="C29" i="40"/>
  <c r="B29" i="40"/>
  <c r="C2" i="50"/>
  <c r="F2" i="50"/>
  <c r="B2" i="50"/>
  <c r="B33" i="40"/>
  <c r="C2" i="83"/>
  <c r="F2" i="83"/>
  <c r="B2" i="83"/>
  <c r="C2" i="40"/>
  <c r="F2" i="40"/>
  <c r="B2" i="40"/>
  <c r="C4" i="41"/>
  <c r="F4" i="41"/>
  <c r="B4" i="41"/>
  <c r="C6" i="41" l="1"/>
  <c r="C5" i="41" s="1"/>
  <c r="L8" i="51"/>
  <c r="C10" i="40"/>
  <c r="I82" i="62"/>
  <c r="L82" i="62"/>
  <c r="D29" i="67" l="1"/>
  <c r="E29" i="67"/>
  <c r="F29" i="67"/>
  <c r="G29" i="67"/>
  <c r="H29" i="67"/>
  <c r="I29" i="67"/>
  <c r="J29" i="67"/>
  <c r="K29" i="67"/>
  <c r="L29" i="67"/>
  <c r="M29" i="67"/>
  <c r="C25" i="67"/>
  <c r="D25" i="67"/>
  <c r="E25" i="67"/>
  <c r="F25" i="67"/>
  <c r="G25" i="67"/>
  <c r="H25" i="67"/>
  <c r="I25" i="67"/>
  <c r="J25" i="67"/>
  <c r="K25" i="67"/>
  <c r="L25" i="67"/>
  <c r="M25" i="67"/>
  <c r="I12" i="62"/>
  <c r="L12" i="62"/>
  <c r="I9" i="62"/>
  <c r="L9" i="62"/>
  <c r="I30" i="67" l="1"/>
  <c r="K30" i="67"/>
  <c r="H30" i="67"/>
  <c r="F30" i="67"/>
  <c r="M30" i="67"/>
  <c r="L30" i="67"/>
  <c r="J30" i="67"/>
  <c r="G30" i="67"/>
  <c r="E30" i="67"/>
  <c r="D30" i="67"/>
  <c r="C41" i="51"/>
  <c r="C59" i="51" s="1"/>
  <c r="F41" i="51"/>
  <c r="F59" i="51" s="1"/>
  <c r="I33" i="51"/>
  <c r="I31" i="51" s="1"/>
  <c r="I21" i="62" s="1"/>
  <c r="L33" i="51"/>
  <c r="L31" i="51" s="1"/>
  <c r="L21" i="62" s="1"/>
  <c r="C40" i="51"/>
  <c r="C39" i="51" s="1"/>
  <c r="C56" i="51" s="1"/>
  <c r="F22" i="51"/>
  <c r="F19" i="51" s="1"/>
  <c r="F58" i="51" s="1"/>
  <c r="L18" i="51"/>
  <c r="L17" i="51" s="1"/>
  <c r="L15" i="62" s="1"/>
  <c r="I39" i="51"/>
  <c r="I26" i="62" s="1"/>
  <c r="L39" i="51"/>
  <c r="L26" i="62" s="1"/>
  <c r="F57" i="51" l="1"/>
  <c r="F26" i="62"/>
  <c r="L55" i="51"/>
  <c r="F18" i="51"/>
  <c r="F17" i="51" s="1"/>
  <c r="F55" i="51" s="1"/>
  <c r="L6" i="51" l="1"/>
  <c r="L5" i="62" s="1"/>
  <c r="L5" i="51"/>
  <c r="L4" i="62" s="1"/>
  <c r="F40" i="51"/>
  <c r="F39" i="51" s="1"/>
  <c r="F56" i="51" s="1"/>
  <c r="F54" i="51" s="1"/>
  <c r="F15" i="62" s="1"/>
  <c r="C64" i="41" l="1"/>
  <c r="C13" i="42" l="1"/>
  <c r="L56" i="51" l="1"/>
  <c r="L54" i="51" s="1"/>
  <c r="L7" i="62"/>
  <c r="C24" i="50"/>
  <c r="C28" i="51"/>
  <c r="F18" i="62" l="1"/>
  <c r="F28" i="51"/>
  <c r="F14" i="42" l="1"/>
  <c r="L40" i="62" l="1"/>
  <c r="L42" i="62" s="1"/>
  <c r="L44" i="62" s="1"/>
  <c r="L56" i="62" s="1"/>
  <c r="L12" i="51"/>
  <c r="L11" i="62" l="1"/>
  <c r="I6" i="51" l="1"/>
  <c r="I5" i="62" s="1"/>
  <c r="I5" i="51"/>
  <c r="I4" i="62" s="1"/>
  <c r="C7" i="62" l="1"/>
  <c r="C22" i="51"/>
  <c r="C19" i="51" s="1"/>
  <c r="C55" i="41"/>
  <c r="F55" i="41" s="1"/>
  <c r="C50" i="41"/>
  <c r="F50" i="41" s="1"/>
  <c r="C42" i="41"/>
  <c r="F42" i="41" s="1"/>
  <c r="C30" i="41"/>
  <c r="F30" i="41" s="1"/>
  <c r="I7" i="62"/>
  <c r="C3" i="83"/>
  <c r="C20" i="50"/>
  <c r="C4" i="50"/>
  <c r="C3" i="50" s="1"/>
  <c r="C19" i="50" l="1"/>
  <c r="I14" i="51"/>
  <c r="I13" i="62" s="1"/>
  <c r="C32" i="40"/>
  <c r="O23" i="67" s="1"/>
  <c r="I11" i="51"/>
  <c r="C33" i="40"/>
  <c r="I12" i="51"/>
  <c r="I40" i="62"/>
  <c r="I42" i="62" s="1"/>
  <c r="I44" i="62" s="1"/>
  <c r="I56" i="62" s="1"/>
  <c r="C17" i="83"/>
  <c r="C31" i="40" s="1"/>
  <c r="C35" i="40" s="1"/>
  <c r="C19" i="42" s="1"/>
  <c r="C18" i="42" s="1"/>
  <c r="C10" i="42"/>
  <c r="C38" i="41"/>
  <c r="F38" i="41" s="1"/>
  <c r="C26" i="62"/>
  <c r="C58" i="51"/>
  <c r="C57" i="51" s="1"/>
  <c r="C9" i="42"/>
  <c r="C29" i="51"/>
  <c r="C26" i="50"/>
  <c r="I18" i="51"/>
  <c r="I17" i="51" s="1"/>
  <c r="C59" i="41"/>
  <c r="F59" i="41" s="1"/>
  <c r="C67" i="41"/>
  <c r="C71" i="41" s="1"/>
  <c r="C29" i="41"/>
  <c r="F29" i="41" s="1"/>
  <c r="I30" i="51" l="1"/>
  <c r="I20" i="62" s="1"/>
  <c r="I11" i="62"/>
  <c r="I7" i="51"/>
  <c r="I6" i="62" s="1"/>
  <c r="L7" i="51"/>
  <c r="L6" i="62" s="1"/>
  <c r="I10" i="62"/>
  <c r="I9" i="51"/>
  <c r="C8" i="42"/>
  <c r="I15" i="62"/>
  <c r="I55" i="51"/>
  <c r="C11" i="42"/>
  <c r="C30" i="51"/>
  <c r="C37" i="51" s="1"/>
  <c r="C25" i="41"/>
  <c r="C6" i="42"/>
  <c r="I56" i="51"/>
  <c r="C18" i="51"/>
  <c r="C29" i="42"/>
  <c r="C30" i="42" s="1"/>
  <c r="C14" i="42"/>
  <c r="I54" i="51" l="1"/>
  <c r="C63" i="41"/>
  <c r="C72" i="41" s="1"/>
  <c r="F25" i="41"/>
  <c r="I8" i="62"/>
  <c r="I14" i="62" s="1"/>
  <c r="I16" i="62" s="1"/>
  <c r="C18" i="62"/>
  <c r="L30" i="51"/>
  <c r="L20" i="62" s="1"/>
  <c r="I15" i="51"/>
  <c r="I23" i="51" s="1"/>
  <c r="C7" i="42"/>
  <c r="C30" i="50"/>
  <c r="I28" i="51"/>
  <c r="C20" i="62"/>
  <c r="C44" i="51"/>
  <c r="C51" i="51"/>
  <c r="C17" i="51"/>
  <c r="C55" i="51" s="1"/>
  <c r="C54" i="51" s="1"/>
  <c r="C15" i="62" s="1"/>
  <c r="C7" i="51"/>
  <c r="C6" i="62" s="1"/>
  <c r="C15" i="42"/>
  <c r="C5" i="42"/>
  <c r="C21" i="42"/>
  <c r="C23" i="42"/>
  <c r="C22" i="42"/>
  <c r="C6" i="51" l="1"/>
  <c r="C5" i="62" s="1"/>
  <c r="C25" i="62"/>
  <c r="C27" i="62" s="1"/>
  <c r="I50" i="51"/>
  <c r="C20" i="42"/>
  <c r="I18" i="62"/>
  <c r="I25" i="62" s="1"/>
  <c r="I27" i="62" s="1"/>
  <c r="I37" i="51"/>
  <c r="C5" i="51"/>
  <c r="C4" i="62" s="1"/>
  <c r="C14" i="62" s="1"/>
  <c r="C16" i="62" s="1"/>
  <c r="C12" i="42"/>
  <c r="C16" i="42" s="1"/>
  <c r="C28" i="62" l="1"/>
  <c r="I28" i="62"/>
  <c r="I83" i="62"/>
  <c r="I51" i="51"/>
  <c r="I52" i="51" s="1"/>
  <c r="I60" i="51" s="1"/>
  <c r="I44" i="51"/>
  <c r="I38" i="51"/>
  <c r="C15" i="51"/>
  <c r="C28" i="42"/>
  <c r="C31" i="42" s="1"/>
  <c r="C23" i="51" l="1"/>
  <c r="C50" i="51"/>
  <c r="C52" i="51" s="1"/>
  <c r="I16" i="51"/>
  <c r="C60" i="51" l="1"/>
  <c r="I53" i="51"/>
  <c r="C83" i="62"/>
  <c r="C32" i="42"/>
  <c r="B4" i="50" l="1"/>
  <c r="B3" i="50" l="1"/>
  <c r="C30" i="67"/>
  <c r="B29" i="67"/>
  <c r="N29" i="67" s="1"/>
  <c r="B25" i="67"/>
  <c r="N25" i="67" s="1"/>
  <c r="M13" i="67"/>
  <c r="L13" i="67"/>
  <c r="K13" i="67"/>
  <c r="J13" i="67"/>
  <c r="I13" i="67"/>
  <c r="H13" i="67"/>
  <c r="G13" i="67"/>
  <c r="F13" i="67"/>
  <c r="E13" i="67"/>
  <c r="D13" i="67"/>
  <c r="C13" i="67"/>
  <c r="B13" i="67"/>
  <c r="M9" i="67"/>
  <c r="L9" i="67"/>
  <c r="K9" i="67"/>
  <c r="J9" i="67"/>
  <c r="I9" i="67"/>
  <c r="H9" i="67"/>
  <c r="G9" i="67"/>
  <c r="F9" i="67"/>
  <c r="E9" i="67"/>
  <c r="D9" i="67"/>
  <c r="C9" i="67"/>
  <c r="H33" i="51" l="1"/>
  <c r="H31" i="51" s="1"/>
  <c r="L28" i="51" l="1"/>
  <c r="L18" i="62" l="1"/>
  <c r="L25" i="62" s="1"/>
  <c r="L27" i="62" s="1"/>
  <c r="L37" i="51"/>
  <c r="L44" i="51" l="1"/>
  <c r="L51" i="51"/>
  <c r="B25" i="42" l="1"/>
  <c r="B24" i="50" l="1"/>
  <c r="B23" i="42" l="1"/>
  <c r="B30" i="67" l="1"/>
  <c r="B32" i="67" l="1"/>
  <c r="N30" i="67"/>
  <c r="B55" i="62"/>
  <c r="B48" i="62"/>
  <c r="B47" i="62"/>
  <c r="B7" i="62"/>
  <c r="H39" i="51"/>
  <c r="H18" i="51" l="1"/>
  <c r="H6" i="51"/>
  <c r="H5" i="51"/>
  <c r="B18" i="51"/>
  <c r="B40" i="51"/>
  <c r="B22" i="51"/>
  <c r="B20" i="51"/>
  <c r="B33" i="41"/>
  <c r="B29" i="42"/>
  <c r="B26" i="50"/>
  <c r="B30" i="50" s="1"/>
  <c r="B67" i="41"/>
  <c r="B64" i="41"/>
  <c r="D15" i="42" s="1"/>
  <c r="B59" i="41"/>
  <c r="B50" i="41"/>
  <c r="D9" i="42" s="1"/>
  <c r="B43" i="41"/>
  <c r="B30" i="41"/>
  <c r="B26" i="41"/>
  <c r="E24" i="82"/>
  <c r="F13" i="42" l="1"/>
  <c r="F15" i="42" s="1"/>
  <c r="D11" i="42"/>
  <c r="B38" i="41"/>
  <c r="F29" i="51"/>
  <c r="F9" i="42"/>
  <c r="H17" i="51"/>
  <c r="B39" i="51"/>
  <c r="B71" i="41"/>
  <c r="B29" i="41"/>
  <c r="B30" i="51"/>
  <c r="B14" i="42"/>
  <c r="B13" i="42"/>
  <c r="B30" i="42"/>
  <c r="H30" i="51"/>
  <c r="H28" i="51"/>
  <c r="O29" i="67"/>
  <c r="B22" i="42"/>
  <c r="B21" i="42"/>
  <c r="H7" i="51"/>
  <c r="B11" i="42"/>
  <c r="B9" i="42"/>
  <c r="B29" i="51"/>
  <c r="B6" i="42"/>
  <c r="B28" i="51"/>
  <c r="H14" i="51"/>
  <c r="F8" i="42" l="1"/>
  <c r="F7" i="51" s="1"/>
  <c r="F6" i="62" s="1"/>
  <c r="F30" i="51"/>
  <c r="F20" i="62" s="1"/>
  <c r="F25" i="62" s="1"/>
  <c r="F27" i="62" s="1"/>
  <c r="F11" i="42"/>
  <c r="F37" i="51"/>
  <c r="F44" i="51" s="1"/>
  <c r="B20" i="42"/>
  <c r="B25" i="41"/>
  <c r="B7" i="42" s="1"/>
  <c r="B8" i="42"/>
  <c r="B7" i="51" s="1"/>
  <c r="H6" i="62"/>
  <c r="H18" i="62"/>
  <c r="H15" i="62"/>
  <c r="B19" i="62"/>
  <c r="B20" i="62"/>
  <c r="B56" i="51"/>
  <c r="B15" i="42"/>
  <c r="B18" i="62"/>
  <c r="O13" i="67"/>
  <c r="F51" i="51" l="1"/>
  <c r="F7" i="42"/>
  <c r="F6" i="51" s="1"/>
  <c r="F5" i="62" s="1"/>
  <c r="L38" i="51"/>
  <c r="B6" i="62"/>
  <c r="B6" i="51"/>
  <c r="B5" i="62" l="1"/>
  <c r="P31" i="67" l="1"/>
  <c r="E14" i="67"/>
  <c r="E17" i="67" s="1"/>
  <c r="K14" i="67"/>
  <c r="K17" i="67" s="1"/>
  <c r="P28" i="67"/>
  <c r="P27" i="67"/>
  <c r="P26" i="67"/>
  <c r="P24" i="67"/>
  <c r="P21" i="67"/>
  <c r="P20" i="67"/>
  <c r="P19" i="67"/>
  <c r="P18" i="67"/>
  <c r="N16" i="67"/>
  <c r="P16" i="67" s="1"/>
  <c r="P15" i="67"/>
  <c r="N12" i="67"/>
  <c r="P12" i="67" s="1"/>
  <c r="N11" i="67"/>
  <c r="P11" i="67" s="1"/>
  <c r="N10" i="67"/>
  <c r="P10" i="67" s="1"/>
  <c r="N8" i="67"/>
  <c r="P7" i="67"/>
  <c r="P6" i="67"/>
  <c r="H20" i="62"/>
  <c r="H13" i="62"/>
  <c r="H12" i="62"/>
  <c r="H9" i="62"/>
  <c r="H7" i="62"/>
  <c r="H5" i="62"/>
  <c r="H4" i="62"/>
  <c r="H26" i="62"/>
  <c r="P22" i="67" l="1"/>
  <c r="P29" i="67"/>
  <c r="H40" i="62"/>
  <c r="H12" i="51"/>
  <c r="E32" i="67"/>
  <c r="G32" i="67"/>
  <c r="I32" i="67"/>
  <c r="K32" i="67"/>
  <c r="M32" i="67"/>
  <c r="D32" i="67"/>
  <c r="F32" i="67"/>
  <c r="H32" i="67"/>
  <c r="J32" i="67"/>
  <c r="L32" i="67"/>
  <c r="L14" i="67"/>
  <c r="L17" i="67" s="1"/>
  <c r="J14" i="67"/>
  <c r="J17" i="67" s="1"/>
  <c r="H14" i="67"/>
  <c r="H17" i="67" s="1"/>
  <c r="F14" i="67"/>
  <c r="F17" i="67" s="1"/>
  <c r="D14" i="67"/>
  <c r="D17" i="67" s="1"/>
  <c r="M14" i="67"/>
  <c r="M17" i="67" s="1"/>
  <c r="I14" i="67"/>
  <c r="I17" i="67" s="1"/>
  <c r="G14" i="67"/>
  <c r="G17" i="67" s="1"/>
  <c r="C14" i="67"/>
  <c r="C17" i="67" s="1"/>
  <c r="N13" i="67"/>
  <c r="P13" i="67" s="1"/>
  <c r="H11" i="62" l="1"/>
  <c r="C32" i="67"/>
  <c r="N32" i="67" s="1"/>
  <c r="H21" i="62" l="1"/>
  <c r="B3" i="83"/>
  <c r="B32" i="40" l="1"/>
  <c r="H11" i="51"/>
  <c r="B17" i="83"/>
  <c r="B31" i="40" s="1"/>
  <c r="B35" i="40" l="1"/>
  <c r="B19" i="42" s="1"/>
  <c r="L11" i="51"/>
  <c r="H9" i="51"/>
  <c r="H10" i="62"/>
  <c r="O25" i="67"/>
  <c r="P23" i="67"/>
  <c r="D18" i="42" l="1"/>
  <c r="L10" i="62"/>
  <c r="L8" i="62" s="1"/>
  <c r="L9" i="51"/>
  <c r="H8" i="62"/>
  <c r="H14" i="62" s="1"/>
  <c r="H15" i="51"/>
  <c r="O30" i="67"/>
  <c r="P25" i="67"/>
  <c r="D28" i="42" l="1"/>
  <c r="F28" i="42" s="1"/>
  <c r="F18" i="42"/>
  <c r="D31" i="42"/>
  <c r="F31" i="42" s="1"/>
  <c r="B18" i="42"/>
  <c r="O32" i="67"/>
  <c r="P32" i="67" s="1"/>
  <c r="P30" i="67"/>
  <c r="E41" i="82"/>
  <c r="B9" i="41" s="1"/>
  <c r="E21" i="82"/>
  <c r="E18" i="82"/>
  <c r="E6" i="82" l="1"/>
  <c r="H56" i="51"/>
  <c r="B37" i="51"/>
  <c r="B41" i="51"/>
  <c r="H37" i="51"/>
  <c r="B19" i="51"/>
  <c r="B17" i="51"/>
  <c r="F9" i="41" l="1"/>
  <c r="E5" i="82"/>
  <c r="E4" i="82" s="1"/>
  <c r="B7" i="41" s="1"/>
  <c r="B55" i="51"/>
  <c r="H51" i="51"/>
  <c r="H38" i="51"/>
  <c r="B26" i="62"/>
  <c r="B58" i="51"/>
  <c r="B44" i="51"/>
  <c r="B51" i="51"/>
  <c r="H50" i="51"/>
  <c r="H23" i="51"/>
  <c r="H55" i="51"/>
  <c r="H54" i="51" s="1"/>
  <c r="H44" i="51"/>
  <c r="E48" i="82" l="1"/>
  <c r="B6" i="41" s="1"/>
  <c r="B5" i="41" s="1"/>
  <c r="B5" i="42" s="1"/>
  <c r="B5" i="51" s="1"/>
  <c r="B4" i="62" s="1"/>
  <c r="H52" i="51"/>
  <c r="B54" i="51"/>
  <c r="B55" i="41"/>
  <c r="B15" i="51" l="1"/>
  <c r="B50" i="51" s="1"/>
  <c r="B63" i="41"/>
  <c r="H60" i="51"/>
  <c r="B14" i="62"/>
  <c r="B15" i="62"/>
  <c r="B28" i="42"/>
  <c r="B10" i="42"/>
  <c r="B23" i="51" l="1"/>
  <c r="F10" i="42"/>
  <c r="D10" i="42"/>
  <c r="B72" i="41"/>
  <c r="H16" i="51"/>
  <c r="F7" i="41"/>
  <c r="B52" i="51"/>
  <c r="B31" i="42"/>
  <c r="B12" i="42"/>
  <c r="D5" i="41" l="1"/>
  <c r="H53" i="51"/>
  <c r="B16" i="42"/>
  <c r="B32" i="42" s="1"/>
  <c r="P8" i="67"/>
  <c r="H54" i="62"/>
  <c r="D63" i="41" l="1"/>
  <c r="D5" i="42"/>
  <c r="D12" i="42" s="1"/>
  <c r="D16" i="42" s="1"/>
  <c r="D32" i="42" s="1"/>
  <c r="F5" i="42"/>
  <c r="F12" i="42" s="1"/>
  <c r="F16" i="42" s="1"/>
  <c r="F32" i="42" s="1"/>
  <c r="D72" i="41" l="1"/>
  <c r="F72" i="41" s="1"/>
  <c r="F63" i="41"/>
  <c r="O9" i="67"/>
  <c r="O14" i="67" s="1"/>
  <c r="O17" i="67" s="1"/>
  <c r="D5" i="51"/>
  <c r="F5" i="51"/>
  <c r="F15" i="51" s="1"/>
  <c r="F23" i="51" l="1"/>
  <c r="F50" i="51"/>
  <c r="F52" i="51" s="1"/>
  <c r="F4" i="62"/>
  <c r="F14" i="62" s="1"/>
  <c r="F16" i="62" s="1"/>
  <c r="F28" i="62" s="1"/>
  <c r="D15" i="51"/>
  <c r="J16" i="51" s="1"/>
  <c r="D4" i="62"/>
  <c r="D14" i="62" s="1"/>
  <c r="D16" i="62" s="1"/>
  <c r="F60" i="51"/>
  <c r="H42" i="62"/>
  <c r="H25" i="62"/>
  <c r="H82" i="62"/>
  <c r="B54" i="62"/>
  <c r="B56" i="62" s="1"/>
  <c r="B42" i="62"/>
  <c r="B44" i="62" s="1"/>
  <c r="B25" i="62"/>
  <c r="H16" i="62"/>
  <c r="B16" i="62"/>
  <c r="D28" i="62" l="1"/>
  <c r="D83" i="62"/>
  <c r="D50" i="51"/>
  <c r="D52" i="51" s="1"/>
  <c r="D23" i="51"/>
  <c r="H44" i="62"/>
  <c r="H56" i="62" s="1"/>
  <c r="H27" i="62"/>
  <c r="B27" i="62"/>
  <c r="B83" i="62" s="1"/>
  <c r="B59" i="51"/>
  <c r="D60" i="51" l="1"/>
  <c r="J53" i="51"/>
  <c r="H83" i="62"/>
  <c r="B84" i="62" s="1"/>
  <c r="H28" i="62"/>
  <c r="F83" i="62"/>
  <c r="B28" i="62"/>
  <c r="B57" i="51"/>
  <c r="B60" i="51" l="1"/>
  <c r="P5" i="67" l="1"/>
  <c r="B9" i="67"/>
  <c r="N9" i="67" l="1"/>
  <c r="P9" i="67" s="1"/>
  <c r="B14" i="67"/>
  <c r="B17" i="67" l="1"/>
  <c r="N14" i="67"/>
  <c r="B34" i="67"/>
  <c r="C4" i="67" s="1"/>
  <c r="C34" i="67" s="1"/>
  <c r="D4" i="67" s="1"/>
  <c r="D34" i="67" s="1"/>
  <c r="E4" i="67" s="1"/>
  <c r="E34" i="67" s="1"/>
  <c r="F4" i="67" s="1"/>
  <c r="F34" i="67" s="1"/>
  <c r="G4" i="67" s="1"/>
  <c r="G34" i="67" s="1"/>
  <c r="H4" i="67" l="1"/>
  <c r="H34" i="67" s="1"/>
  <c r="I4" i="67" s="1"/>
  <c r="I34" i="67" s="1"/>
  <c r="J4" i="67" s="1"/>
  <c r="J34" i="67" s="1"/>
  <c r="K4" i="67" s="1"/>
  <c r="K34" i="67" s="1"/>
  <c r="L4" i="67" s="1"/>
  <c r="L34" i="67" s="1"/>
  <c r="M4" i="67" s="1"/>
  <c r="M34" i="67" s="1"/>
  <c r="N17" i="67"/>
  <c r="P17" i="67" s="1"/>
  <c r="N34" i="67"/>
  <c r="P14" i="67"/>
  <c r="L14" i="51"/>
  <c r="L15" i="51" s="1"/>
  <c r="L13" i="62" l="1"/>
  <c r="L14" i="62" s="1"/>
  <c r="L16" i="62" s="1"/>
  <c r="L83" i="62" s="1"/>
  <c r="L16" i="51"/>
  <c r="L23" i="51"/>
  <c r="L50" i="51"/>
  <c r="L52" i="51" s="1"/>
  <c r="L28" i="62" l="1"/>
  <c r="L60" i="51"/>
  <c r="L53" i="51"/>
</calcChain>
</file>

<file path=xl/sharedStrings.xml><?xml version="1.0" encoding="utf-8"?>
<sst xmlns="http://schemas.openxmlformats.org/spreadsheetml/2006/main" count="619" uniqueCount="447">
  <si>
    <t xml:space="preserve"> 1.5. Helyi önk. Működési célú költségvetési támogatásai és kiegészítő támogatásai</t>
  </si>
  <si>
    <t xml:space="preserve"> 1.6. Elszámolásból származó bevételek</t>
  </si>
  <si>
    <t>1. Települési önkormányzatok működésének támogatása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</si>
  <si>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</si>
  <si>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</si>
  <si>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</si>
  <si>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</si>
  <si>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</si>
  <si>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</si>
  <si>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</si>
  <si>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</si>
  <si>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</si>
  <si>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</si>
  <si>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Bevételek összesen:</t>
  </si>
  <si>
    <t>Működési kiadások</t>
  </si>
  <si>
    <t>Felhalmozási kiadások</t>
  </si>
  <si>
    <t>Tartalékok</t>
  </si>
  <si>
    <t>Általános</t>
  </si>
  <si>
    <t>Cél</t>
  </si>
  <si>
    <t>Költségvetési kiadások összesen:</t>
  </si>
  <si>
    <t>Finanszírozási kiadások összesen:</t>
  </si>
  <si>
    <t>Kiadások összesen:</t>
  </si>
  <si>
    <t>1. Önkormányzat működési támogatásai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</si>
  <si>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</si>
  <si>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</si>
  <si>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</si>
  <si>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</si>
  <si>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>2. Felhalmozási célú garancia- és kezességvállalásból származó megtérülések áh-n belülről</t>
  </si>
  <si>
    <t>1. Vagyoni típusú adók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</si>
  <si>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</si>
  <si>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</si>
  <si>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</si>
  <si>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</si>
  <si>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</si>
  <si>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</si>
  <si>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</si>
  <si>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</si>
  <si>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</si>
  <si>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</si>
  <si>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</si>
  <si>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</si>
  <si>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</si>
  <si>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</si>
  <si>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</si>
  <si>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</si>
  <si>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</si>
  <si>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</si>
  <si>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</si>
  <si>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</si>
  <si>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</si>
  <si>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</si>
  <si>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</si>
  <si>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</si>
  <si>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</si>
  <si>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</si>
  <si>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</si>
  <si>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</si>
  <si>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>Összes bevétel:</t>
  </si>
  <si>
    <t xml:space="preserve">  ebből közfoglalkoztatott</t>
  </si>
  <si>
    <t>Önkormányzati hivatal működtetésének támogatás (beszámítás után)</t>
  </si>
  <si>
    <t>Önkormányzati hivatal működtetésének támogatás elismert hivatali létsz.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</si>
  <si>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</si>
  <si>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</si>
  <si>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</si>
  <si>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</si>
  <si>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>Lakott külterületekkel kapcsolatos feladatok támogatása</t>
  </si>
  <si>
    <t>Összesen</t>
  </si>
  <si>
    <t>Megnevezés</t>
  </si>
  <si>
    <t>Összesen:</t>
  </si>
  <si>
    <t>2. Munkaadót terhelő járulékok</t>
  </si>
  <si>
    <t>3. Dologi kiadások</t>
  </si>
  <si>
    <t>5. Egyéb működési célú kiadások</t>
  </si>
  <si>
    <t>1. Személyi juttatások</t>
  </si>
  <si>
    <t>4. Ellátottak pénzbeli juttatásai</t>
  </si>
  <si>
    <t>Önkormányzati működési kiadások  összesen:</t>
  </si>
  <si>
    <t>Forgatási célú értékpapír vásárlás</t>
  </si>
  <si>
    <t>Felhalmozási kiadások összesen:</t>
  </si>
  <si>
    <t xml:space="preserve">1. Működési bevételek </t>
  </si>
  <si>
    <t>2. Működési kiadások</t>
  </si>
  <si>
    <t>1. Működési célú támogatások államháztartáson belülről</t>
  </si>
  <si>
    <t>2. Közhatalmi bevételek</t>
  </si>
  <si>
    <t xml:space="preserve">3. Működési bevételek </t>
  </si>
  <si>
    <t>3. Dologi  kiadások</t>
  </si>
  <si>
    <t>4. Működési célú átvett pénzeszközök államháztartáson kivülről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</si>
  <si>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</si>
  <si>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</si>
  <si>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</si>
  <si>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</si>
  <si>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</si>
  <si>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</si>
  <si>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</si>
  <si>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</si>
  <si>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</si>
  <si>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</si>
  <si>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</si>
  <si>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</si>
  <si>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</si>
  <si>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</si>
  <si>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</si>
  <si>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</si>
  <si>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</si>
  <si>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</si>
  <si>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</si>
  <si>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</si>
  <si>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</si>
  <si>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</si>
  <si>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</si>
  <si>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</si>
  <si>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>ELŐIRÁNYZAT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</si>
  <si>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</si>
  <si>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</si>
  <si>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</si>
  <si>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</si>
  <si>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</si>
  <si>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</si>
  <si>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</si>
  <si>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</si>
  <si>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</si>
  <si>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</si>
  <si>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</si>
  <si>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</si>
  <si>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</si>
  <si>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</si>
  <si>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</si>
  <si>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</si>
  <si>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</si>
  <si>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</si>
  <si>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</si>
  <si>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</si>
  <si>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</si>
  <si>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</si>
  <si>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</si>
  <si>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</si>
  <si>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</si>
  <si>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</si>
  <si>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</si>
  <si>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</si>
  <si>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</si>
  <si>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</si>
  <si>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</si>
  <si>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</si>
  <si>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</si>
  <si>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</si>
  <si>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</si>
  <si>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</si>
  <si>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</si>
  <si>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</si>
  <si>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</si>
  <si>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</si>
  <si>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</si>
  <si>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</si>
  <si>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</si>
  <si>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</si>
  <si>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</si>
  <si>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</si>
  <si>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</si>
  <si>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</si>
  <si>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</si>
  <si>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</si>
  <si>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</si>
  <si>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</si>
  <si>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</si>
  <si>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</si>
  <si>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</si>
  <si>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</si>
  <si>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</si>
  <si>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</si>
  <si>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</si>
  <si>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</si>
  <si>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</si>
  <si>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</si>
  <si>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</si>
  <si>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</si>
  <si>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</si>
  <si>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</si>
  <si>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Október</t>
  </si>
  <si>
    <t>November</t>
  </si>
  <si>
    <t>December</t>
  </si>
  <si>
    <t>Nyitó pénzkészlet</t>
  </si>
  <si>
    <t>Közhatalmi bevételek</t>
  </si>
  <si>
    <t>Működési bevételek összesen:</t>
  </si>
  <si>
    <t>Felhalmozási bevételek összesen</t>
  </si>
  <si>
    <t>Ellátottak pénzbeli juttatásai</t>
  </si>
  <si>
    <t>Működési kiadások összesen:</t>
  </si>
  <si>
    <t>Beruházások</t>
  </si>
  <si>
    <t>Felújítások</t>
  </si>
  <si>
    <t>Felhalmozási célú kiadások összesen</t>
  </si>
  <si>
    <t>Finanszírozási kiadások (hitel törlesztés, értékpapír visszavásárlás)</t>
  </si>
  <si>
    <t>Záró pénzkészlet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</si>
  <si>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</si>
  <si>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</si>
  <si>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</si>
  <si>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</si>
  <si>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1. Költségvetési hiány belső finanszírozására szolgáló finanszírozási  bevételek</t>
  </si>
  <si>
    <t>III. SZOCIÁLIS, GYERMEKJÓLÉTI  ÉS GYERMEKÉTKEZTETÉSI FELADATAI</t>
  </si>
  <si>
    <t>6. Pénzforgalom nélküli kiadások (tartalék)</t>
  </si>
  <si>
    <t xml:space="preserve">2. Elvonások, befizetések </t>
  </si>
  <si>
    <t>Intézményi létszámok:</t>
  </si>
  <si>
    <t>Állami támogatás megelőlegezés visszafizetés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</si>
  <si>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</si>
  <si>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</si>
  <si>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</si>
  <si>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</si>
  <si>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Állami támogatás megelőlegezés visszafizetése</t>
  </si>
  <si>
    <t>7. Állami támogatás megelőlegezés visszafizetése</t>
  </si>
  <si>
    <t>8. Állami támogatás megelőlegezés visszafizetése</t>
  </si>
  <si>
    <t>9. Betét vásárlás</t>
  </si>
  <si>
    <t>3.3. Felhalmozási célú visszatérítendő támogatások, kölcsönök nyújtása áh-n belülre</t>
  </si>
  <si>
    <t>Önkormányzati támogatás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</si>
  <si>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</si>
  <si>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</si>
  <si>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</si>
  <si>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</si>
  <si>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</si>
  <si>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>4.1. Üzemeltetési díjak</t>
  </si>
  <si>
    <t>Informatikai szolg.igénybevétele</t>
  </si>
  <si>
    <t>Egyéb kommunikációs szolg.</t>
  </si>
  <si>
    <t>Közüzemi díjak</t>
  </si>
  <si>
    <t>Vásárolt élelmezés</t>
  </si>
  <si>
    <t>Szakmai tevékenységet segítő szolg.</t>
  </si>
  <si>
    <t>Egyéb dologi kiadások</t>
  </si>
  <si>
    <t>Egyéb szolgáltatások</t>
  </si>
  <si>
    <t>I.   Önkormányzati Hivatal költségvetése</t>
  </si>
  <si>
    <t>1.  Működési célú támogatások államháztartáson belülre</t>
  </si>
  <si>
    <t>BURSA Hungarica ösztöndíj (Wekerle Sándor Alapkezelő)</t>
  </si>
  <si>
    <t>2. Működési célú támogatások államháztartáson kívülre</t>
  </si>
  <si>
    <t>3. Működési célú visszatérítendő támogatások, kölcsönök nyújtása, törlesztése</t>
  </si>
  <si>
    <t>I. BERUHÁZÁSOK</t>
  </si>
  <si>
    <t>II. FELÚJÍTÁSOK</t>
  </si>
  <si>
    <t>III. EGYÉB FELHALMOZÁSI KIADÁSOK</t>
  </si>
  <si>
    <t>Egyéb felhalmozási kiadások</t>
  </si>
  <si>
    <t xml:space="preserve">     Szakmai anyagok beszerzése</t>
  </si>
  <si>
    <t xml:space="preserve">     Üzemeltetési anyagok beszerzése</t>
  </si>
  <si>
    <t>Önkormányzati feladatok</t>
  </si>
  <si>
    <t>4.  Ellátottak pénzbeli juttatásai</t>
  </si>
  <si>
    <t>Szeptem-ber</t>
  </si>
  <si>
    <t>Működési célú támogatások államháztartáson belülről</t>
  </si>
  <si>
    <t>Működési célú átvett pénzeszk. Áh-n kívülről</t>
  </si>
  <si>
    <t>Felhalmozási célú támogatások államháztartáson belülről</t>
  </si>
  <si>
    <t xml:space="preserve">Felhalmozási bevételek  </t>
  </si>
  <si>
    <t>Felhalm. célú átvett pénzeszk. Áh-n kívülről</t>
  </si>
  <si>
    <t>Költségvetési maradvány igénybevétele</t>
  </si>
  <si>
    <t>Személyi juttatások</t>
  </si>
  <si>
    <t>Munkaadót terhelő járulékok és szoc. hj. adó</t>
  </si>
  <si>
    <t>Dologi kiadások</t>
  </si>
  <si>
    <t>Egyéb működési célú támogatások áh-n kívülre</t>
  </si>
  <si>
    <t>Egyéb működési célú támogatások áh-n belülre</t>
  </si>
  <si>
    <t>Korrekció (előző évi kifizetés miatt)</t>
  </si>
  <si>
    <t>Finanszírozási bevételek (hitel, kötvény, értékpapír, állami tám.megelőlegezés)</t>
  </si>
  <si>
    <t>Települési támogatás</t>
  </si>
  <si>
    <t>2.1. Forgatási célú értékpapír beváltása</t>
  </si>
  <si>
    <t>2.4. Államháztartáson belüli megelőlegezések</t>
  </si>
  <si>
    <t>Ingatlanok beszerzése, létesítése</t>
  </si>
  <si>
    <t>Informatikai eszközök beszerzése, létesítése</t>
  </si>
  <si>
    <t>Egyéb tárgyi eszköz beszerzése</t>
  </si>
  <si>
    <t>Ingatlanok Felújítása</t>
  </si>
  <si>
    <t>6. Értékpapír beváltása</t>
  </si>
  <si>
    <t>Bérleti és lizing díjak</t>
  </si>
  <si>
    <t>Közvetített szolgáltatások</t>
  </si>
  <si>
    <t xml:space="preserve">      1.1. Magánszemélyek kommunális adója</t>
  </si>
  <si>
    <t>Tihany Iskoláért Alapítvány</t>
  </si>
  <si>
    <t>2.5. Lekötött bankbetét megszüntetése</t>
  </si>
  <si>
    <t>Lekötött bankbetét beváltása</t>
  </si>
  <si>
    <t>7. Lekötött bankbetét megszüntetése</t>
  </si>
  <si>
    <t>8. Lekötött bankbetét megszüntetése</t>
  </si>
  <si>
    <r>
      <t xml:space="preserve">    </t>
    </r>
    <r>
      <rPr>
        <sz val="12"/>
        <rFont val="Times New Roman"/>
        <family val="1"/>
        <charset val="238"/>
      </rPr>
      <t>1.1. Előző év költségvetési maradványának  igénybevétele működési célra</t>
    </r>
  </si>
  <si>
    <t xml:space="preserve">Falugondnokok egyesülete támogatás </t>
  </si>
  <si>
    <t>1. Működési célú garancia- és kezességvállalásból származó megtérülések áhk</t>
  </si>
  <si>
    <t xml:space="preserve">2. Munkaadót terhelő járulékok </t>
  </si>
  <si>
    <t>5.2. Egyéb működési célú támogatások áhb</t>
  </si>
  <si>
    <t>5.4. Egyéb működési célú támogatások áhk</t>
  </si>
  <si>
    <t>1. Felhalmozási célú támogatások áhb</t>
  </si>
  <si>
    <t>3. Felhalmozási célú átvett pénzeszközök áhk</t>
  </si>
  <si>
    <t>3.1. Egyéb felhalmozási célú pénzeszköz átadás áhk</t>
  </si>
  <si>
    <t>4. Működési célú átvett pénzeszközök áhk</t>
  </si>
  <si>
    <t>AZ ÖNKORMÁNYZAT FŐÖSSZESÍTŐJE</t>
  </si>
  <si>
    <t>BEVÉTELEK ELŐIRÁNYZATA</t>
  </si>
  <si>
    <t>Immateriális javak beszerzése</t>
  </si>
  <si>
    <t xml:space="preserve"> 2.2 bérleti díjak</t>
  </si>
  <si>
    <t>EFOP-5.1.2-16-2017 Humán szolgáltatások fejlesztése</t>
  </si>
  <si>
    <t>IV. A TELEPÜLÉSI ÖNKORMÁNYZATOK KULTURÁLIS FELADATAINAK TÁMOGATÁSA</t>
  </si>
  <si>
    <t xml:space="preserve">MŰKÖDÉSI KIADÁSOK 2019. ÉV </t>
  </si>
  <si>
    <t xml:space="preserve"> Az Önkormányzat  kötelező feladatok bevételei és kiadásai  2019. év </t>
  </si>
  <si>
    <t xml:space="preserve">ÁLLAMI TÁMOGATÁSOK 2019. ÉV </t>
  </si>
  <si>
    <t xml:space="preserve"> 1.1 Személyi juttatások</t>
  </si>
  <si>
    <t>2019. évi eredeti előirányzat</t>
  </si>
  <si>
    <t>I. Módosítás</t>
  </si>
  <si>
    <t>Eltérés</t>
  </si>
  <si>
    <t>EFOP Üzemeltetési anyagok beszerzése</t>
  </si>
  <si>
    <t>EFOP Működési célú előzetesen felszámított ÁFA</t>
  </si>
  <si>
    <t>EFOP Egyéb szolgáltatások</t>
  </si>
  <si>
    <t>Külterületi út- és csapadékvíz elvezető rendszer kiépítése - pályázat</t>
  </si>
  <si>
    <t>Karbantartási, kisjavítási szolgáltatások 75/2019. (V. 29.)</t>
  </si>
  <si>
    <t>I. HELYI ÖNKORMÁNYZATOK MŰKÖDÉSÉNEK ÁLTALÁNOS TÁMOGATÁSA</t>
  </si>
  <si>
    <t>5. 2018. évről áthúzódó bérkompenzáció támogatása</t>
  </si>
  <si>
    <t>6. Polgármesteri illetmény támogatása</t>
  </si>
  <si>
    <t>Kiegészítés</t>
  </si>
  <si>
    <t>2. Települési önkormányzatok szociális feladatainak egyéb támogatása</t>
  </si>
  <si>
    <t>3. Egyéb  szociális és gyermekjólétii feladatok támogatása</t>
  </si>
  <si>
    <t xml:space="preserve">    e) Falugondnoki vagy tanyagondnoki szolgáltatás</t>
  </si>
  <si>
    <t>1. Szociális ágazati összevont pótlék</t>
  </si>
  <si>
    <t>Település üzemeltetéséhez kapcsolódó feladatellátás támogatása (beszámítás után)</t>
  </si>
  <si>
    <t>Zöldterület-gazdálk-al kapcsolatos feladatok ellátásának támogatása</t>
  </si>
  <si>
    <t>1. Településiönkormányzatok nyilvános könyvtári és közművelődési feladatok támogatása</t>
  </si>
  <si>
    <t>Helyi önkormányzatok kiegészítő támogatásai (működési)</t>
  </si>
  <si>
    <t>A falu- és tanyagondoki szolgálatok 2019. évi többlettámogatása</t>
  </si>
  <si>
    <t xml:space="preserve"> 1.4. Települési önkormányzatok kulturális feladatainak támogatása</t>
  </si>
  <si>
    <t xml:space="preserve"> 1.3. Települési önkormányzatok szoc. és gyermekjóléti feladatainak tám.</t>
  </si>
  <si>
    <t xml:space="preserve"> 1.1. Helyi önkormányzatok működésének általános támogatása</t>
  </si>
  <si>
    <t>1. Felhalmozási célú önkormányzati támogatások</t>
  </si>
  <si>
    <t xml:space="preserve"> 2. Költségvetési hiány külső finanszírozására szolgáló finanszírozási bevételek</t>
  </si>
  <si>
    <t xml:space="preserve"> 1.2 EFOP Személyi juttatások</t>
  </si>
  <si>
    <t>2.1 Munakadót terhelő járulékok</t>
  </si>
  <si>
    <t>2.2 EFOP Munkaadókat terhelő járulékok</t>
  </si>
  <si>
    <t>Reklám és propagandakiadások</t>
  </si>
  <si>
    <t>Fizetendő ÁFA</t>
  </si>
  <si>
    <t>5.1. Egyéb működési célú visszatérítendő támogatások államháztartáson belülre</t>
  </si>
  <si>
    <t>5.2 Működési célú visszatérítendő támogatások, kölcsönök nyújtása áh-n kívülre</t>
  </si>
  <si>
    <t>5.3 Állami támogatás visszafizetése elszámolás alapján</t>
  </si>
  <si>
    <t>Balatonfüredi Közös Önkormányzati Hivatal</t>
  </si>
  <si>
    <t>Balatonfüredi Közoktatási Intézményfenntartó Társulás Pécsely Óvoda fenntartási támogatás</t>
  </si>
  <si>
    <t>Balatonfüredi Többcélú Társulás</t>
  </si>
  <si>
    <t xml:space="preserve">FELHALMOZÁSI KIADÁSOK 2019. ÉV </t>
  </si>
  <si>
    <t>LEADER pályázat Közösségi tér önrész 75/2018. (VIII. 28.)</t>
  </si>
  <si>
    <t>LEADER pályázat Közösségi tér munkálatok 75/2018. (VIII. 28.)</t>
  </si>
  <si>
    <t>Rendezési terv felülvizsgálat önrész</t>
  </si>
  <si>
    <t>EFOP Eszközbeszerzés</t>
  </si>
  <si>
    <t xml:space="preserve">RZ kaszsa </t>
  </si>
  <si>
    <t>Kisértékű tárgyi eszközök</t>
  </si>
  <si>
    <t>Önkormányzati fejlesztések 2018 munkálatok</t>
  </si>
  <si>
    <t>Önkormányzati fejlesztések 2018 önrész</t>
  </si>
  <si>
    <t>Közfoglalkoztatási támogatás</t>
  </si>
  <si>
    <t>3. Felhalmozási célú visszatérítendő támogatások, kölcsönök visszatérülése áh-n belülről</t>
  </si>
  <si>
    <t>4. Felhalmozási célú visszatérítendő támogatások, kölcsönök igénybevétele áh-n belülről</t>
  </si>
  <si>
    <t xml:space="preserve">Bevétele és kiadások mérlege 2019. év </t>
  </si>
  <si>
    <t xml:space="preserve"> Az Önkormányzat felhalmozási bevételei és kiadásai  2019. év </t>
  </si>
  <si>
    <t xml:space="preserve"> Az Önkormányzat  működési bevételei és kiadásai  2019. év </t>
  </si>
  <si>
    <t>2. Felhalmozási bevételek</t>
  </si>
  <si>
    <t>5.5. Állami támogatás visszafizetése elszámolás alapján</t>
  </si>
  <si>
    <t>10. Forgatási célú értékpapír vásárlása</t>
  </si>
  <si>
    <t>EFOP Informatikai eszköz bszerzése</t>
  </si>
  <si>
    <t xml:space="preserve"> Az Önkormányzat önként vállalt feladatok bevételei és kiadásai  2019. év </t>
  </si>
  <si>
    <t xml:space="preserve"> Az Önkormányzat állami (államigazgatási) feladatok bevételei és kiadásai  2019. év </t>
  </si>
  <si>
    <t>Balatonszőlős Sport egyesület</t>
  </si>
  <si>
    <t>Balatonszőlős Darts egyesület</t>
  </si>
  <si>
    <t>Nyomtató vásárlás 37/2019. (II. 14.)</t>
  </si>
  <si>
    <t>Szivattyú beszerzése 61/2019. (IV. 17.)</t>
  </si>
  <si>
    <t>IV. FINANSZÍROZÁSI KIADÁSOK</t>
  </si>
  <si>
    <t>Balatonszőlős Jövőjéért Alapítvány</t>
  </si>
  <si>
    <t>II. Módosítás</t>
  </si>
  <si>
    <t>Önkormányzatok szociális célú tüzelőanyag vásárlásához kapcsolódó támogatása</t>
  </si>
  <si>
    <t>Eszközbeszerzés egészségügyi ellátáshoz</t>
  </si>
  <si>
    <t>Önkormányzati fejlesztések 2018 pótmunka 82/2019. (VII. 19.)</t>
  </si>
  <si>
    <t>Működési célú előzetesen felszámított ÁFA</t>
  </si>
  <si>
    <t>Létszám</t>
  </si>
  <si>
    <t>Mutató</t>
  </si>
  <si>
    <t>Fajlagos</t>
  </si>
  <si>
    <t>5. Egyéb felhalmozási célú támogatások államháztartáson belülről 927/3009/149/5/2019</t>
  </si>
  <si>
    <t>Bakonykarszt Zrt. Lakossági víz- és csatornaszolgáltatás támogatása BM/5730-22/2019.</t>
  </si>
  <si>
    <t>III. Módosítás</t>
  </si>
  <si>
    <t>Lakossági víz- és csatornaszolgáltatás támogatásai</t>
  </si>
  <si>
    <t>Közfoglalkoztatási támogatás visszafizetése</t>
  </si>
  <si>
    <r>
      <t>BEVÉTELEK ÉS KIADÁSOK ELŐIRÁNYZATÁNAK HAVI ÜTEMEZÉSE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2019.</t>
    </r>
  </si>
  <si>
    <t>Az önkormányzat adósságot keletkeztető ügyletből származó tárgyévi összes fizetési kötelezettsége az adósságot keletkeztető ügylet futamidejének végéig egyik évben sem haladja meg az önkormányzat adott évi saját bevételeinek 50%-át.</t>
  </si>
  <si>
    <t>megnevezés</t>
  </si>
  <si>
    <t>2020</t>
  </si>
  <si>
    <t>2021</t>
  </si>
  <si>
    <t>2022</t>
  </si>
  <si>
    <t>1. Helyi adó bevétel</t>
  </si>
  <si>
    <t>2. Vagyon és vagyonértékű jog értékesítéséből származó bevétel</t>
  </si>
  <si>
    <t>3. Osztalék, koncessziós díj és hozambevétel,</t>
  </si>
  <si>
    <t>4. tárgyi eszköz és immateriális jószág, részvény, részesedés, vállalalat értékesítésből vagy privatizációból származó bevétel</t>
  </si>
  <si>
    <t>5. Bírság, pótlék- és díjbevétel</t>
  </si>
  <si>
    <t>6. Kezességvállalással kapcsolatos megtérülés</t>
  </si>
  <si>
    <t>az önkormányzat adott évi saját bevételeinek 50%-a</t>
  </si>
  <si>
    <t xml:space="preserve">adósságot keletkeztető ügyletekből és kezességvállalásokból fennálló kötelezettségek </t>
  </si>
  <si>
    <t>futamidő kezdete</t>
  </si>
  <si>
    <t>Az önkormányzat által adott közvetett támogatások</t>
  </si>
  <si>
    <t xml:space="preserve">                                (kedvezmények) 2019. év                       </t>
  </si>
  <si>
    <t>Sorszám</t>
  </si>
  <si>
    <t xml:space="preserve">Bevételi jogcím </t>
  </si>
  <si>
    <t>Intézmények,</t>
  </si>
  <si>
    <t xml:space="preserve">Kedvezmény nélkül </t>
  </si>
  <si>
    <t xml:space="preserve">Kedvezmények </t>
  </si>
  <si>
    <t>adónemek</t>
  </si>
  <si>
    <t>elérhető</t>
  </si>
  <si>
    <t>összege</t>
  </si>
  <si>
    <t>bevétel  e/Ft</t>
  </si>
  <si>
    <t>e/Ft</t>
  </si>
  <si>
    <t>1.</t>
  </si>
  <si>
    <t>2.</t>
  </si>
  <si>
    <t>3.</t>
  </si>
  <si>
    <t>4.</t>
  </si>
  <si>
    <t>5.</t>
  </si>
  <si>
    <t>Ellátottak térítési díjának ill. kártérítésének méltányossági alapon történő elengedésének összege</t>
  </si>
  <si>
    <t>Lakosság részére nyújtott lakásépítéshez, lakásfelújításhoz nyújtott kölcsönök elengedésének összege</t>
  </si>
  <si>
    <t>Helyi adónál, gépjárműadónál biztosított kedvezmény, mentesség összege</t>
  </si>
  <si>
    <t>Kommunális adó</t>
  </si>
  <si>
    <t>Iparűzési adó</t>
  </si>
  <si>
    <t>IFA személyek után</t>
  </si>
  <si>
    <t>Telekadó</t>
  </si>
  <si>
    <t>Talajterhelési díj</t>
  </si>
  <si>
    <t>Gépjárműadó</t>
  </si>
  <si>
    <t>Bírság</t>
  </si>
  <si>
    <t>Helyiségek, eszközök hasznosításából származó bevételből nyújtott kedvezmény, mentesség összege</t>
  </si>
  <si>
    <t>egyéb nyújtott kedvezmény vagy kölcsön elengedésének összege</t>
  </si>
  <si>
    <t>Összesen :</t>
  </si>
  <si>
    <t xml:space="preserve">AZ ÖNKORMÁNYZAT 2019-2022. ÉVEK </t>
  </si>
  <si>
    <t>TERVEZETT ELŐIRÁNYZATAINAK KERETSZÁMAI</t>
  </si>
  <si>
    <t>2019. évi eredeti ei.</t>
  </si>
  <si>
    <t>2020. évi várható előirányzatok</t>
  </si>
  <si>
    <t>2021. évi várható előirányzatok</t>
  </si>
  <si>
    <t>2022. évi várható előirányzatok</t>
  </si>
  <si>
    <t>I. Működési támogatások államháztartáson belülről</t>
  </si>
  <si>
    <t>II. Felhalmozási támogatások államháztartáson belülről</t>
  </si>
  <si>
    <t xml:space="preserve">VIII. Finanszírozási  bevételek </t>
  </si>
  <si>
    <t>1. Költségvetési hiány belső finanszírozására szolgáló finanszírozási bevételek</t>
  </si>
  <si>
    <t>2. Költségvetési hiány külső finanszírozására, vagy költségvetési többlet felhasználására szolgáló  finanszírozási bevételek</t>
  </si>
  <si>
    <t>Finanszírozási  bevételek összesen:</t>
  </si>
  <si>
    <t>I. Működési kiadások</t>
  </si>
  <si>
    <t>2.  Munkaadót terhelő járulék és szociális hozzájárulási adó</t>
  </si>
  <si>
    <t>II. Felhalmozási kiadások</t>
  </si>
  <si>
    <t>1. Beruházások</t>
  </si>
  <si>
    <t>3. Felújítás</t>
  </si>
  <si>
    <t>4. Egyéb felhalmozási célú kiadások</t>
  </si>
  <si>
    <t>Hiteltörlesztés</t>
  </si>
  <si>
    <t>Állami támogatás megelőlegezés visszafiz.</t>
  </si>
  <si>
    <t>EURÓPAI UNIÓS TÁMOGATÁSSAL MEGVALÓSULÓ PROGRAMOK BEVÉTELEI ÉS KIADÁSAI 2018-2019. ÉV</t>
  </si>
  <si>
    <t>EFOP-1.5.2-16-2017-00016</t>
  </si>
  <si>
    <t xml:space="preserve">EU Projekt megnevezése: </t>
  </si>
  <si>
    <t>Humán közszolgáltatások fejlesztése az Észak-Balatoni térségben</t>
  </si>
  <si>
    <t>Bevételek</t>
  </si>
  <si>
    <t>2018 év</t>
  </si>
  <si>
    <t>2019 év</t>
  </si>
  <si>
    <t>2020 év</t>
  </si>
  <si>
    <t>Következő évek</t>
  </si>
  <si>
    <t>EU forrás</t>
  </si>
  <si>
    <t>Egyéb forrás</t>
  </si>
  <si>
    <t>Saját forrás</t>
  </si>
  <si>
    <t>Kiadások</t>
  </si>
  <si>
    <t>személyi juttatások (bérköltség)</t>
  </si>
  <si>
    <t>személyi juttatások járulékai</t>
  </si>
  <si>
    <t>egyéb személyi kiadások</t>
  </si>
  <si>
    <t>anyagköltség</t>
  </si>
  <si>
    <t>felújítások</t>
  </si>
  <si>
    <t>beruházások</t>
  </si>
  <si>
    <t>átadott pénzeszközök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</si>
</sst>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_F_t_-;\-* #,##0.00\ _F_t_-;_-* &quot;-&quot;??\ _F_t_-;_-@_-"/>
    <numFmt numFmtId="165" formatCode="mmm\ d/"/>
    <numFmt numFmtId="166" formatCode="#,##0.0"/>
    <numFmt numFmtId="167" formatCode="#\ ##0"/>
    <numFmt numFmtId="168" formatCode="_-* #,##0\ _F_t_-;\-* #,##0\ _F_t_-;_-* &quot;-&quot;??\ _F_t_-;_-@_-"/>
  </numFmts>
  <fonts count="42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Times New Roman CE"/>
      <charset val="238"/>
    </font>
    <font>
      <sz val="12"/>
      <name val="Arial CE"/>
      <family val="2"/>
      <charset val="238"/>
    </font>
    <font>
      <sz val="12"/>
      <name val="Arial"/>
      <family val="2"/>
      <charset val="238"/>
    </font>
    <font>
      <b/>
      <sz val="10"/>
      <name val="Arial CE"/>
      <family val="2"/>
      <charset val="238"/>
    </font>
    <font>
      <b/>
      <i/>
      <u/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9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6" fillId="22" borderId="0" applyNumberFormat="0" applyBorder="0" applyAlignment="0" applyProtection="0"/>
    <xf numFmtId="0" fontId="4" fillId="7" borderId="1" applyNumberFormat="0" applyAlignment="0" applyProtection="0"/>
    <xf numFmtId="0" fontId="18" fillId="23" borderId="1" applyNumberFormat="0" applyAlignment="0" applyProtection="0"/>
    <xf numFmtId="0" fontId="9" fillId="24" borderId="2" applyNumberFormat="0" applyAlignment="0" applyProtection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164" fontId="21" fillId="0" borderId="0" applyFill="0" applyBorder="0" applyAlignment="0" applyProtection="0"/>
    <xf numFmtId="0" fontId="10" fillId="0" borderId="0" applyNumberFormat="0" applyFill="0" applyBorder="0" applyAlignment="0" applyProtection="0"/>
    <xf numFmtId="0" fontId="12" fillId="25" borderId="0" applyNumberFormat="0" applyBorder="0" applyAlignment="0" applyProtection="0"/>
    <xf numFmtId="0" fontId="11" fillId="0" borderId="6" applyNumberFormat="0" applyFill="0" applyAlignment="0" applyProtection="0"/>
    <xf numFmtId="0" fontId="21" fillId="26" borderId="7" applyNumberFormat="0" applyFont="0" applyAlignment="0" applyProtection="0"/>
    <xf numFmtId="0" fontId="13" fillId="27" borderId="8" applyNumberFormat="0" applyAlignment="0" applyProtection="0"/>
    <xf numFmtId="0" fontId="17" fillId="28" borderId="0" applyNumberFormat="0" applyBorder="0" applyAlignment="0" applyProtection="0"/>
    <xf numFmtId="0" fontId="21" fillId="0" borderId="0"/>
    <xf numFmtId="0" fontId="1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9" fillId="0" borderId="9" applyNumberFormat="0" applyFill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4" fillId="7" borderId="1" applyNumberFormat="0" applyAlignment="0" applyProtection="0"/>
    <xf numFmtId="0" fontId="11" fillId="0" borderId="6" applyNumberFormat="0" applyFill="0" applyAlignment="0" applyProtection="0"/>
    <xf numFmtId="0" fontId="15" fillId="0" borderId="0"/>
    <xf numFmtId="0" fontId="15" fillId="0" borderId="0"/>
    <xf numFmtId="0" fontId="21" fillId="26" borderId="7" applyNumberFormat="0" applyFont="0" applyAlignment="0" applyProtection="0"/>
    <xf numFmtId="0" fontId="13" fillId="27" borderId="8" applyNumberFormat="0" applyAlignment="0" applyProtection="0"/>
    <xf numFmtId="0" fontId="5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0" fillId="0" borderId="0" applyNumberFormat="0" applyFill="0" applyBorder="0" applyAlignment="0" applyProtection="0"/>
    <xf numFmtId="164" fontId="22" fillId="0" borderId="0" applyFill="0" applyBorder="0" applyAlignment="0" applyProtection="0"/>
    <xf numFmtId="0" fontId="21" fillId="0" borderId="0"/>
    <xf numFmtId="0" fontId="23" fillId="0" borderId="0"/>
    <xf numFmtId="164" fontId="21" fillId="0" borderId="0" applyFill="0" applyBorder="0" applyAlignment="0" applyProtection="0"/>
    <xf numFmtId="0" fontId="21" fillId="0" borderId="0"/>
    <xf numFmtId="0" fontId="1" fillId="0" borderId="0"/>
    <xf numFmtId="164" fontId="21" fillId="0" borderId="0" applyFont="0" applyFill="0" applyBorder="0" applyAlignment="0" applyProtection="0"/>
    <xf numFmtId="0" fontId="21" fillId="0" borderId="0"/>
    <xf numFmtId="0" fontId="21" fillId="0" borderId="0"/>
    <xf numFmtId="0" fontId="36" fillId="0" borderId="0"/>
    <xf numFmtId="0" fontId="23" fillId="0" borderId="0"/>
    <xf numFmtId="0" fontId="21" fillId="0" borderId="0"/>
  </cellStyleXfs>
  <cellXfs count="335">
    <xf numFmtId="0" fontId="0" fillId="0" borderId="0" xfId="0"/>
    <xf numFmtId="0" fontId="24" fillId="0" borderId="0" xfId="50" applyFont="1" applyAlignment="1">
      <alignment horizontal="center" wrapText="1"/>
    </xf>
    <xf numFmtId="0" fontId="25" fillId="0" borderId="0" xfId="50" applyFont="1"/>
    <xf numFmtId="0" fontId="25" fillId="0" borderId="12" xfId="50" applyFont="1" applyBorder="1"/>
    <xf numFmtId="3" fontId="24" fillId="0" borderId="12" xfId="50" applyNumberFormat="1" applyFont="1" applyBorder="1" applyAlignment="1">
      <alignment horizontal="right" wrapText="1"/>
    </xf>
    <xf numFmtId="3" fontId="24" fillId="29" borderId="12" xfId="50" applyNumberFormat="1" applyFont="1" applyFill="1" applyBorder="1" applyAlignment="1">
      <alignment horizontal="right" wrapText="1"/>
    </xf>
    <xf numFmtId="0" fontId="25" fillId="29" borderId="12" xfId="50" applyFont="1" applyFill="1" applyBorder="1"/>
    <xf numFmtId="3" fontId="24" fillId="0" borderId="12" xfId="50" applyNumberFormat="1" applyFont="1" applyBorder="1"/>
    <xf numFmtId="0" fontId="25" fillId="0" borderId="0" xfId="50" applyFont="1" applyAlignment="1">
      <alignment horizontal="center" vertical="center"/>
    </xf>
    <xf numFmtId="0" fontId="24" fillId="0" borderId="0" xfId="50" applyFont="1"/>
    <xf numFmtId="0" fontId="24" fillId="29" borderId="0" xfId="50" applyFont="1" applyFill="1" applyBorder="1"/>
    <xf numFmtId="0" fontId="24" fillId="29" borderId="0" xfId="50" applyFont="1" applyFill="1"/>
    <xf numFmtId="0" fontId="25" fillId="0" borderId="0" xfId="50" applyFont="1" applyAlignment="1">
      <alignment wrapText="1"/>
    </xf>
    <xf numFmtId="0" fontId="24" fillId="29" borderId="12" xfId="50" applyFont="1" applyFill="1" applyBorder="1"/>
    <xf numFmtId="0" fontId="25" fillId="0" borderId="11" xfId="50" applyFont="1" applyBorder="1"/>
    <xf numFmtId="0" fontId="25" fillId="0" borderId="13" xfId="50" applyFont="1" applyBorder="1"/>
    <xf numFmtId="0" fontId="25" fillId="0" borderId="0" xfId="50" applyFont="1" applyBorder="1"/>
    <xf numFmtId="0" fontId="25" fillId="0" borderId="10" xfId="50" applyFont="1" applyBorder="1"/>
    <xf numFmtId="0" fontId="26" fillId="29" borderId="0" xfId="50" applyFont="1" applyFill="1" applyBorder="1"/>
    <xf numFmtId="0" fontId="27" fillId="29" borderId="12" xfId="50" applyFont="1" applyFill="1" applyBorder="1"/>
    <xf numFmtId="0" fontId="27" fillId="29" borderId="0" xfId="50" applyFont="1" applyFill="1" applyBorder="1"/>
    <xf numFmtId="3" fontId="24" fillId="29" borderId="12" xfId="50" applyNumberFormat="1" applyFont="1" applyFill="1" applyBorder="1" applyAlignment="1">
      <alignment vertical="center"/>
    </xf>
    <xf numFmtId="0" fontId="24" fillId="29" borderId="0" xfId="50" applyFont="1" applyFill="1" applyBorder="1" applyAlignment="1">
      <alignment vertical="center"/>
    </xf>
    <xf numFmtId="0" fontId="25" fillId="29" borderId="0" xfId="50" applyFont="1" applyFill="1" applyBorder="1" applyAlignment="1">
      <alignment vertical="center" wrapText="1"/>
    </xf>
    <xf numFmtId="0" fontId="25" fillId="29" borderId="12" xfId="50" applyFont="1" applyFill="1" applyBorder="1" applyAlignment="1">
      <alignment vertical="center"/>
    </xf>
    <xf numFmtId="0" fontId="25" fillId="29" borderId="0" xfId="50" applyFont="1" applyFill="1" applyBorder="1" applyAlignment="1">
      <alignment vertical="center"/>
    </xf>
    <xf numFmtId="3" fontId="25" fillId="29" borderId="12" xfId="50" applyNumberFormat="1" applyFont="1" applyFill="1" applyBorder="1" applyAlignment="1">
      <alignment vertical="center"/>
    </xf>
    <xf numFmtId="0" fontId="24" fillId="29" borderId="12" xfId="50" applyFont="1" applyFill="1" applyBorder="1" applyAlignment="1">
      <alignment vertical="center"/>
    </xf>
    <xf numFmtId="3" fontId="25" fillId="0" borderId="12" xfId="50" applyNumberFormat="1" applyFont="1" applyFill="1" applyBorder="1"/>
    <xf numFmtId="3" fontId="25" fillId="0" borderId="12" xfId="0" applyNumberFormat="1" applyFont="1" applyBorder="1"/>
    <xf numFmtId="3" fontId="24" fillId="0" borderId="12" xfId="86" applyNumberFormat="1" applyFont="1" applyFill="1" applyBorder="1" applyAlignment="1">
      <alignment horizontal="right"/>
    </xf>
    <xf numFmtId="3" fontId="25" fillId="0" borderId="12" xfId="86" applyNumberFormat="1" applyFont="1" applyFill="1" applyBorder="1" applyAlignment="1">
      <alignment horizontal="right"/>
    </xf>
    <xf numFmtId="3" fontId="26" fillId="0" borderId="12" xfId="86" applyNumberFormat="1" applyFont="1" applyFill="1" applyBorder="1" applyAlignment="1">
      <alignment horizontal="right"/>
    </xf>
    <xf numFmtId="3" fontId="24" fillId="0" borderId="12" xfId="86" applyNumberFormat="1" applyFont="1" applyFill="1" applyBorder="1" applyAlignment="1"/>
    <xf numFmtId="3" fontId="25" fillId="0" borderId="12" xfId="86" applyNumberFormat="1" applyFont="1" applyFill="1" applyBorder="1" applyAlignment="1"/>
    <xf numFmtId="3" fontId="24" fillId="0" borderId="12" xfId="43" applyNumberFormat="1" applyFont="1" applyFill="1" applyBorder="1" applyAlignment="1"/>
    <xf numFmtId="3" fontId="25" fillId="0" borderId="12" xfId="43" applyNumberFormat="1" applyFont="1" applyFill="1" applyBorder="1" applyAlignment="1"/>
    <xf numFmtId="3" fontId="25" fillId="0" borderId="0" xfId="44" applyNumberFormat="1" applyFont="1"/>
    <xf numFmtId="3" fontId="25" fillId="0" borderId="0" xfId="44" applyNumberFormat="1" applyFont="1" applyAlignment="1">
      <alignment wrapText="1"/>
    </xf>
    <xf numFmtId="3" fontId="25" fillId="0" borderId="12" xfId="44" applyNumberFormat="1" applyFont="1" applyBorder="1" applyAlignment="1">
      <alignment wrapText="1"/>
    </xf>
    <xf numFmtId="3" fontId="24" fillId="0" borderId="12" xfId="44" applyNumberFormat="1" applyFont="1" applyBorder="1"/>
    <xf numFmtId="3" fontId="24" fillId="0" borderId="12" xfId="44" applyNumberFormat="1" applyFont="1" applyBorder="1" applyAlignment="1">
      <alignment wrapText="1"/>
    </xf>
    <xf numFmtId="3" fontId="24" fillId="0" borderId="0" xfId="44" applyNumberFormat="1" applyFont="1"/>
    <xf numFmtId="3" fontId="25" fillId="0" borderId="12" xfId="44" applyNumberFormat="1" applyFont="1" applyFill="1" applyBorder="1" applyAlignment="1">
      <alignment wrapText="1"/>
    </xf>
    <xf numFmtId="3" fontId="24" fillId="0" borderId="0" xfId="44" applyNumberFormat="1" applyFont="1" applyBorder="1" applyAlignment="1">
      <alignment wrapText="1"/>
    </xf>
    <xf numFmtId="3" fontId="24" fillId="0" borderId="0" xfId="44" applyNumberFormat="1" applyFont="1" applyBorder="1"/>
    <xf numFmtId="3" fontId="25" fillId="0" borderId="0" xfId="48" applyNumberFormat="1" applyFont="1" applyAlignment="1">
      <alignment wrapText="1"/>
    </xf>
    <xf numFmtId="3" fontId="25" fillId="0" borderId="0" xfId="48" applyNumberFormat="1" applyFont="1"/>
    <xf numFmtId="3" fontId="24" fillId="29" borderId="12" xfId="51" applyNumberFormat="1" applyFont="1" applyFill="1" applyBorder="1" applyAlignment="1">
      <alignment horizontal="center" vertical="center" wrapText="1"/>
    </xf>
    <xf numFmtId="3" fontId="24" fillId="0" borderId="12" xfId="48" applyNumberFormat="1" applyFont="1" applyBorder="1" applyAlignment="1">
      <alignment wrapText="1"/>
    </xf>
    <xf numFmtId="3" fontId="25" fillId="0" borderId="12" xfId="48" applyNumberFormat="1" applyFont="1" applyBorder="1"/>
    <xf numFmtId="3" fontId="25" fillId="0" borderId="12" xfId="46" applyNumberFormat="1" applyFont="1" applyBorder="1" applyAlignment="1">
      <alignment wrapText="1"/>
    </xf>
    <xf numFmtId="3" fontId="25" fillId="29" borderId="12" xfId="51" applyNumberFormat="1" applyFont="1" applyFill="1" applyBorder="1" applyAlignment="1">
      <alignment horizontal="right" wrapText="1"/>
    </xf>
    <xf numFmtId="3" fontId="24" fillId="0" borderId="12" xfId="48" applyNumberFormat="1" applyFont="1" applyBorder="1"/>
    <xf numFmtId="3" fontId="24" fillId="0" borderId="0" xfId="48" applyNumberFormat="1" applyFont="1"/>
    <xf numFmtId="3" fontId="25" fillId="0" borderId="12" xfId="48" applyNumberFormat="1" applyFont="1" applyBorder="1" applyAlignment="1">
      <alignment wrapText="1"/>
    </xf>
    <xf numFmtId="3" fontId="25" fillId="0" borderId="12" xfId="46" applyNumberFormat="1" applyFont="1" applyFill="1" applyBorder="1" applyAlignment="1">
      <alignment wrapText="1"/>
    </xf>
    <xf numFmtId="3" fontId="25" fillId="0" borderId="0" xfId="86" applyNumberFormat="1" applyFont="1" applyBorder="1"/>
    <xf numFmtId="3" fontId="25" fillId="0" borderId="0" xfId="86" applyNumberFormat="1" applyFont="1" applyFill="1" applyBorder="1"/>
    <xf numFmtId="3" fontId="25" fillId="0" borderId="0" xfId="43" applyNumberFormat="1" applyFont="1" applyAlignment="1">
      <alignment wrapText="1"/>
    </xf>
    <xf numFmtId="3" fontId="25" fillId="0" borderId="0" xfId="43" applyNumberFormat="1" applyFont="1"/>
    <xf numFmtId="3" fontId="29" fillId="0" borderId="0" xfId="43" applyNumberFormat="1" applyFont="1" applyAlignment="1">
      <alignment horizontal="center"/>
    </xf>
    <xf numFmtId="3" fontId="29" fillId="0" borderId="0" xfId="86" applyNumberFormat="1" applyFont="1" applyBorder="1" applyAlignment="1">
      <alignment horizontal="center"/>
    </xf>
    <xf numFmtId="3" fontId="29" fillId="0" borderId="0" xfId="86" applyNumberFormat="1" applyFont="1" applyFill="1" applyBorder="1" applyAlignment="1">
      <alignment horizontal="center"/>
    </xf>
    <xf numFmtId="3" fontId="28" fillId="0" borderId="0" xfId="43" applyNumberFormat="1" applyFont="1" applyFill="1" applyAlignment="1">
      <alignment horizontal="center"/>
    </xf>
    <xf numFmtId="3" fontId="28" fillId="0" borderId="0" xfId="43" applyNumberFormat="1" applyFont="1" applyAlignment="1">
      <alignment horizontal="center"/>
    </xf>
    <xf numFmtId="3" fontId="24" fillId="0" borderId="0" xfId="43" applyNumberFormat="1" applyFont="1" applyFill="1"/>
    <xf numFmtId="3" fontId="24" fillId="0" borderId="0" xfId="43" applyNumberFormat="1" applyFont="1"/>
    <xf numFmtId="3" fontId="25" fillId="0" borderId="0" xfId="50" applyNumberFormat="1" applyFont="1" applyFill="1" applyBorder="1" applyAlignment="1">
      <alignment horizontal="right" wrapText="1"/>
    </xf>
    <xf numFmtId="0" fontId="25" fillId="0" borderId="0" xfId="44" applyFont="1"/>
    <xf numFmtId="0" fontId="24" fillId="0" borderId="0" xfId="44" applyFont="1"/>
    <xf numFmtId="0" fontId="24" fillId="0" borderId="0" xfId="50" applyFont="1" applyFill="1" applyBorder="1"/>
    <xf numFmtId="0" fontId="25" fillId="0" borderId="0" xfId="50" applyFont="1" applyFill="1" applyBorder="1"/>
    <xf numFmtId="3" fontId="25" fillId="29" borderId="12" xfId="50" applyNumberFormat="1" applyFont="1" applyFill="1" applyBorder="1"/>
    <xf numFmtId="3" fontId="24" fillId="0" borderId="0" xfId="50" applyNumberFormat="1" applyFont="1"/>
    <xf numFmtId="3" fontId="25" fillId="0" borderId="0" xfId="50" applyNumberFormat="1" applyFont="1"/>
    <xf numFmtId="3" fontId="29" fillId="0" borderId="0" xfId="43" applyNumberFormat="1" applyFont="1" applyFill="1" applyAlignment="1">
      <alignment horizontal="right" vertical="center"/>
    </xf>
    <xf numFmtId="3" fontId="24" fillId="0" borderId="0" xfId="43" applyNumberFormat="1" applyFont="1" applyFill="1" applyAlignment="1">
      <alignment horizontal="right" vertical="center"/>
    </xf>
    <xf numFmtId="3" fontId="29" fillId="0" borderId="0" xfId="86" applyNumberFormat="1" applyFont="1" applyBorder="1" applyAlignment="1">
      <alignment horizontal="right" vertical="center"/>
    </xf>
    <xf numFmtId="3" fontId="25" fillId="0" borderId="0" xfId="86" applyNumberFormat="1" applyFont="1" applyBorder="1" applyAlignment="1">
      <alignment horizontal="right" vertical="center"/>
    </xf>
    <xf numFmtId="0" fontId="24" fillId="0" borderId="12" xfId="50" applyFont="1" applyBorder="1" applyAlignment="1">
      <alignment horizontal="center" vertical="center" wrapText="1"/>
    </xf>
    <xf numFmtId="0" fontId="25" fillId="0" borderId="0" xfId="85" applyFont="1" applyFill="1"/>
    <xf numFmtId="0" fontId="25" fillId="0" borderId="0" xfId="0" applyFont="1"/>
    <xf numFmtId="3" fontId="25" fillId="0" borderId="0" xfId="0" applyNumberFormat="1" applyFont="1"/>
    <xf numFmtId="0" fontId="25" fillId="0" borderId="15" xfId="85" applyFont="1" applyFill="1" applyBorder="1"/>
    <xf numFmtId="0" fontId="24" fillId="0" borderId="0" xfId="85" applyFont="1" applyFill="1"/>
    <xf numFmtId="3" fontId="25" fillId="0" borderId="0" xfId="85" applyNumberFormat="1" applyFont="1" applyFill="1"/>
    <xf numFmtId="0" fontId="24" fillId="0" borderId="0" xfId="50" applyFont="1" applyFill="1" applyBorder="1" applyAlignment="1">
      <alignment horizontal="left" vertical="center" wrapText="1" indent="1"/>
    </xf>
    <xf numFmtId="0" fontId="25" fillId="0" borderId="0" xfId="50" applyFont="1" applyFill="1" applyBorder="1" applyAlignment="1">
      <alignment horizontal="left" vertical="center" wrapText="1" indent="2"/>
    </xf>
    <xf numFmtId="3" fontId="24" fillId="29" borderId="12" xfId="45" applyNumberFormat="1" applyFont="1" applyFill="1" applyBorder="1" applyAlignment="1">
      <alignment horizontal="right"/>
    </xf>
    <xf numFmtId="4" fontId="24" fillId="0" borderId="12" xfId="45" applyNumberFormat="1" applyFont="1" applyFill="1" applyBorder="1"/>
    <xf numFmtId="3" fontId="24" fillId="0" borderId="12" xfId="0" applyNumberFormat="1" applyFont="1" applyBorder="1" applyAlignment="1">
      <alignment horizontal="right"/>
    </xf>
    <xf numFmtId="4" fontId="25" fillId="0" borderId="12" xfId="45" applyNumberFormat="1" applyFont="1" applyFill="1" applyBorder="1"/>
    <xf numFmtId="3" fontId="25" fillId="29" borderId="12" xfId="45" applyNumberFormat="1" applyFont="1" applyFill="1" applyBorder="1"/>
    <xf numFmtId="3" fontId="25" fillId="0" borderId="12" xfId="0" applyNumberFormat="1" applyFont="1" applyBorder="1" applyAlignment="1">
      <alignment horizontal="right"/>
    </xf>
    <xf numFmtId="3" fontId="25" fillId="29" borderId="12" xfId="45" applyNumberFormat="1" applyFont="1" applyFill="1" applyBorder="1" applyAlignment="1">
      <alignment horizontal="right"/>
    </xf>
    <xf numFmtId="0" fontId="25" fillId="0" borderId="12" xfId="45" applyFont="1" applyFill="1" applyBorder="1"/>
    <xf numFmtId="3" fontId="25" fillId="0" borderId="12" xfId="45" applyNumberFormat="1" applyFont="1" applyFill="1" applyBorder="1"/>
    <xf numFmtId="166" fontId="25" fillId="29" borderId="12" xfId="45" applyNumberFormat="1" applyFont="1" applyFill="1" applyBorder="1"/>
    <xf numFmtId="3" fontId="25" fillId="0" borderId="12" xfId="45" applyNumberFormat="1" applyFont="1" applyBorder="1"/>
    <xf numFmtId="166" fontId="24" fillId="29" borderId="12" xfId="45" applyNumberFormat="1" applyFont="1" applyFill="1" applyBorder="1"/>
    <xf numFmtId="3" fontId="24" fillId="0" borderId="12" xfId="45" applyNumberFormat="1" applyFont="1" applyBorder="1"/>
    <xf numFmtId="2" fontId="24" fillId="0" borderId="12" xfId="45" applyNumberFormat="1" applyFont="1" applyFill="1" applyBorder="1"/>
    <xf numFmtId="0" fontId="25" fillId="0" borderId="0" xfId="0" applyFont="1" applyFill="1"/>
    <xf numFmtId="0" fontId="25" fillId="0" borderId="12" xfId="45" applyFont="1" applyBorder="1"/>
    <xf numFmtId="0" fontId="24" fillId="0" borderId="12" xfId="45" applyFont="1" applyBorder="1"/>
    <xf numFmtId="3" fontId="25" fillId="29" borderId="12" xfId="50" applyNumberFormat="1" applyFont="1" applyFill="1" applyBorder="1" applyAlignment="1">
      <alignment horizontal="right"/>
    </xf>
    <xf numFmtId="0" fontId="24" fillId="0" borderId="0" xfId="50" applyFont="1" applyFill="1"/>
    <xf numFmtId="0" fontId="25" fillId="0" borderId="0" xfId="0" applyFont="1"/>
    <xf numFmtId="0" fontId="24" fillId="0" borderId="12" xfId="45" applyFont="1" applyFill="1" applyBorder="1"/>
    <xf numFmtId="3" fontId="24" fillId="0" borderId="12" xfId="45" applyNumberFormat="1" applyFont="1" applyFill="1" applyBorder="1"/>
    <xf numFmtId="3" fontId="24" fillId="29" borderId="12" xfId="45" applyNumberFormat="1" applyFont="1" applyFill="1" applyBorder="1"/>
    <xf numFmtId="3" fontId="25" fillId="0" borderId="12" xfId="50" applyNumberFormat="1" applyFont="1" applyBorder="1"/>
    <xf numFmtId="3" fontId="25" fillId="29" borderId="12" xfId="50" applyNumberFormat="1" applyFont="1" applyFill="1" applyBorder="1" applyAlignment="1">
      <alignment horizontal="right" wrapText="1"/>
    </xf>
    <xf numFmtId="3" fontId="25" fillId="0" borderId="12" xfId="50" applyNumberFormat="1" applyFont="1" applyFill="1" applyBorder="1" applyAlignment="1">
      <alignment horizontal="right" wrapText="1"/>
    </xf>
    <xf numFmtId="3" fontId="24" fillId="0" borderId="12" xfId="50" applyNumberFormat="1" applyFont="1" applyFill="1" applyBorder="1" applyAlignment="1">
      <alignment horizontal="right" wrapText="1"/>
    </xf>
    <xf numFmtId="3" fontId="25" fillId="0" borderId="12" xfId="0" applyNumberFormat="1" applyFont="1" applyFill="1" applyBorder="1"/>
    <xf numFmtId="3" fontId="24" fillId="0" borderId="12" xfId="0" applyNumberFormat="1" applyFont="1" applyFill="1" applyBorder="1"/>
    <xf numFmtId="3" fontId="25" fillId="0" borderId="12" xfId="44" applyNumberFormat="1" applyFont="1" applyBorder="1"/>
    <xf numFmtId="3" fontId="24" fillId="0" borderId="12" xfId="0" applyNumberFormat="1" applyFont="1" applyFill="1" applyBorder="1" applyAlignment="1">
      <alignment horizontal="right" wrapText="1"/>
    </xf>
    <xf numFmtId="3" fontId="25" fillId="0" borderId="12" xfId="0" applyNumberFormat="1" applyFont="1" applyFill="1" applyBorder="1" applyAlignment="1">
      <alignment horizontal="right" wrapText="1"/>
    </xf>
    <xf numFmtId="3" fontId="26" fillId="0" borderId="12" xfId="0" applyNumberFormat="1" applyFont="1" applyFill="1" applyBorder="1"/>
    <xf numFmtId="3" fontId="24" fillId="29" borderId="12" xfId="50" applyNumberFormat="1" applyFont="1" applyFill="1" applyBorder="1" applyAlignment="1"/>
    <xf numFmtId="3" fontId="25" fillId="29" borderId="12" xfId="50" applyNumberFormat="1" applyFont="1" applyFill="1" applyBorder="1" applyAlignment="1"/>
    <xf numFmtId="0" fontId="25" fillId="29" borderId="12" xfId="50" applyFont="1" applyFill="1" applyBorder="1" applyAlignment="1"/>
    <xf numFmtId="0" fontId="24" fillId="29" borderId="12" xfId="50" applyFont="1" applyFill="1" applyBorder="1" applyAlignment="1">
      <alignment horizontal="center" vertical="center" wrapText="1"/>
    </xf>
    <xf numFmtId="0" fontId="24" fillId="29" borderId="12" xfId="50" applyFont="1" applyFill="1" applyBorder="1" applyAlignment="1">
      <alignment wrapText="1"/>
    </xf>
    <xf numFmtId="3" fontId="24" fillId="29" borderId="12" xfId="50" applyNumberFormat="1" applyFont="1" applyFill="1" applyBorder="1" applyAlignment="1">
      <alignment horizontal="right"/>
    </xf>
    <xf numFmtId="0" fontId="25" fillId="29" borderId="12" xfId="50" applyFont="1" applyFill="1" applyBorder="1" applyAlignment="1">
      <alignment wrapText="1"/>
    </xf>
    <xf numFmtId="165" fontId="25" fillId="29" borderId="12" xfId="49" applyNumberFormat="1" applyFont="1" applyFill="1" applyBorder="1" applyAlignment="1">
      <alignment wrapText="1"/>
    </xf>
    <xf numFmtId="0" fontId="25" fillId="29" borderId="12" xfId="49" applyFont="1" applyFill="1" applyBorder="1" applyAlignment="1">
      <alignment wrapText="1"/>
    </xf>
    <xf numFmtId="3" fontId="26" fillId="0" borderId="12" xfId="86" applyNumberFormat="1" applyFont="1" applyBorder="1" applyAlignment="1">
      <alignment horizontal="left" wrapText="1"/>
    </xf>
    <xf numFmtId="3" fontId="26" fillId="0" borderId="12" xfId="0" applyNumberFormat="1" applyFont="1" applyFill="1" applyBorder="1" applyAlignment="1">
      <alignment horizontal="left" wrapText="1"/>
    </xf>
    <xf numFmtId="165" fontId="25" fillId="29" borderId="12" xfId="50" applyNumberFormat="1" applyFont="1" applyFill="1" applyBorder="1" applyAlignment="1">
      <alignment wrapText="1"/>
    </xf>
    <xf numFmtId="0" fontId="25" fillId="29" borderId="12" xfId="49" applyFont="1" applyFill="1" applyBorder="1" applyAlignment="1">
      <alignment horizontal="left" wrapText="1"/>
    </xf>
    <xf numFmtId="0" fontId="24" fillId="29" borderId="12" xfId="49" applyFont="1" applyFill="1" applyBorder="1" applyAlignment="1">
      <alignment wrapText="1"/>
    </xf>
    <xf numFmtId="3" fontId="25" fillId="30" borderId="12" xfId="49" applyNumberFormat="1" applyFont="1" applyFill="1" applyBorder="1" applyAlignment="1">
      <alignment horizontal="right" wrapText="1"/>
    </xf>
    <xf numFmtId="3" fontId="25" fillId="31" borderId="12" xfId="0" applyNumberFormat="1" applyFont="1" applyFill="1" applyBorder="1" applyAlignment="1">
      <alignment horizontal="right"/>
    </xf>
    <xf numFmtId="3" fontId="26" fillId="30" borderId="12" xfId="49" applyNumberFormat="1" applyFont="1" applyFill="1" applyBorder="1" applyAlignment="1">
      <alignment horizontal="right" wrapText="1"/>
    </xf>
    <xf numFmtId="3" fontId="24" fillId="30" borderId="12" xfId="49" applyNumberFormat="1" applyFont="1" applyFill="1" applyBorder="1" applyAlignment="1">
      <alignment horizontal="right" wrapText="1"/>
    </xf>
    <xf numFmtId="3" fontId="25" fillId="0" borderId="12" xfId="43" applyNumberFormat="1" applyFont="1" applyBorder="1" applyAlignment="1"/>
    <xf numFmtId="3" fontId="25" fillId="0" borderId="12" xfId="49" applyNumberFormat="1" applyFont="1" applyFill="1" applyBorder="1" applyAlignment="1">
      <alignment horizontal="right" wrapText="1"/>
    </xf>
    <xf numFmtId="3" fontId="24" fillId="0" borderId="12" xfId="49" applyNumberFormat="1" applyFont="1" applyFill="1" applyBorder="1" applyAlignment="1">
      <alignment horizontal="right" wrapText="1"/>
    </xf>
    <xf numFmtId="3" fontId="25" fillId="0" borderId="12" xfId="0" applyNumberFormat="1" applyFont="1" applyFill="1" applyBorder="1" applyAlignment="1"/>
    <xf numFmtId="3" fontId="24" fillId="0" borderId="12" xfId="0" applyNumberFormat="1" applyFont="1" applyFill="1" applyBorder="1" applyAlignment="1"/>
    <xf numFmtId="3" fontId="26" fillId="30" borderId="12" xfId="49" applyNumberFormat="1" applyFont="1" applyFill="1" applyBorder="1" applyAlignment="1">
      <alignment wrapText="1"/>
    </xf>
    <xf numFmtId="3" fontId="26" fillId="0" borderId="12" xfId="86" applyNumberFormat="1" applyFont="1" applyBorder="1" applyAlignment="1"/>
    <xf numFmtId="0" fontId="24" fillId="0" borderId="12" xfId="47" applyFont="1" applyFill="1" applyBorder="1"/>
    <xf numFmtId="0" fontId="25" fillId="0" borderId="12" xfId="47" applyFont="1" applyFill="1" applyBorder="1"/>
    <xf numFmtId="0" fontId="24" fillId="0" borderId="12" xfId="0" applyFont="1" applyBorder="1"/>
    <xf numFmtId="0" fontId="25" fillId="0" borderId="12" xfId="0" applyFont="1" applyBorder="1"/>
    <xf numFmtId="0" fontId="25" fillId="0" borderId="12" xfId="45" applyFont="1" applyFill="1" applyBorder="1" applyAlignment="1">
      <alignment wrapText="1"/>
    </xf>
    <xf numFmtId="0" fontId="24" fillId="0" borderId="12" xfId="50" applyFont="1" applyFill="1" applyBorder="1" applyAlignment="1">
      <alignment horizontal="center" vertical="center" wrapText="1"/>
    </xf>
    <xf numFmtId="0" fontId="24" fillId="0" borderId="12" xfId="50" applyFont="1" applyFill="1" applyBorder="1" applyAlignment="1">
      <alignment horizontal="left" vertical="center" wrapText="1" indent="1"/>
    </xf>
    <xf numFmtId="0" fontId="25" fillId="0" borderId="12" xfId="44" applyFont="1" applyBorder="1"/>
    <xf numFmtId="0" fontId="24" fillId="0" borderId="12" xfId="50" applyFont="1" applyFill="1" applyBorder="1" applyAlignment="1">
      <alignment horizontal="left" vertical="center" wrapText="1" indent="2"/>
    </xf>
    <xf numFmtId="0" fontId="25" fillId="0" borderId="12" xfId="50" applyFont="1" applyFill="1" applyBorder="1" applyAlignment="1">
      <alignment horizontal="left" vertical="center" wrapText="1" indent="2"/>
    </xf>
    <xf numFmtId="0" fontId="25" fillId="0" borderId="12" xfId="50" applyFont="1" applyFill="1" applyBorder="1"/>
    <xf numFmtId="0" fontId="25" fillId="0" borderId="12" xfId="50" applyFont="1" applyFill="1" applyBorder="1" applyAlignment="1">
      <alignment horizontal="left" vertical="center" wrapText="1" indent="1"/>
    </xf>
    <xf numFmtId="0" fontId="24" fillId="0" borderId="12" xfId="85" applyFont="1" applyFill="1" applyBorder="1" applyAlignment="1">
      <alignment horizontal="center" vertical="center" wrapText="1"/>
    </xf>
    <xf numFmtId="0" fontId="24" fillId="0" borderId="12" xfId="85" applyFont="1" applyFill="1" applyBorder="1" applyAlignment="1">
      <alignment horizontal="left" vertical="center" wrapText="1"/>
    </xf>
    <xf numFmtId="0" fontId="25" fillId="0" borderId="12" xfId="85" applyFont="1" applyFill="1" applyBorder="1" applyAlignment="1">
      <alignment wrapText="1"/>
    </xf>
    <xf numFmtId="49" fontId="25" fillId="0" borderId="12" xfId="85" applyNumberFormat="1" applyFont="1" applyFill="1" applyBorder="1" applyAlignment="1">
      <alignment wrapText="1"/>
    </xf>
    <xf numFmtId="0" fontId="25" fillId="0" borderId="12" xfId="85" applyFont="1" applyFill="1" applyBorder="1"/>
    <xf numFmtId="0" fontId="24" fillId="0" borderId="12" xfId="85" applyFont="1" applyFill="1" applyBorder="1"/>
    <xf numFmtId="3" fontId="24" fillId="0" borderId="12" xfId="85" applyNumberFormat="1" applyFont="1" applyFill="1" applyBorder="1" applyAlignment="1"/>
    <xf numFmtId="3" fontId="25" fillId="0" borderId="12" xfId="86" applyNumberFormat="1" applyFont="1" applyBorder="1" applyAlignment="1">
      <alignment horizontal="left" vertical="center" wrapText="1"/>
    </xf>
    <xf numFmtId="3" fontId="25" fillId="0" borderId="12" xfId="86" applyNumberFormat="1" applyFont="1" applyBorder="1" applyAlignment="1">
      <alignment horizontal="left" wrapText="1"/>
    </xf>
    <xf numFmtId="3" fontId="25" fillId="0" borderId="12" xfId="86" applyNumberFormat="1" applyFont="1" applyFill="1" applyBorder="1" applyAlignment="1">
      <alignment horizontal="left" wrapText="1"/>
    </xf>
    <xf numFmtId="3" fontId="24" fillId="0" borderId="12" xfId="0" applyNumberFormat="1" applyFont="1" applyFill="1" applyBorder="1" applyAlignment="1">
      <alignment horizontal="left" wrapText="1"/>
    </xf>
    <xf numFmtId="3" fontId="25" fillId="0" borderId="12" xfId="0" applyNumberFormat="1" applyFont="1" applyFill="1" applyBorder="1" applyAlignment="1">
      <alignment horizontal="left" wrapText="1"/>
    </xf>
    <xf numFmtId="3" fontId="24" fillId="0" borderId="12" xfId="43" applyNumberFormat="1" applyFont="1" applyBorder="1" applyAlignment="1">
      <alignment wrapText="1"/>
    </xf>
    <xf numFmtId="3" fontId="25" fillId="0" borderId="12" xfId="43" applyNumberFormat="1" applyFont="1" applyFill="1" applyBorder="1" applyAlignment="1">
      <alignment wrapText="1"/>
    </xf>
    <xf numFmtId="3" fontId="24" fillId="0" borderId="12" xfId="43" applyNumberFormat="1" applyFont="1" applyBorder="1" applyAlignment="1"/>
    <xf numFmtId="3" fontId="24" fillId="0" borderId="12" xfId="43" applyNumberFormat="1" applyFont="1" applyBorder="1" applyAlignment="1">
      <alignment horizontal="left" vertical="center" wrapText="1"/>
    </xf>
    <xf numFmtId="3" fontId="24" fillId="0" borderId="12" xfId="43" applyNumberFormat="1" applyFont="1" applyBorder="1" applyAlignment="1">
      <alignment horizontal="right"/>
    </xf>
    <xf numFmtId="3" fontId="26" fillId="0" borderId="12" xfId="86" applyNumberFormat="1" applyFont="1" applyBorder="1" applyAlignment="1">
      <alignment horizontal="left" vertical="center" wrapText="1"/>
    </xf>
    <xf numFmtId="3" fontId="24" fillId="0" borderId="12" xfId="43" applyNumberFormat="1" applyFont="1" applyBorder="1" applyAlignment="1">
      <alignment horizontal="center" vertical="center" wrapText="1"/>
    </xf>
    <xf numFmtId="3" fontId="25" fillId="0" borderId="12" xfId="0" applyNumberFormat="1" applyFont="1" applyFill="1" applyBorder="1" applyAlignment="1">
      <alignment horizontal="left"/>
    </xf>
    <xf numFmtId="3" fontId="24" fillId="0" borderId="12" xfId="44" applyNumberFormat="1" applyFont="1" applyBorder="1" applyAlignment="1">
      <alignment horizontal="center" vertical="center" wrapText="1"/>
    </xf>
    <xf numFmtId="3" fontId="25" fillId="29" borderId="12" xfId="50" applyNumberFormat="1" applyFont="1" applyFill="1" applyBorder="1" applyAlignment="1">
      <alignment wrapText="1"/>
    </xf>
    <xf numFmtId="3" fontId="25" fillId="29" borderId="12" xfId="49" applyNumberFormat="1" applyFont="1" applyFill="1" applyBorder="1" applyAlignment="1">
      <alignment wrapText="1"/>
    </xf>
    <xf numFmtId="3" fontId="25" fillId="30" borderId="12" xfId="49" applyNumberFormat="1" applyFont="1" applyFill="1" applyBorder="1" applyAlignment="1">
      <alignment wrapText="1"/>
    </xf>
    <xf numFmtId="3" fontId="25" fillId="0" borderId="12" xfId="86" applyNumberFormat="1" applyFont="1" applyBorder="1" applyAlignment="1"/>
    <xf numFmtId="3" fontId="25" fillId="0" borderId="12" xfId="50" applyNumberFormat="1" applyFont="1" applyBorder="1" applyAlignment="1">
      <alignment horizontal="left" wrapText="1"/>
    </xf>
    <xf numFmtId="0" fontId="25" fillId="0" borderId="12" xfId="50" applyFont="1" applyBorder="1" applyAlignment="1">
      <alignment horizontal="left" wrapText="1"/>
    </xf>
    <xf numFmtId="0" fontId="24" fillId="0" borderId="12" xfId="50" applyFont="1" applyBorder="1" applyAlignment="1">
      <alignment horizontal="left" wrapText="1"/>
    </xf>
    <xf numFmtId="0" fontId="24" fillId="0" borderId="12" xfId="49" applyFont="1" applyBorder="1" applyAlignment="1">
      <alignment horizontal="left" wrapText="1"/>
    </xf>
    <xf numFmtId="0" fontId="24" fillId="29" borderId="12" xfId="50" applyFont="1" applyFill="1" applyBorder="1" applyAlignment="1">
      <alignment horizontal="left" wrapText="1"/>
    </xf>
    <xf numFmtId="0" fontId="24" fillId="0" borderId="12" xfId="50" applyFont="1" applyFill="1" applyBorder="1" applyAlignment="1">
      <alignment horizontal="left" wrapText="1"/>
    </xf>
    <xf numFmtId="3" fontId="25" fillId="0" borderId="12" xfId="50" applyNumberFormat="1" applyFont="1" applyBorder="1" applyAlignment="1">
      <alignment horizontal="right" wrapText="1"/>
    </xf>
    <xf numFmtId="0" fontId="30" fillId="0" borderId="0" xfId="0" applyFont="1"/>
    <xf numFmtId="49" fontId="30" fillId="0" borderId="14" xfId="0" applyNumberFormat="1" applyFont="1" applyFill="1" applyBorder="1" applyAlignment="1">
      <alignment horizontal="left" wrapText="1"/>
    </xf>
    <xf numFmtId="0" fontId="30" fillId="0" borderId="12" xfId="0" applyFont="1" applyFill="1" applyBorder="1"/>
    <xf numFmtId="0" fontId="31" fillId="0" borderId="16" xfId="0" applyFont="1" applyFill="1" applyBorder="1" applyAlignment="1">
      <alignment horizontal="right"/>
    </xf>
    <xf numFmtId="0" fontId="31" fillId="0" borderId="12" xfId="0" applyFont="1" applyFill="1" applyBorder="1" applyAlignment="1">
      <alignment horizontal="center" wrapText="1"/>
    </xf>
    <xf numFmtId="0" fontId="31" fillId="0" borderId="0" xfId="0" applyFont="1"/>
    <xf numFmtId="3" fontId="31" fillId="0" borderId="12" xfId="0" applyNumberFormat="1" applyFont="1" applyFill="1" applyBorder="1" applyAlignment="1">
      <alignment horizontal="right" wrapText="1"/>
    </xf>
    <xf numFmtId="3" fontId="30" fillId="0" borderId="0" xfId="0" applyNumberFormat="1" applyFont="1"/>
    <xf numFmtId="3" fontId="30" fillId="0" borderId="17" xfId="0" applyNumberFormat="1" applyFont="1" applyFill="1" applyBorder="1"/>
    <xf numFmtId="3" fontId="31" fillId="0" borderId="0" xfId="0" applyNumberFormat="1" applyFont="1"/>
    <xf numFmtId="3" fontId="33" fillId="0" borderId="17" xfId="0" applyNumberFormat="1" applyFont="1" applyFill="1" applyBorder="1"/>
    <xf numFmtId="3" fontId="31" fillId="0" borderId="12" xfId="0" applyNumberFormat="1" applyFont="1" applyFill="1" applyBorder="1"/>
    <xf numFmtId="3" fontId="31" fillId="0" borderId="12" xfId="0" applyNumberFormat="1" applyFont="1" applyFill="1" applyBorder="1" applyAlignment="1">
      <alignment horizontal="right"/>
    </xf>
    <xf numFmtId="3" fontId="30" fillId="0" borderId="0" xfId="0" applyNumberFormat="1" applyFont="1" applyFill="1" applyBorder="1"/>
    <xf numFmtId="49" fontId="30" fillId="0" borderId="0" xfId="0" applyNumberFormat="1" applyFont="1" applyAlignment="1">
      <alignment horizontal="left" wrapText="1"/>
    </xf>
    <xf numFmtId="49" fontId="31" fillId="0" borderId="12" xfId="0" applyNumberFormat="1" applyFont="1" applyFill="1" applyBorder="1" applyAlignment="1">
      <alignment horizontal="left" wrapText="1"/>
    </xf>
    <xf numFmtId="49" fontId="30" fillId="0" borderId="12" xfId="0" applyNumberFormat="1" applyFont="1" applyFill="1" applyBorder="1" applyAlignment="1">
      <alignment horizontal="left" wrapText="1"/>
    </xf>
    <xf numFmtId="49" fontId="32" fillId="0" borderId="12" xfId="0" applyNumberFormat="1" applyFont="1" applyFill="1" applyBorder="1" applyAlignment="1">
      <alignment horizontal="left" wrapText="1"/>
    </xf>
    <xf numFmtId="3" fontId="30" fillId="0" borderId="12" xfId="0" applyNumberFormat="1" applyFont="1" applyFill="1" applyBorder="1" applyAlignment="1">
      <alignment horizontal="right" wrapText="1"/>
    </xf>
    <xf numFmtId="3" fontId="21" fillId="0" borderId="0" xfId="91" applyNumberFormat="1" applyFont="1" applyAlignment="1">
      <alignment wrapText="1"/>
    </xf>
    <xf numFmtId="3" fontId="21" fillId="0" borderId="0" xfId="91" applyNumberFormat="1" applyFont="1"/>
    <xf numFmtId="3" fontId="24" fillId="0" borderId="0" xfId="91" applyNumberFormat="1" applyFont="1" applyBorder="1" applyAlignment="1">
      <alignment wrapText="1"/>
    </xf>
    <xf numFmtId="3" fontId="25" fillId="0" borderId="0" xfId="91" applyNumberFormat="1" applyFont="1" applyAlignment="1">
      <alignment horizontal="justify" wrapText="1"/>
    </xf>
    <xf numFmtId="3" fontId="30" fillId="0" borderId="0" xfId="91" applyNumberFormat="1" applyFont="1" applyAlignment="1">
      <alignment wrapText="1"/>
    </xf>
    <xf numFmtId="3" fontId="30" fillId="0" borderId="0" xfId="91" applyNumberFormat="1" applyFont="1"/>
    <xf numFmtId="3" fontId="34" fillId="0" borderId="12" xfId="91" applyNumberFormat="1" applyFont="1" applyBorder="1" applyAlignment="1">
      <alignment horizontal="left" wrapText="1"/>
    </xf>
    <xf numFmtId="3" fontId="34" fillId="0" borderId="12" xfId="91" applyNumberFormat="1" applyFont="1" applyBorder="1" applyAlignment="1">
      <alignment horizontal="left"/>
    </xf>
    <xf numFmtId="49" fontId="28" fillId="0" borderId="12" xfId="91" applyNumberFormat="1" applyFont="1" applyBorder="1" applyAlignment="1">
      <alignment horizontal="right"/>
    </xf>
    <xf numFmtId="3" fontId="29" fillId="0" borderId="12" xfId="91" applyNumberFormat="1" applyFont="1" applyBorder="1" applyAlignment="1">
      <alignment wrapText="1"/>
    </xf>
    <xf numFmtId="3" fontId="29" fillId="0" borderId="12" xfId="91" applyNumberFormat="1" applyFont="1" applyBorder="1" applyAlignment="1"/>
    <xf numFmtId="3" fontId="29" fillId="0" borderId="12" xfId="91" applyNumberFormat="1" applyFont="1" applyBorder="1"/>
    <xf numFmtId="3" fontId="28" fillId="0" borderId="12" xfId="91" applyNumberFormat="1" applyFont="1" applyBorder="1" applyAlignment="1">
      <alignment wrapText="1"/>
    </xf>
    <xf numFmtId="3" fontId="28" fillId="0" borderId="12" xfId="91" applyNumberFormat="1" applyFont="1" applyBorder="1" applyAlignment="1"/>
    <xf numFmtId="3" fontId="28" fillId="0" borderId="12" xfId="91" applyNumberFormat="1" applyFont="1" applyBorder="1"/>
    <xf numFmtId="3" fontId="31" fillId="0" borderId="0" xfId="91" applyNumberFormat="1" applyFont="1"/>
    <xf numFmtId="3" fontId="35" fillId="0" borderId="0" xfId="91" applyNumberFormat="1" applyFont="1"/>
    <xf numFmtId="3" fontId="28" fillId="0" borderId="12" xfId="91" applyNumberFormat="1" applyFont="1" applyBorder="1" applyAlignment="1">
      <alignment horizontal="center" wrapText="1"/>
    </xf>
    <xf numFmtId="3" fontId="28" fillId="0" borderId="12" xfId="91" applyNumberFormat="1" applyFont="1" applyBorder="1" applyAlignment="1">
      <alignment horizontal="right"/>
    </xf>
    <xf numFmtId="3" fontId="28" fillId="0" borderId="12" xfId="91" applyNumberFormat="1" applyFont="1" applyBorder="1" applyAlignment="1">
      <alignment horizontal="center"/>
    </xf>
    <xf numFmtId="0" fontId="25" fillId="0" borderId="0" xfId="92" applyFont="1"/>
    <xf numFmtId="0" fontId="24" fillId="0" borderId="12" xfId="93" applyFont="1" applyBorder="1" applyAlignment="1">
      <alignment horizontal="center"/>
    </xf>
    <xf numFmtId="0" fontId="25" fillId="0" borderId="12" xfId="93" applyFont="1" applyBorder="1"/>
    <xf numFmtId="0" fontId="24" fillId="0" borderId="12" xfId="93" applyFont="1" applyBorder="1" applyAlignment="1">
      <alignment wrapText="1"/>
    </xf>
    <xf numFmtId="0" fontId="24" fillId="0" borderId="12" xfId="93" applyFont="1" applyBorder="1"/>
    <xf numFmtId="167" fontId="24" fillId="0" borderId="12" xfId="93" applyNumberFormat="1" applyFont="1" applyBorder="1" applyAlignment="1">
      <alignment horizontal="right"/>
    </xf>
    <xf numFmtId="0" fontId="24" fillId="0" borderId="12" xfId="93" applyFont="1" applyBorder="1" applyAlignment="1">
      <alignment horizontal="center" wrapText="1"/>
    </xf>
    <xf numFmtId="167" fontId="25" fillId="0" borderId="12" xfId="93" applyNumberFormat="1" applyFont="1" applyBorder="1" applyAlignment="1">
      <alignment horizontal="right"/>
    </xf>
    <xf numFmtId="168" fontId="24" fillId="0" borderId="12" xfId="90" applyNumberFormat="1" applyFont="1" applyBorder="1"/>
    <xf numFmtId="168" fontId="25" fillId="0" borderId="0" xfId="90" applyNumberFormat="1" applyFont="1"/>
    <xf numFmtId="0" fontId="25" fillId="0" borderId="12" xfId="92" applyFont="1" applyBorder="1"/>
    <xf numFmtId="168" fontId="25" fillId="0" borderId="12" xfId="90" applyNumberFormat="1" applyFont="1" applyBorder="1" applyAlignment="1">
      <alignment horizontal="right"/>
    </xf>
    <xf numFmtId="0" fontId="25" fillId="0" borderId="12" xfId="93" applyFont="1" applyBorder="1" applyAlignment="1">
      <alignment wrapText="1"/>
    </xf>
    <xf numFmtId="3" fontId="25" fillId="29" borderId="0" xfId="50" applyNumberFormat="1" applyFont="1" applyFill="1" applyBorder="1" applyAlignment="1">
      <alignment horizontal="right" wrapText="1"/>
    </xf>
    <xf numFmtId="3" fontId="24" fillId="0" borderId="12" xfId="93" applyNumberFormat="1" applyFont="1" applyBorder="1" applyAlignment="1">
      <alignment horizontal="right"/>
    </xf>
    <xf numFmtId="0" fontId="37" fillId="0" borderId="0" xfId="50" applyFont="1"/>
    <xf numFmtId="0" fontId="15" fillId="0" borderId="0" xfId="50"/>
    <xf numFmtId="0" fontId="15" fillId="0" borderId="0" xfId="50" applyAlignment="1">
      <alignment horizontal="center" vertical="center"/>
    </xf>
    <xf numFmtId="0" fontId="15" fillId="0" borderId="0" xfId="50" applyFont="1"/>
    <xf numFmtId="0" fontId="38" fillId="29" borderId="12" xfId="49" applyFont="1" applyFill="1" applyBorder="1" applyAlignment="1">
      <alignment wrapText="1"/>
    </xf>
    <xf numFmtId="0" fontId="25" fillId="30" borderId="12" xfId="94" applyFont="1" applyFill="1" applyBorder="1" applyAlignment="1">
      <alignment wrapText="1"/>
    </xf>
    <xf numFmtId="0" fontId="24" fillId="0" borderId="12" xfId="50" applyFont="1" applyBorder="1"/>
    <xf numFmtId="0" fontId="39" fillId="0" borderId="0" xfId="50" applyFont="1" applyBorder="1"/>
    <xf numFmtId="0" fontId="39" fillId="0" borderId="0" xfId="50" applyFont="1"/>
    <xf numFmtId="0" fontId="39" fillId="29" borderId="0" xfId="50" applyFont="1" applyFill="1" applyBorder="1"/>
    <xf numFmtId="0" fontId="39" fillId="29" borderId="0" xfId="50" applyFont="1" applyFill="1"/>
    <xf numFmtId="0" fontId="15" fillId="0" borderId="0" xfId="50" applyFont="1" applyBorder="1"/>
    <xf numFmtId="0" fontId="15" fillId="0" borderId="0" xfId="50" applyAlignment="1">
      <alignment wrapText="1"/>
    </xf>
    <xf numFmtId="3" fontId="37" fillId="0" borderId="0" xfId="50" applyNumberFormat="1" applyFont="1"/>
    <xf numFmtId="3" fontId="24" fillId="0" borderId="0" xfId="95" applyNumberFormat="1" applyFont="1" applyBorder="1" applyAlignment="1">
      <alignment wrapText="1"/>
    </xf>
    <xf numFmtId="0" fontId="25" fillId="0" borderId="0" xfId="0" applyFont="1" applyAlignment="1">
      <alignment wrapText="1"/>
    </xf>
    <xf numFmtId="0" fontId="25" fillId="0" borderId="0" xfId="95" applyFont="1" applyBorder="1" applyAlignment="1">
      <alignment wrapText="1"/>
    </xf>
    <xf numFmtId="3" fontId="24" fillId="0" borderId="0" xfId="95" applyNumberFormat="1" applyFont="1" applyBorder="1" applyAlignment="1">
      <alignment horizontal="center"/>
    </xf>
    <xf numFmtId="3" fontId="24" fillId="0" borderId="0" xfId="95" applyNumberFormat="1" applyFont="1"/>
    <xf numFmtId="0" fontId="24" fillId="0" borderId="0" xfId="95" applyFont="1"/>
    <xf numFmtId="0" fontId="25" fillId="0" borderId="0" xfId="95" applyFont="1"/>
    <xf numFmtId="0" fontId="25" fillId="0" borderId="0" xfId="95" applyFont="1" applyAlignment="1">
      <alignment wrapText="1"/>
    </xf>
    <xf numFmtId="0" fontId="27" fillId="0" borderId="0" xfId="95" applyFont="1" applyFill="1" applyAlignment="1">
      <alignment wrapText="1"/>
    </xf>
    <xf numFmtId="0" fontId="25" fillId="0" borderId="0" xfId="95" applyFont="1" applyFill="1" applyAlignment="1">
      <alignment wrapText="1"/>
    </xf>
    <xf numFmtId="3" fontId="27" fillId="0" borderId="0" xfId="95" applyNumberFormat="1" applyFont="1" applyFill="1" applyAlignment="1"/>
    <xf numFmtId="0" fontId="27" fillId="0" borderId="0" xfId="95" applyFont="1" applyFill="1" applyBorder="1" applyAlignment="1"/>
    <xf numFmtId="0" fontId="27" fillId="0" borderId="0" xfId="95" applyFont="1" applyFill="1" applyBorder="1" applyAlignment="1">
      <alignment wrapText="1"/>
    </xf>
    <xf numFmtId="0" fontId="27" fillId="0" borderId="25" xfId="95" applyFont="1" applyFill="1" applyBorder="1" applyAlignment="1"/>
    <xf numFmtId="0" fontId="27" fillId="0" borderId="25" xfId="95" applyFont="1" applyFill="1" applyBorder="1" applyAlignment="1">
      <alignment wrapText="1"/>
    </xf>
    <xf numFmtId="0" fontId="40" fillId="0" borderId="26" xfId="95" applyFont="1" applyFill="1" applyBorder="1" applyAlignment="1">
      <alignment wrapText="1"/>
    </xf>
    <xf numFmtId="3" fontId="27" fillId="0" borderId="26" xfId="95" applyNumberFormat="1" applyFont="1" applyFill="1" applyBorder="1" applyAlignment="1">
      <alignment horizontal="right"/>
    </xf>
    <xf numFmtId="0" fontId="27" fillId="0" borderId="26" xfId="95" applyFont="1" applyFill="1" applyBorder="1" applyAlignment="1">
      <alignment horizontal="right"/>
    </xf>
    <xf numFmtId="0" fontId="27" fillId="0" borderId="26" xfId="95" applyFont="1" applyFill="1" applyBorder="1" applyAlignment="1">
      <alignment horizontal="right" wrapText="1"/>
    </xf>
    <xf numFmtId="0" fontId="25" fillId="0" borderId="26" xfId="95" applyFont="1" applyFill="1" applyBorder="1" applyAlignment="1">
      <alignment wrapText="1"/>
    </xf>
    <xf numFmtId="3" fontId="25" fillId="0" borderId="26" xfId="95" applyNumberFormat="1" applyFont="1" applyFill="1" applyBorder="1"/>
    <xf numFmtId="3" fontId="25" fillId="0" borderId="26" xfId="95" applyNumberFormat="1" applyFont="1" applyFill="1" applyBorder="1" applyAlignment="1">
      <alignment wrapText="1"/>
    </xf>
    <xf numFmtId="3" fontId="24" fillId="0" borderId="26" xfId="95" applyNumberFormat="1" applyFont="1" applyFill="1" applyBorder="1"/>
    <xf numFmtId="0" fontId="27" fillId="0" borderId="26" xfId="95" applyFont="1" applyFill="1" applyBorder="1" applyAlignment="1">
      <alignment wrapText="1"/>
    </xf>
    <xf numFmtId="3" fontId="27" fillId="0" borderId="26" xfId="95" applyNumberFormat="1" applyFont="1" applyFill="1" applyBorder="1"/>
    <xf numFmtId="0" fontId="25" fillId="0" borderId="27" xfId="95" applyFont="1" applyFill="1" applyBorder="1" applyAlignment="1">
      <alignment wrapText="1"/>
    </xf>
    <xf numFmtId="0" fontId="25" fillId="0" borderId="27" xfId="95" applyFont="1" applyFill="1" applyBorder="1" applyAlignment="1"/>
    <xf numFmtId="3" fontId="25" fillId="0" borderId="0" xfId="95" applyNumberFormat="1" applyFont="1"/>
    <xf numFmtId="0" fontId="40" fillId="0" borderId="0" xfId="95" applyFont="1" applyFill="1" applyBorder="1" applyAlignment="1">
      <alignment wrapText="1"/>
    </xf>
    <xf numFmtId="3" fontId="27" fillId="0" borderId="0" xfId="95" applyNumberFormat="1" applyFont="1" applyFill="1" applyBorder="1" applyAlignment="1">
      <alignment horizontal="right"/>
    </xf>
    <xf numFmtId="0" fontId="27" fillId="0" borderId="0" xfId="95" applyFont="1" applyFill="1" applyBorder="1" applyAlignment="1">
      <alignment horizontal="right"/>
    </xf>
    <xf numFmtId="0" fontId="27" fillId="0" borderId="0" xfId="95" applyFont="1" applyFill="1" applyBorder="1" applyAlignment="1">
      <alignment horizontal="right" wrapText="1"/>
    </xf>
    <xf numFmtId="0" fontId="25" fillId="0" borderId="0" xfId="95" applyFont="1" applyFill="1" applyBorder="1" applyAlignment="1">
      <alignment wrapText="1"/>
    </xf>
    <xf numFmtId="3" fontId="25" fillId="0" borderId="0" xfId="95" applyNumberFormat="1" applyFont="1" applyFill="1" applyBorder="1"/>
    <xf numFmtId="3" fontId="25" fillId="0" borderId="0" xfId="95" applyNumberFormat="1" applyFont="1" applyFill="1" applyBorder="1" applyAlignment="1">
      <alignment wrapText="1"/>
    </xf>
    <xf numFmtId="3" fontId="27" fillId="0" borderId="0" xfId="95" applyNumberFormat="1" applyFont="1" applyFill="1" applyBorder="1"/>
    <xf numFmtId="0" fontId="25" fillId="0" borderId="0" xfId="95" applyFont="1" applyFill="1" applyBorder="1" applyAlignment="1"/>
    <xf numFmtId="0" fontId="25" fillId="0" borderId="0" xfId="88" applyFont="1"/>
    <xf numFmtId="3" fontId="24" fillId="0" borderId="0" xfId="95" applyNumberFormat="1" applyFont="1" applyBorder="1"/>
    <xf numFmtId="0" fontId="24" fillId="0" borderId="0" xfId="95" applyFont="1" applyBorder="1"/>
    <xf numFmtId="0" fontId="25" fillId="0" borderId="0" xfId="95" applyFont="1" applyBorder="1"/>
    <xf numFmtId="0" fontId="25" fillId="0" borderId="0" xfId="0" applyFont="1" applyBorder="1"/>
    <xf numFmtId="3" fontId="27" fillId="0" borderId="0" xfId="95" applyNumberFormat="1" applyFont="1" applyFill="1" applyBorder="1" applyAlignment="1"/>
    <xf numFmtId="0" fontId="25" fillId="0" borderId="0" xfId="0" applyFont="1" applyFill="1" applyBorder="1"/>
    <xf numFmtId="3" fontId="27" fillId="0" borderId="0" xfId="95" applyNumberFormat="1" applyFont="1" applyFill="1" applyBorder="1" applyAlignment="1">
      <alignment horizontal="right" wrapText="1"/>
    </xf>
    <xf numFmtId="3" fontId="25" fillId="0" borderId="0" xfId="95" applyNumberFormat="1" applyFont="1" applyBorder="1"/>
    <xf numFmtId="3" fontId="24" fillId="0" borderId="0" xfId="95" applyNumberFormat="1" applyFont="1" applyFill="1" applyBorder="1"/>
    <xf numFmtId="0" fontId="25" fillId="0" borderId="0" xfId="88" applyFont="1" applyFill="1" applyBorder="1"/>
    <xf numFmtId="0" fontId="25" fillId="0" borderId="0" xfId="88" applyFont="1" applyBorder="1"/>
    <xf numFmtId="3" fontId="27" fillId="0" borderId="26" xfId="95" applyNumberFormat="1" applyFont="1" applyFill="1" applyBorder="1" applyAlignment="1">
      <alignment horizontal="right" wrapText="1"/>
    </xf>
    <xf numFmtId="0" fontId="24" fillId="0" borderId="0" xfId="50" applyFont="1" applyBorder="1" applyAlignment="1">
      <alignment horizontal="center" vertical="center" wrapText="1"/>
    </xf>
    <xf numFmtId="0" fontId="24" fillId="0" borderId="12" xfId="50" applyFont="1" applyBorder="1" applyAlignment="1">
      <alignment horizontal="center" vertical="center"/>
    </xf>
    <xf numFmtId="0" fontId="24" fillId="29" borderId="12" xfId="45" applyFont="1" applyFill="1" applyBorder="1" applyAlignment="1">
      <alignment horizontal="center" vertical="center"/>
    </xf>
    <xf numFmtId="0" fontId="24" fillId="0" borderId="24" xfId="0" applyFont="1" applyBorder="1" applyAlignment="1">
      <alignment horizontal="center"/>
    </xf>
    <xf numFmtId="0" fontId="24" fillId="0" borderId="12" xfId="45" applyFont="1" applyFill="1" applyBorder="1" applyAlignment="1">
      <alignment horizontal="center" vertical="center"/>
    </xf>
    <xf numFmtId="0" fontId="24" fillId="0" borderId="12" xfId="45" applyFont="1" applyBorder="1" applyAlignment="1">
      <alignment horizontal="center" vertical="center"/>
    </xf>
    <xf numFmtId="0" fontId="24" fillId="0" borderId="0" xfId="44" applyFont="1" applyBorder="1" applyAlignment="1">
      <alignment horizontal="center" vertical="center"/>
    </xf>
    <xf numFmtId="3" fontId="24" fillId="0" borderId="18" xfId="43" applyNumberFormat="1" applyFont="1" applyBorder="1" applyAlignment="1">
      <alignment horizontal="center" vertical="center" wrapText="1"/>
    </xf>
    <xf numFmtId="3" fontId="24" fillId="0" borderId="19" xfId="43" applyNumberFormat="1" applyFont="1" applyBorder="1" applyAlignment="1">
      <alignment horizontal="center" vertical="center" wrapText="1"/>
    </xf>
    <xf numFmtId="3" fontId="24" fillId="0" borderId="20" xfId="43" applyNumberFormat="1" applyFont="1" applyBorder="1" applyAlignment="1">
      <alignment horizontal="center" vertical="center" wrapText="1"/>
    </xf>
    <xf numFmtId="3" fontId="24" fillId="0" borderId="0" xfId="44" applyNumberFormat="1" applyFont="1" applyBorder="1" applyAlignment="1">
      <alignment horizontal="center"/>
    </xf>
    <xf numFmtId="3" fontId="24" fillId="0" borderId="0" xfId="48" applyNumberFormat="1" applyFont="1" applyBorder="1" applyAlignment="1">
      <alignment horizontal="center"/>
    </xf>
    <xf numFmtId="0" fontId="24" fillId="0" borderId="21" xfId="0" applyFont="1" applyFill="1" applyBorder="1" applyAlignment="1">
      <alignment horizontal="center" vertical="center"/>
    </xf>
    <xf numFmtId="0" fontId="24" fillId="0" borderId="22" xfId="0" applyFont="1" applyFill="1" applyBorder="1" applyAlignment="1">
      <alignment horizontal="center" vertical="center"/>
    </xf>
    <xf numFmtId="0" fontId="24" fillId="0" borderId="23" xfId="0" applyFont="1" applyFill="1" applyBorder="1" applyAlignment="1">
      <alignment horizontal="center" vertical="center"/>
    </xf>
    <xf numFmtId="3" fontId="24" fillId="0" borderId="0" xfId="91" applyNumberFormat="1" applyFont="1" applyBorder="1" applyAlignment="1">
      <alignment horizontal="center" wrapText="1"/>
    </xf>
    <xf numFmtId="0" fontId="24" fillId="0" borderId="0" xfId="92" applyFont="1" applyAlignment="1">
      <alignment horizontal="center"/>
    </xf>
    <xf numFmtId="0" fontId="24" fillId="0" borderId="0" xfId="50" applyFont="1" applyAlignment="1">
      <alignment horizontal="center" wrapText="1"/>
    </xf>
    <xf numFmtId="0" fontId="24" fillId="0" borderId="0" xfId="50" applyFont="1" applyBorder="1" applyAlignment="1">
      <alignment horizontal="center" wrapText="1"/>
    </xf>
    <xf numFmtId="3" fontId="27" fillId="0" borderId="0" xfId="95" applyNumberFormat="1" applyFont="1" applyFill="1" applyAlignment="1">
      <alignment horizontal="left" wrapText="1"/>
    </xf>
    <xf numFmtId="3" fontId="24" fillId="0" borderId="0" xfId="95" applyNumberFormat="1" applyFont="1" applyAlignment="1">
      <alignment horizontal="left"/>
    </xf>
    <xf numFmtId="3" fontId="27" fillId="0" borderId="0" xfId="95" applyNumberFormat="1" applyFont="1" applyFill="1" applyBorder="1" applyAlignment="1">
      <alignment horizontal="left" wrapText="1"/>
    </xf>
    <xf numFmtId="3" fontId="27" fillId="0" borderId="0" xfId="95" applyNumberFormat="1" applyFont="1" applyFill="1" applyBorder="1" applyAlignment="1">
      <alignment horizontal="center" wrapText="1"/>
    </xf>
    <xf numFmtId="0" fontId="41" fillId="0" borderId="0" xfId="89" applyFont="1" applyBorder="1" applyAlignment="1">
      <alignment horizontal="center" wrapText="1"/>
    </xf>
    <xf numFmtId="3" fontId="24" fillId="0" borderId="0" xfId="95" applyNumberFormat="1" applyFont="1" applyBorder="1" applyAlignment="1">
      <alignment horizontal="center" wrapText="1"/>
    </xf>
    <xf numFmtId="3" fontId="27" fillId="0" borderId="0" xfId="95" applyNumberFormat="1" applyFont="1" applyFill="1" applyAlignment="1">
      <alignment horizontal="center" wrapText="1"/>
    </xf>
  </cellXfs>
  <cellStyles count="96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53"/>
    <cellStyle name="20% - Accent2" xfId="54"/>
    <cellStyle name="20% - Accent3" xfId="55"/>
    <cellStyle name="20% - Accent4" xfId="56"/>
    <cellStyle name="20% - Accent5" xfId="57"/>
    <cellStyle name="20% - Accent6" xfId="58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40% - Accent1" xfId="59"/>
    <cellStyle name="40% - Accent2" xfId="60"/>
    <cellStyle name="40% - Accent3" xfId="61"/>
    <cellStyle name="40% - Accent4" xfId="62"/>
    <cellStyle name="40% - Accent5" xfId="63"/>
    <cellStyle name="40% - Accent6" xfId="64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60% - Accent1" xfId="65"/>
    <cellStyle name="60% - Accent2" xfId="66"/>
    <cellStyle name="60% - Accent3" xfId="67"/>
    <cellStyle name="60% - Accent4" xfId="68"/>
    <cellStyle name="60% - Accent5" xfId="69"/>
    <cellStyle name="60% - Accent6" xfId="70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Bevitel" xfId="26" builtinId="20" customBuiltin="1"/>
    <cellStyle name="Calculation" xfId="27"/>
    <cellStyle name="Check Cell" xfId="28"/>
    <cellStyle name="Cím" xfId="29" builtinId="15" customBuiltin="1"/>
    <cellStyle name="Címsor 1" xfId="30" builtinId="16" customBuiltin="1"/>
    <cellStyle name="Címsor 2" xfId="31" builtinId="17" customBuiltin="1"/>
    <cellStyle name="Címsor 3" xfId="32" builtinId="18" customBuiltin="1"/>
    <cellStyle name="Címsor 4" xfId="33" builtinId="19" customBuiltin="1"/>
    <cellStyle name="Explanatory Text" xfId="34"/>
    <cellStyle name="Ezres" xfId="90" builtinId="3"/>
    <cellStyle name="Ezres 2" xfId="35"/>
    <cellStyle name="Ezres 3" xfId="84"/>
    <cellStyle name="Ezres 3 2" xfId="87"/>
    <cellStyle name="Figyelmeztetés" xfId="36" builtinId="11" customBuiltin="1"/>
    <cellStyle name="Good" xfId="37"/>
    <cellStyle name="Heading 1" xfId="71"/>
    <cellStyle name="Heading 2" xfId="72"/>
    <cellStyle name="Heading 3" xfId="73"/>
    <cellStyle name="Heading 4" xfId="74"/>
    <cellStyle name="Hivatkozott cella" xfId="38" builtinId="24" customBuiltin="1"/>
    <cellStyle name="Input" xfId="75"/>
    <cellStyle name="Jegyzet" xfId="39" builtinId="10" customBuiltin="1"/>
    <cellStyle name="Kimenet" xfId="40" builtinId="21" customBuiltin="1"/>
    <cellStyle name="Linked Cell" xfId="76"/>
    <cellStyle name="Neutral" xfId="41"/>
    <cellStyle name="Normál" xfId="0" builtinId="0"/>
    <cellStyle name="Normál 2" xfId="42"/>
    <cellStyle name="Normál 4" xfId="89"/>
    <cellStyle name="Normál 5" xfId="88"/>
    <cellStyle name="Normál_2007_Koncepció táblák" xfId="86"/>
    <cellStyle name="Normál_2007_Koncepció táblák_2013. évi költségvetés I." xfId="43"/>
    <cellStyle name="Normál_2012. évi költségvetés I. módosítás VÉGLEGES" xfId="91"/>
    <cellStyle name="Normál_2013 évi költségvetéshez 2013.02.19._2014 évi költségvetés Tündi táblák" xfId="95"/>
    <cellStyle name="Normál_2013. évi költségvetés I." xfId="44"/>
    <cellStyle name="Normál_2013. évi költségvetés I._2013. évi költségvetés előirányzat nyilvántartás" xfId="45"/>
    <cellStyle name="Normál_2013. évi költségvetés I._2013. évi költségvetés II. forduló testületi előterjesztés" xfId="46"/>
    <cellStyle name="Normál_2013. évi költségvetés I._iNTÉZMÉNYI NORMATÍVA 2014" xfId="47"/>
    <cellStyle name="Normál_2013. évi költségvetés II. forduló testületi előterjesztés" xfId="48"/>
    <cellStyle name="Normál_2013. évi költségvetés II. forduló testületi előterjesztés2." xfId="92"/>
    <cellStyle name="Normál_4. sz. melléklet" xfId="93"/>
    <cellStyle name="Normal_KARSZJ3" xfId="77"/>
    <cellStyle name="Normál_költségvetés10melléklet" xfId="85"/>
    <cellStyle name="Normal_KTRSZJ" xfId="78"/>
    <cellStyle name="Normál_Másolat eredetijeKÖLTSÉGVETÉS2005új1" xfId="49"/>
    <cellStyle name="Normál_Másolat eredetijeKÖLTSÉGVETÉS2005új1 2" xfId="94"/>
    <cellStyle name="Normál_Másolat eredetijeKÖLTSÉGVETÉS2005új1_2013. évi költségvetés I." xfId="50"/>
    <cellStyle name="Normál_Másolat eredetijeKÖLTSÉGVETÉS2005új1_2013. évi költségvetés II. forduló testületi előterjesztés" xfId="51"/>
    <cellStyle name="Note" xfId="79"/>
    <cellStyle name="Output" xfId="80"/>
    <cellStyle name="Összesen" xfId="52" builtinId="25" customBuiltin="1"/>
    <cellStyle name="Title" xfId="81"/>
    <cellStyle name="Total" xfId="82"/>
    <cellStyle name="Warning Text" xfId="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kincst&#225;r/LACZKA%20M&#193;RIA/K&#246;lts&#233;gvet&#233;s%202018/Balatonsz&#337;l&#337;s/B.SZ&#336;L&#336;S%20&#214;NKORM&#193;NYZAT%202018.&#233;vi%20k&#246;lts&#233;gvet&#233;s%205_2018%20(II.%2016.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kincst&#225;r/LACZKA%20M&#193;RIA/K&#246;lts&#233;gvet&#233;s%202019/Balatonsz&#337;l&#337;s/2019_II_M&#243;dos&#237;t&#225;s/Egys&#233;ges%20rendelet/Balatonsz&#337;l&#337;s%202019_&#233;vi_k&#246;lts&#233;gvet&#233;s_II_M&#243;dos&#237;t&#225;s_rendelet_egys&#233;ges_201909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tábla "/>
      <sheetName val="2.sz.tábla"/>
      <sheetName val="2a. tábla"/>
      <sheetName val="3.sz.tábla "/>
      <sheetName val="4.sz.tábla"/>
      <sheetName val="5. sz. tábla"/>
      <sheetName val="6. sz. tábla "/>
      <sheetName val="7. sz. tábla"/>
      <sheetName val="8.sz.tábla"/>
      <sheetName val="9. sz. stabilitási tv "/>
      <sheetName val="10. sz. tábla"/>
      <sheetName val="11.sz.tábla"/>
      <sheetName val="Munka1"/>
    </sheetNames>
    <sheetDataSet>
      <sheetData sheetId="0">
        <row r="29">
          <cell r="D29">
            <v>0</v>
          </cell>
        </row>
      </sheetData>
      <sheetData sheetId="1">
        <row r="30">
          <cell r="D30">
            <v>11333000</v>
          </cell>
        </row>
        <row r="37">
          <cell r="D37">
            <v>1800000</v>
          </cell>
        </row>
        <row r="40">
          <cell r="D40">
            <v>100000</v>
          </cell>
        </row>
        <row r="53">
          <cell r="D53">
            <v>0</v>
          </cell>
        </row>
        <row r="63">
          <cell r="D63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tábla "/>
      <sheetName val="2.tábla"/>
      <sheetName val="2a. tábla"/>
      <sheetName val="3.tábla "/>
      <sheetName val="4.tábla"/>
      <sheetName val="5.tábla"/>
      <sheetName val="6.tábla "/>
      <sheetName val="7.tábla"/>
      <sheetName val="8.tábla"/>
      <sheetName val="9.tábla"/>
      <sheetName val="10.tábla"/>
      <sheetName val="11.tábla"/>
      <sheetName val="12.tábla"/>
    </sheetNames>
    <sheetDataSet>
      <sheetData sheetId="0"/>
      <sheetData sheetId="1">
        <row r="27">
          <cell r="C27">
            <v>5583000</v>
          </cell>
        </row>
        <row r="28">
          <cell r="C28">
            <v>300000</v>
          </cell>
        </row>
        <row r="31">
          <cell r="C31">
            <v>3500000</v>
          </cell>
        </row>
        <row r="32">
          <cell r="C32">
            <v>1800000</v>
          </cell>
        </row>
        <row r="34">
          <cell r="C34">
            <v>100000</v>
          </cell>
        </row>
        <row r="37">
          <cell r="E37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L34"/>
  <sheetViews>
    <sheetView tabSelected="1" view="pageLayout" topLeftCell="A3" zoomScaleNormal="75" zoomScaleSheetLayoutView="89" workbookViewId="0">
      <selection activeCell="E4" sqref="E4"/>
    </sheetView>
  </sheetViews>
  <sheetFormatPr defaultColWidth="9.140625" defaultRowHeight="15.75" x14ac:dyDescent="0.25"/>
  <cols>
    <col min="1" max="1" width="34.28515625" style="12" customWidth="1"/>
    <col min="2" max="2" width="12.85546875" style="2" customWidth="1"/>
    <col min="3" max="3" width="12.42578125" style="2" customWidth="1"/>
    <col min="4" max="4" width="13.28515625" style="2" customWidth="1"/>
    <col min="5" max="5" width="14.140625" style="2" customWidth="1"/>
    <col min="6" max="6" width="11" style="2" bestFit="1" customWidth="1"/>
    <col min="7" max="8" width="10.85546875" style="2" bestFit="1" customWidth="1"/>
    <col min="9" max="9" width="9.140625" style="2"/>
    <col min="10" max="10" width="10" style="2" bestFit="1" customWidth="1"/>
    <col min="11" max="16384" width="9.140625" style="2"/>
  </cols>
  <sheetData>
    <row r="1" spans="1:6" hidden="1" x14ac:dyDescent="0.25">
      <c r="A1" s="1"/>
    </row>
    <row r="2" spans="1:6" hidden="1" x14ac:dyDescent="0.25">
      <c r="A2" s="1"/>
    </row>
    <row r="3" spans="1:6" ht="32.25" customHeight="1" x14ac:dyDescent="0.25">
      <c r="A3" s="309" t="s">
        <v>275</v>
      </c>
      <c r="B3" s="309"/>
      <c r="C3" s="309"/>
      <c r="D3" s="309"/>
      <c r="E3" s="309"/>
      <c r="F3" s="309"/>
    </row>
    <row r="4" spans="1:6" s="8" customFormat="1" ht="47.25" x14ac:dyDescent="0.2">
      <c r="A4" s="80" t="s">
        <v>189</v>
      </c>
      <c r="B4" s="80" t="s">
        <v>285</v>
      </c>
      <c r="C4" s="80" t="s">
        <v>286</v>
      </c>
      <c r="D4" s="80" t="s">
        <v>349</v>
      </c>
      <c r="E4" s="80" t="s">
        <v>359</v>
      </c>
      <c r="F4" s="80" t="s">
        <v>287</v>
      </c>
    </row>
    <row r="5" spans="1:6" ht="31.5" x14ac:dyDescent="0.25">
      <c r="A5" s="185" t="s">
        <v>3</v>
      </c>
      <c r="B5" s="112">
        <f>'2.tábla'!B5</f>
        <v>41568251</v>
      </c>
      <c r="C5" s="112">
        <f>'2.tábla'!C5</f>
        <v>42733378</v>
      </c>
      <c r="D5" s="112">
        <f>'2.tábla'!D5</f>
        <v>43337898</v>
      </c>
      <c r="E5" s="112">
        <f>'2.tábla'!E5</f>
        <v>44131898</v>
      </c>
      <c r="F5" s="112">
        <f>'2.tábla'!F5</f>
        <v>794000</v>
      </c>
    </row>
    <row r="6" spans="1:6" ht="31.5" x14ac:dyDescent="0.25">
      <c r="A6" s="185" t="s">
        <v>4</v>
      </c>
      <c r="B6" s="112">
        <f>'2.tábla'!B19</f>
        <v>0</v>
      </c>
      <c r="C6" s="112">
        <f>'2.tábla'!C19</f>
        <v>20000000</v>
      </c>
      <c r="D6" s="112">
        <f>'2.tábla'!D19</f>
        <v>22951930</v>
      </c>
      <c r="E6" s="112">
        <f>'2.tábla'!E19</f>
        <v>22951930</v>
      </c>
      <c r="F6" s="112">
        <f>'2.tábla'!F19</f>
        <v>0</v>
      </c>
    </row>
    <row r="7" spans="1:6" ht="21.75" customHeight="1" x14ac:dyDescent="0.25">
      <c r="A7" s="185" t="s">
        <v>5</v>
      </c>
      <c r="B7" s="112">
        <f>'2.tábla'!B25</f>
        <v>11383000</v>
      </c>
      <c r="C7" s="112">
        <f>'2.tábla'!C25</f>
        <v>11383000</v>
      </c>
      <c r="D7" s="112">
        <f>'2.tábla'!D25</f>
        <v>11383000</v>
      </c>
      <c r="E7" s="112">
        <f>'2.tábla'!E25</f>
        <v>11383000</v>
      </c>
      <c r="F7" s="112">
        <f>'2.tábla'!F25</f>
        <v>0</v>
      </c>
    </row>
    <row r="8" spans="1:6" ht="30" customHeight="1" x14ac:dyDescent="0.25">
      <c r="A8" s="185" t="s">
        <v>6</v>
      </c>
      <c r="B8" s="112">
        <f>'2.tábla'!B38</f>
        <v>3308110</v>
      </c>
      <c r="C8" s="112">
        <f>'2.tábla'!C38</f>
        <v>3308110</v>
      </c>
      <c r="D8" s="112">
        <f>'2.tábla'!D38</f>
        <v>3308110</v>
      </c>
      <c r="E8" s="112">
        <f>'2.tábla'!E38</f>
        <v>3308110</v>
      </c>
      <c r="F8" s="112">
        <f>'2.tábla'!F38</f>
        <v>0</v>
      </c>
    </row>
    <row r="9" spans="1:6" ht="24.75" customHeight="1" x14ac:dyDescent="0.25">
      <c r="A9" s="185" t="s">
        <v>7</v>
      </c>
      <c r="B9" s="112">
        <f>'2.tábla'!B50</f>
        <v>0</v>
      </c>
      <c r="C9" s="112">
        <f>'2.tábla'!C50</f>
        <v>0</v>
      </c>
      <c r="D9" s="112">
        <f>'2.tábla'!F50</f>
        <v>0</v>
      </c>
      <c r="E9" s="112">
        <f>'2.tábla'!G50</f>
        <v>0</v>
      </c>
      <c r="F9" s="112">
        <f>'2.tábla'!F50</f>
        <v>0</v>
      </c>
    </row>
    <row r="10" spans="1:6" ht="29.25" customHeight="1" x14ac:dyDescent="0.25">
      <c r="A10" s="130" t="s">
        <v>8</v>
      </c>
      <c r="B10" s="112">
        <f>'2.tábla'!B55</f>
        <v>0</v>
      </c>
      <c r="C10" s="112">
        <f>'2.tábla'!C55</f>
        <v>0</v>
      </c>
      <c r="D10" s="112">
        <f>'2.tábla'!F55</f>
        <v>0</v>
      </c>
      <c r="E10" s="112">
        <f>'2.tábla'!G55</f>
        <v>0</v>
      </c>
      <c r="F10" s="112">
        <f>'2.tábla'!F55</f>
        <v>0</v>
      </c>
    </row>
    <row r="11" spans="1:6" ht="31.5" x14ac:dyDescent="0.25">
      <c r="A11" s="130" t="s">
        <v>9</v>
      </c>
      <c r="B11" s="112">
        <f>'2.tábla'!B59</f>
        <v>0</v>
      </c>
      <c r="C11" s="112">
        <f>'2.tábla'!C59</f>
        <v>0</v>
      </c>
      <c r="D11" s="112">
        <f>'2.tábla'!F59</f>
        <v>0</v>
      </c>
      <c r="E11" s="112">
        <f>'2.tábla'!G59</f>
        <v>0</v>
      </c>
      <c r="F11" s="112">
        <f>'2.tábla'!F59</f>
        <v>0</v>
      </c>
    </row>
    <row r="12" spans="1:6" s="9" customFormat="1" ht="31.5" customHeight="1" x14ac:dyDescent="0.25">
      <c r="A12" s="186" t="s">
        <v>10</v>
      </c>
      <c r="B12" s="7">
        <f>SUM(B5:B11)</f>
        <v>56259361</v>
      </c>
      <c r="C12" s="7">
        <f>SUM(C5:C11)</f>
        <v>77424488</v>
      </c>
      <c r="D12" s="7">
        <f>SUM(D5:D11)</f>
        <v>80980938</v>
      </c>
      <c r="E12" s="7">
        <f>SUM(E5:E11)</f>
        <v>81774938</v>
      </c>
      <c r="F12" s="7">
        <f>SUM(F5:F11)</f>
        <v>794000</v>
      </c>
    </row>
    <row r="13" spans="1:6" ht="51.75" customHeight="1" x14ac:dyDescent="0.25">
      <c r="A13" s="185" t="s">
        <v>193</v>
      </c>
      <c r="B13" s="112">
        <f>'2.tábla'!B64</f>
        <v>35000000</v>
      </c>
      <c r="C13" s="112">
        <f>'2.tábla'!C64</f>
        <v>42792254</v>
      </c>
      <c r="D13" s="112">
        <f>'2.tábla'!D64</f>
        <v>42792254</v>
      </c>
      <c r="E13" s="112">
        <f>'2.tábla'!E64</f>
        <v>42792254</v>
      </c>
      <c r="F13" s="112">
        <f>'2.tábla'!F64</f>
        <v>0</v>
      </c>
    </row>
    <row r="14" spans="1:6" ht="48.75" customHeight="1" x14ac:dyDescent="0.25">
      <c r="A14" s="185" t="s">
        <v>12</v>
      </c>
      <c r="B14" s="112">
        <f>'2.tábla'!B67</f>
        <v>1044244</v>
      </c>
      <c r="C14" s="112">
        <f>'2.tábla'!C67</f>
        <v>1044244</v>
      </c>
      <c r="D14" s="112">
        <f>'2.tábla'!D67</f>
        <v>1044244</v>
      </c>
      <c r="E14" s="112">
        <f>'2.tábla'!E67</f>
        <v>1044244</v>
      </c>
      <c r="F14" s="112">
        <f>'2.tábla'!F67</f>
        <v>0</v>
      </c>
    </row>
    <row r="15" spans="1:6" s="9" customFormat="1" ht="23.25" customHeight="1" x14ac:dyDescent="0.25">
      <c r="A15" s="187" t="s">
        <v>11</v>
      </c>
      <c r="B15" s="4">
        <f>B13+B14</f>
        <v>36044244</v>
      </c>
      <c r="C15" s="4">
        <f>C13+C14</f>
        <v>43836498</v>
      </c>
      <c r="D15" s="4">
        <f>D13+D14</f>
        <v>43836498</v>
      </c>
      <c r="E15" s="4">
        <f>E13+E14</f>
        <v>43836498</v>
      </c>
      <c r="F15" s="4">
        <f>F13+F14</f>
        <v>0</v>
      </c>
    </row>
    <row r="16" spans="1:6" s="9" customFormat="1" ht="20.25" customHeight="1" x14ac:dyDescent="0.25">
      <c r="A16" s="188" t="s">
        <v>13</v>
      </c>
      <c r="B16" s="5">
        <f>B12+B15</f>
        <v>92303605</v>
      </c>
      <c r="C16" s="5">
        <f>C12+C15</f>
        <v>121260986</v>
      </c>
      <c r="D16" s="5">
        <f>D12+D15</f>
        <v>124817436</v>
      </c>
      <c r="E16" s="5">
        <f>E12+E15</f>
        <v>125611436</v>
      </c>
      <c r="F16" s="5">
        <f>F12+F15</f>
        <v>794000</v>
      </c>
    </row>
    <row r="17" spans="1:12" s="9" customFormat="1" ht="18.75" customHeight="1" x14ac:dyDescent="0.25">
      <c r="A17" s="188"/>
      <c r="B17" s="5"/>
      <c r="C17" s="7"/>
      <c r="D17" s="7"/>
      <c r="E17" s="7"/>
      <c r="F17" s="4"/>
    </row>
    <row r="18" spans="1:12" s="11" customFormat="1" ht="20.100000000000001" customHeight="1" x14ac:dyDescent="0.25">
      <c r="A18" s="186" t="s">
        <v>14</v>
      </c>
      <c r="B18" s="7">
        <f>B19</f>
        <v>65058469</v>
      </c>
      <c r="C18" s="7">
        <f>C19</f>
        <v>66850338</v>
      </c>
      <c r="D18" s="7">
        <f>D19</f>
        <v>67426725</v>
      </c>
      <c r="E18" s="7">
        <f>E19</f>
        <v>69546133</v>
      </c>
      <c r="F18" s="4">
        <f>E18-D18</f>
        <v>2119408</v>
      </c>
      <c r="G18" s="10"/>
      <c r="H18" s="10"/>
      <c r="I18" s="10"/>
      <c r="J18" s="10"/>
      <c r="K18" s="10"/>
      <c r="L18" s="10"/>
    </row>
    <row r="19" spans="1:12" ht="20.25" customHeight="1" x14ac:dyDescent="0.25">
      <c r="A19" s="185" t="s">
        <v>233</v>
      </c>
      <c r="B19" s="112">
        <f>'3.tábla '!B35</f>
        <v>65058469</v>
      </c>
      <c r="C19" s="112">
        <f>'3.tábla '!C35</f>
        <v>66850338</v>
      </c>
      <c r="D19" s="112">
        <f>'3.tábla '!D35</f>
        <v>67426725</v>
      </c>
      <c r="E19" s="112">
        <f>'3.tábla '!E35</f>
        <v>69546133</v>
      </c>
      <c r="F19" s="4">
        <f>E19-D19</f>
        <v>2119408</v>
      </c>
    </row>
    <row r="20" spans="1:12" s="9" customFormat="1" ht="20.100000000000001" customHeight="1" x14ac:dyDescent="0.25">
      <c r="A20" s="186" t="s">
        <v>15</v>
      </c>
      <c r="B20" s="4">
        <f>SUM(B21:B23)</f>
        <v>19184951</v>
      </c>
      <c r="C20" s="4">
        <f>SUM(C21:C23)</f>
        <v>41934613</v>
      </c>
      <c r="D20" s="4">
        <f>SUM(D21:D23)</f>
        <v>46132913</v>
      </c>
      <c r="E20" s="4">
        <f>SUM(E21:E23)</f>
        <v>46132913</v>
      </c>
      <c r="F20" s="4">
        <f>E20-D20</f>
        <v>0</v>
      </c>
    </row>
    <row r="21" spans="1:12" ht="20.100000000000001" customHeight="1" x14ac:dyDescent="0.25">
      <c r="A21" s="185" t="s">
        <v>184</v>
      </c>
      <c r="B21" s="112">
        <f>'5.tábla'!B3</f>
        <v>8604620</v>
      </c>
      <c r="C21" s="112">
        <f>'5.tábla'!C3</f>
        <v>31354282</v>
      </c>
      <c r="D21" s="112">
        <f>'5.tábla'!D3</f>
        <v>34306212</v>
      </c>
      <c r="E21" s="112">
        <f>'5.tábla'!E3</f>
        <v>34306212</v>
      </c>
      <c r="F21" s="190">
        <f t="shared" ref="F21:F26" si="0">E21-D21</f>
        <v>0</v>
      </c>
      <c r="H21" s="75"/>
    </row>
    <row r="22" spans="1:12" s="9" customFormat="1" ht="20.100000000000001" customHeight="1" x14ac:dyDescent="0.25">
      <c r="A22" s="185" t="s">
        <v>185</v>
      </c>
      <c r="B22" s="112">
        <f>'5.tábla'!B19</f>
        <v>10537476</v>
      </c>
      <c r="C22" s="112">
        <f>'5.tábla'!C19</f>
        <v>10537476</v>
      </c>
      <c r="D22" s="112">
        <f>'5.tábla'!D19</f>
        <v>11783846</v>
      </c>
      <c r="E22" s="112">
        <f>'5.tábla'!E19</f>
        <v>11783846</v>
      </c>
      <c r="F22" s="190">
        <f t="shared" si="0"/>
        <v>0</v>
      </c>
    </row>
    <row r="23" spans="1:12" ht="20.100000000000001" customHeight="1" x14ac:dyDescent="0.25">
      <c r="A23" s="185" t="s">
        <v>230</v>
      </c>
      <c r="B23" s="112">
        <f>'5.tábla'!B24</f>
        <v>42855</v>
      </c>
      <c r="C23" s="112">
        <f>'5.tábla'!C24</f>
        <v>42855</v>
      </c>
      <c r="D23" s="112">
        <f>'5.tábla'!D24</f>
        <v>42855</v>
      </c>
      <c r="E23" s="112">
        <f>'5.tábla'!E24</f>
        <v>42855</v>
      </c>
      <c r="F23" s="190">
        <f t="shared" si="0"/>
        <v>0</v>
      </c>
    </row>
    <row r="24" spans="1:12" ht="12.75" customHeight="1" x14ac:dyDescent="0.25">
      <c r="A24" s="186"/>
      <c r="B24" s="112"/>
      <c r="C24" s="3"/>
      <c r="D24" s="3"/>
      <c r="E24" s="3"/>
      <c r="F24" s="4"/>
    </row>
    <row r="25" spans="1:12" s="9" customFormat="1" ht="20.100000000000001" customHeight="1" x14ac:dyDescent="0.25">
      <c r="A25" s="186" t="s">
        <v>16</v>
      </c>
      <c r="B25" s="4">
        <f>B26+B27</f>
        <v>5773950</v>
      </c>
      <c r="C25" s="4">
        <f>C26+C27</f>
        <v>10189800</v>
      </c>
      <c r="D25" s="4">
        <f>D26+D27</f>
        <v>8971563</v>
      </c>
      <c r="E25" s="4">
        <f>E26+E27</f>
        <v>7646155</v>
      </c>
      <c r="F25" s="4">
        <f t="shared" si="0"/>
        <v>-1325408</v>
      </c>
      <c r="G25" s="75"/>
    </row>
    <row r="26" spans="1:12" s="9" customFormat="1" ht="20.100000000000001" customHeight="1" x14ac:dyDescent="0.25">
      <c r="A26" s="185" t="s">
        <v>17</v>
      </c>
      <c r="B26" s="112">
        <v>5773950</v>
      </c>
      <c r="C26" s="112">
        <f>5773950+7792254-10000-30000-21529-180340+15127-1200000-1549662-1550000</f>
        <v>9039800</v>
      </c>
      <c r="D26" s="112">
        <f>9039800+28133-1246370</f>
        <v>7821563</v>
      </c>
      <c r="E26" s="112">
        <f>7821563+843729-170157-150000-635000-50000-411480-127000-508000-117500</f>
        <v>6496155</v>
      </c>
      <c r="F26" s="190">
        <f t="shared" si="0"/>
        <v>-1325408</v>
      </c>
    </row>
    <row r="27" spans="1:12" s="9" customFormat="1" ht="20.100000000000001" customHeight="1" x14ac:dyDescent="0.25">
      <c r="A27" s="185" t="s">
        <v>18</v>
      </c>
      <c r="B27" s="112">
        <v>0</v>
      </c>
      <c r="C27" s="112">
        <v>1150000</v>
      </c>
      <c r="D27" s="112">
        <v>1150000</v>
      </c>
      <c r="E27" s="112">
        <v>1150000</v>
      </c>
      <c r="F27" s="190">
        <f t="shared" ref="F27:F29" si="1">E27-D27</f>
        <v>0</v>
      </c>
    </row>
    <row r="28" spans="1:12" s="107" customFormat="1" x14ac:dyDescent="0.25">
      <c r="A28" s="189" t="s">
        <v>19</v>
      </c>
      <c r="B28" s="115">
        <f>SUM(B25,B20,B18)</f>
        <v>90017370</v>
      </c>
      <c r="C28" s="115">
        <f>SUM(C25,C20,C18)</f>
        <v>118974751</v>
      </c>
      <c r="D28" s="115">
        <f>SUM(D25,D20,D18)</f>
        <v>122531201</v>
      </c>
      <c r="E28" s="115">
        <f>SUM(E25,E20,E18)</f>
        <v>123325201</v>
      </c>
      <c r="F28" s="4">
        <f t="shared" si="1"/>
        <v>794000</v>
      </c>
    </row>
    <row r="29" spans="1:12" ht="30.75" customHeight="1" x14ac:dyDescent="0.25">
      <c r="A29" s="185" t="s">
        <v>198</v>
      </c>
      <c r="B29" s="112">
        <f>'5.tábla'!B29</f>
        <v>2286235</v>
      </c>
      <c r="C29" s="112">
        <f>'5.tábla'!C29</f>
        <v>2286235</v>
      </c>
      <c r="D29" s="112">
        <f>'5.tábla'!D29</f>
        <v>2286235</v>
      </c>
      <c r="E29" s="112">
        <v>2286235</v>
      </c>
      <c r="F29" s="190">
        <f t="shared" si="1"/>
        <v>0</v>
      </c>
    </row>
    <row r="30" spans="1:12" s="9" customFormat="1" ht="27.75" customHeight="1" x14ac:dyDescent="0.25">
      <c r="A30" s="186" t="s">
        <v>20</v>
      </c>
      <c r="B30" s="4">
        <f>SUM(B29:B29)</f>
        <v>2286235</v>
      </c>
      <c r="C30" s="4">
        <f t="shared" ref="C30:E30" si="2">SUM(C29:C29)</f>
        <v>2286235</v>
      </c>
      <c r="D30" s="4">
        <f t="shared" si="2"/>
        <v>2286235</v>
      </c>
      <c r="E30" s="4">
        <f t="shared" si="2"/>
        <v>2286235</v>
      </c>
      <c r="F30" s="4">
        <v>0</v>
      </c>
    </row>
    <row r="31" spans="1:12" s="9" customFormat="1" ht="20.100000000000001" customHeight="1" x14ac:dyDescent="0.25">
      <c r="A31" s="188" t="s">
        <v>21</v>
      </c>
      <c r="B31" s="5">
        <f>B28+B30</f>
        <v>92303605</v>
      </c>
      <c r="C31" s="5">
        <f>C28+C30</f>
        <v>121260986</v>
      </c>
      <c r="D31" s="5">
        <f>D28+D30</f>
        <v>124817436</v>
      </c>
      <c r="E31" s="5">
        <f>E28+E30</f>
        <v>125611436</v>
      </c>
      <c r="F31" s="4">
        <f>E31-D31</f>
        <v>794000</v>
      </c>
      <c r="G31" s="74"/>
      <c r="H31" s="74"/>
      <c r="I31" s="74"/>
    </row>
    <row r="32" spans="1:12" x14ac:dyDescent="0.25">
      <c r="B32" s="75">
        <f>B16-B31</f>
        <v>0</v>
      </c>
      <c r="C32" s="75">
        <f>C16-C31</f>
        <v>0</v>
      </c>
      <c r="D32" s="75">
        <f>D16-D31</f>
        <v>0</v>
      </c>
      <c r="E32" s="75">
        <f>E16-E31</f>
        <v>0</v>
      </c>
      <c r="F32" s="75">
        <f>F16-F31</f>
        <v>0</v>
      </c>
    </row>
    <row r="34" spans="3:5" x14ac:dyDescent="0.25">
      <c r="C34" s="75"/>
      <c r="D34" s="75"/>
      <c r="E34" s="75"/>
    </row>
  </sheetData>
  <sheetProtection selectLockedCells="1" selectUnlockedCells="1"/>
  <mergeCells count="1">
    <mergeCell ref="A3:F3"/>
  </mergeCells>
  <phoneticPr fontId="20" type="noConversion"/>
  <printOptions horizontalCentered="1"/>
  <pageMargins left="0.31496062992125984" right="0.31496062992125984" top="1.1023622047244095" bottom="0.19685039370078741" header="0.23622047244094491" footer="0.51181102362204722"/>
  <pageSetup paperSize="9" firstPageNumber="0" orientation="portrait" r:id="rId1"/>
  <headerFooter alignWithMargins="0">
    <oddHeader xml:space="preserve">&amp;L&amp;"Times New Roman,Normál"&amp;12Balatonszőlős Község Önkormányzata&amp;C&amp;"Times New Roman,Normál"&amp;12 1. melléklet
az önkormányzat 2019. évi költségvetéséről szóló 2/2019. (II. 15.) önkormányzati rendelethez: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F828"/>
  <sheetViews>
    <sheetView view="pageLayout" topLeftCell="A3" zoomScaleNormal="75" zoomScaleSheetLayoutView="89" workbookViewId="0">
      <selection activeCell="A3" sqref="A3:F3"/>
    </sheetView>
  </sheetViews>
  <sheetFormatPr defaultColWidth="9" defaultRowHeight="15.75" x14ac:dyDescent="0.25"/>
  <cols>
    <col min="1" max="1" width="35.85546875" style="16" customWidth="1"/>
    <col min="2" max="2" width="13" style="16" customWidth="1"/>
    <col min="3" max="3" width="12.28515625" style="16" customWidth="1"/>
    <col min="4" max="4" width="12.42578125" style="16" bestFit="1" customWidth="1"/>
    <col min="5" max="5" width="12.5703125" style="16" customWidth="1"/>
    <col min="6" max="6" width="12" style="16" customWidth="1"/>
    <col min="7" max="7" width="15.28515625" style="16" customWidth="1"/>
    <col min="8" max="16384" width="9" style="16"/>
  </cols>
  <sheetData>
    <row r="1" spans="1:6" hidden="1" x14ac:dyDescent="0.25">
      <c r="A1" s="14"/>
      <c r="B1" s="15"/>
    </row>
    <row r="2" spans="1:6" hidden="1" x14ac:dyDescent="0.25">
      <c r="A2" s="17"/>
    </row>
    <row r="3" spans="1:6" ht="25.5" customHeight="1" x14ac:dyDescent="0.25">
      <c r="A3" s="310" t="s">
        <v>276</v>
      </c>
      <c r="B3" s="310"/>
      <c r="C3" s="310"/>
      <c r="D3" s="310"/>
      <c r="E3" s="310"/>
      <c r="F3" s="310"/>
    </row>
    <row r="4" spans="1:6" s="10" customFormat="1" ht="53.45" customHeight="1" x14ac:dyDescent="0.25">
      <c r="A4" s="125" t="s">
        <v>189</v>
      </c>
      <c r="B4" s="80" t="str">
        <f>'1.tábla '!B4</f>
        <v>2019. évi eredeti előirányzat</v>
      </c>
      <c r="C4" s="80" t="str">
        <f>'1.tábla '!C4</f>
        <v>I. Módosítás</v>
      </c>
      <c r="D4" s="80" t="s">
        <v>349</v>
      </c>
      <c r="E4" s="80" t="s">
        <v>359</v>
      </c>
      <c r="F4" s="80" t="str">
        <f>'1.tábla '!F4</f>
        <v>Eltérés</v>
      </c>
    </row>
    <row r="5" spans="1:6" s="10" customFormat="1" ht="31.5" x14ac:dyDescent="0.25">
      <c r="A5" s="126" t="s">
        <v>3</v>
      </c>
      <c r="B5" s="5">
        <f>B6+B12+B13+B14+B15+B16</f>
        <v>41568251</v>
      </c>
      <c r="C5" s="5">
        <f>C6+C12+C13+C14+C15+C16</f>
        <v>42733378</v>
      </c>
      <c r="D5" s="5">
        <f>D6+D12+D13+D14+D15+D16</f>
        <v>43337898</v>
      </c>
      <c r="E5" s="5">
        <f>E6+E12+E13+E14+E15+E16</f>
        <v>44131898</v>
      </c>
      <c r="F5" s="5">
        <f>F6+F12+F13+F14+F15+F16</f>
        <v>794000</v>
      </c>
    </row>
    <row r="6" spans="1:6" s="18" customFormat="1" ht="33.75" customHeight="1" x14ac:dyDescent="0.25">
      <c r="A6" s="128" t="s">
        <v>22</v>
      </c>
      <c r="B6" s="113">
        <f>'2a. tábla'!E48</f>
        <v>31049766</v>
      </c>
      <c r="C6" s="113">
        <f>'2a. tábla'!F48</f>
        <v>32245891</v>
      </c>
      <c r="D6" s="113">
        <f>'2a. tábla'!G48</f>
        <v>32873452</v>
      </c>
      <c r="E6" s="113">
        <f>'2a. tábla'!H48</f>
        <v>33690363</v>
      </c>
      <c r="F6" s="113">
        <f>'2a. tábla'!I48</f>
        <v>816911</v>
      </c>
    </row>
    <row r="7" spans="1:6" s="18" customFormat="1" ht="35.25" customHeight="1" x14ac:dyDescent="0.25">
      <c r="A7" s="129" t="s">
        <v>308</v>
      </c>
      <c r="B7" s="113">
        <f>'2a. tábla'!E4</f>
        <v>24101266</v>
      </c>
      <c r="C7" s="113">
        <f>'2a. tábla'!F4</f>
        <v>24101266</v>
      </c>
      <c r="D7" s="113">
        <f>'2a. tábla'!G4</f>
        <v>24101266</v>
      </c>
      <c r="E7" s="113">
        <f>'2a. tábla'!H4</f>
        <v>24101266</v>
      </c>
      <c r="F7" s="113">
        <f>'2a. tábla'!I4</f>
        <v>0</v>
      </c>
    </row>
    <row r="8" spans="1:6" s="18" customFormat="1" ht="35.25" customHeight="1" x14ac:dyDescent="0.25">
      <c r="A8" s="130" t="s">
        <v>307</v>
      </c>
      <c r="B8" s="113">
        <f>'2a. tábla'!E33</f>
        <v>5148500</v>
      </c>
      <c r="C8" s="113">
        <f>'2a. tábla'!F33</f>
        <v>5194625</v>
      </c>
      <c r="D8" s="113">
        <f>'2a. tábla'!G33</f>
        <v>6367666</v>
      </c>
      <c r="E8" s="113">
        <f>'2a. tábla'!H33</f>
        <v>6390577</v>
      </c>
      <c r="F8" s="113">
        <f>'2a. tábla'!I33</f>
        <v>22911</v>
      </c>
    </row>
    <row r="9" spans="1:6" s="18" customFormat="1" ht="33" customHeight="1" x14ac:dyDescent="0.25">
      <c r="A9" s="130" t="s">
        <v>306</v>
      </c>
      <c r="B9" s="113">
        <f>'2a. tábla'!E41</f>
        <v>1800000</v>
      </c>
      <c r="C9" s="113">
        <f>'2a. tábla'!F41</f>
        <v>1800000</v>
      </c>
      <c r="D9" s="113">
        <f>'2a. tábla'!G41</f>
        <v>1800000</v>
      </c>
      <c r="E9" s="113">
        <f>'2a. tábla'!H41</f>
        <v>1800000</v>
      </c>
      <c r="F9" s="113">
        <f>'2a. tábla'!I41</f>
        <v>0</v>
      </c>
    </row>
    <row r="10" spans="1:6" s="10" customFormat="1" ht="47.25" x14ac:dyDescent="0.25">
      <c r="A10" s="130" t="s">
        <v>0</v>
      </c>
      <c r="B10" s="113">
        <f>'2a. tábla'!E45</f>
        <v>0</v>
      </c>
      <c r="C10" s="113">
        <f>'2a. tábla'!F44</f>
        <v>1150000</v>
      </c>
      <c r="D10" s="113">
        <f>'2a. tábla'!G44</f>
        <v>604520</v>
      </c>
      <c r="E10" s="113">
        <f>'2a. tábla'!H44</f>
        <v>1398520</v>
      </c>
      <c r="F10" s="113">
        <f>'2a. tábla'!I44</f>
        <v>794000</v>
      </c>
    </row>
    <row r="11" spans="1:6" s="10" customFormat="1" ht="31.5" x14ac:dyDescent="0.25">
      <c r="A11" s="130" t="s">
        <v>1</v>
      </c>
      <c r="B11" s="113"/>
      <c r="C11" s="13"/>
      <c r="D11" s="13"/>
      <c r="E11" s="13"/>
      <c r="F11" s="127"/>
    </row>
    <row r="12" spans="1:6" s="10" customFormat="1" x14ac:dyDescent="0.25">
      <c r="A12" s="130" t="s">
        <v>196</v>
      </c>
      <c r="B12" s="113"/>
      <c r="C12" s="13"/>
      <c r="D12" s="13"/>
      <c r="E12" s="13"/>
      <c r="F12" s="127"/>
    </row>
    <row r="13" spans="1:6" s="20" customFormat="1" ht="47.25" x14ac:dyDescent="0.25">
      <c r="A13" s="130" t="s">
        <v>23</v>
      </c>
      <c r="B13" s="113"/>
      <c r="C13" s="19"/>
      <c r="D13" s="19"/>
      <c r="E13" s="19"/>
      <c r="F13" s="127"/>
    </row>
    <row r="14" spans="1:6" s="20" customFormat="1" ht="36" customHeight="1" x14ac:dyDescent="0.25">
      <c r="A14" s="130" t="s">
        <v>24</v>
      </c>
      <c r="B14" s="113"/>
      <c r="C14" s="19"/>
      <c r="D14" s="19"/>
      <c r="E14" s="19"/>
      <c r="F14" s="127"/>
    </row>
    <row r="15" spans="1:6" s="20" customFormat="1" ht="33.75" customHeight="1" x14ac:dyDescent="0.25">
      <c r="A15" s="130" t="s">
        <v>25</v>
      </c>
      <c r="B15" s="113"/>
      <c r="C15" s="19"/>
      <c r="D15" s="19"/>
      <c r="E15" s="19"/>
      <c r="F15" s="127"/>
    </row>
    <row r="16" spans="1:6" s="10" customFormat="1" ht="46.5" customHeight="1" x14ac:dyDescent="0.25">
      <c r="A16" s="130" t="s">
        <v>26</v>
      </c>
      <c r="B16" s="113">
        <f>B17+B18+77600</f>
        <v>10518485</v>
      </c>
      <c r="C16" s="113">
        <f>C17+C18+77600-46125+15127</f>
        <v>10487487</v>
      </c>
      <c r="D16" s="113">
        <f>D17+D18+77600-46125+15127-23041</f>
        <v>10464446</v>
      </c>
      <c r="E16" s="113">
        <f>E17+E18+77600-46125+15127-23041-22911</f>
        <v>10441535</v>
      </c>
      <c r="F16" s="106">
        <f t="shared" ref="F16:F18" si="0">E16-D16</f>
        <v>-22911</v>
      </c>
    </row>
    <row r="17" spans="1:6" s="10" customFormat="1" ht="28.35" customHeight="1" x14ac:dyDescent="0.25">
      <c r="A17" s="130" t="s">
        <v>331</v>
      </c>
      <c r="B17" s="114">
        <v>2615889</v>
      </c>
      <c r="C17" s="73">
        <v>2615889</v>
      </c>
      <c r="D17" s="73">
        <v>2615889</v>
      </c>
      <c r="E17" s="73">
        <v>2615889</v>
      </c>
      <c r="F17" s="106">
        <f t="shared" si="0"/>
        <v>0</v>
      </c>
    </row>
    <row r="18" spans="1:6" s="10" customFormat="1" ht="31.5" x14ac:dyDescent="0.25">
      <c r="A18" s="130" t="s">
        <v>279</v>
      </c>
      <c r="B18" s="114">
        <v>7824996</v>
      </c>
      <c r="C18" s="73">
        <v>7824996</v>
      </c>
      <c r="D18" s="73">
        <v>7824996</v>
      </c>
      <c r="E18" s="73">
        <v>7824996</v>
      </c>
      <c r="F18" s="106">
        <f t="shared" si="0"/>
        <v>0</v>
      </c>
    </row>
    <row r="19" spans="1:6" s="10" customFormat="1" ht="31.5" x14ac:dyDescent="0.25">
      <c r="A19" s="126" t="s">
        <v>4</v>
      </c>
      <c r="B19" s="5">
        <f>B20</f>
        <v>0</v>
      </c>
      <c r="C19" s="5">
        <f>C20</f>
        <v>20000000</v>
      </c>
      <c r="D19" s="5">
        <f>D20+D24</f>
        <v>22951930</v>
      </c>
      <c r="E19" s="5">
        <f>E20+E24</f>
        <v>22951930</v>
      </c>
      <c r="F19" s="5">
        <f>E19-D19</f>
        <v>0</v>
      </c>
    </row>
    <row r="20" spans="1:6" s="10" customFormat="1" ht="31.5" x14ac:dyDescent="0.25">
      <c r="A20" s="130" t="s">
        <v>309</v>
      </c>
      <c r="B20" s="113">
        <v>0</v>
      </c>
      <c r="C20" s="113">
        <v>20000000</v>
      </c>
      <c r="D20" s="113">
        <v>20000000</v>
      </c>
      <c r="E20" s="113">
        <v>20000000</v>
      </c>
      <c r="F20" s="113">
        <f>D20-C20</f>
        <v>0</v>
      </c>
    </row>
    <row r="21" spans="1:6" s="10" customFormat="1" ht="47.25" x14ac:dyDescent="0.25">
      <c r="A21" s="130" t="s">
        <v>27</v>
      </c>
      <c r="B21" s="113"/>
      <c r="C21" s="13"/>
      <c r="D21" s="13"/>
      <c r="E21" s="13"/>
      <c r="F21" s="127"/>
    </row>
    <row r="22" spans="1:6" s="10" customFormat="1" ht="47.25" x14ac:dyDescent="0.25">
      <c r="A22" s="130" t="s">
        <v>332</v>
      </c>
      <c r="B22" s="113"/>
      <c r="C22" s="13"/>
      <c r="D22" s="13"/>
      <c r="E22" s="13"/>
      <c r="F22" s="127"/>
    </row>
    <row r="23" spans="1:6" s="10" customFormat="1" ht="47.25" x14ac:dyDescent="0.25">
      <c r="A23" s="130" t="s">
        <v>333</v>
      </c>
      <c r="B23" s="113"/>
      <c r="C23" s="13"/>
      <c r="D23" s="13"/>
      <c r="E23" s="13"/>
      <c r="F23" s="127"/>
    </row>
    <row r="24" spans="1:6" s="10" customFormat="1" ht="30" customHeight="1" x14ac:dyDescent="0.25">
      <c r="A24" s="130" t="s">
        <v>357</v>
      </c>
      <c r="B24" s="113">
        <v>0</v>
      </c>
      <c r="C24" s="113">
        <v>0</v>
      </c>
      <c r="D24" s="113">
        <v>2951930</v>
      </c>
      <c r="E24" s="113">
        <v>2951930</v>
      </c>
      <c r="F24" s="113">
        <f>E24-D24</f>
        <v>0</v>
      </c>
    </row>
    <row r="25" spans="1:6" s="10" customFormat="1" ht="28.35" customHeight="1" x14ac:dyDescent="0.25">
      <c r="A25" s="126" t="s">
        <v>5</v>
      </c>
      <c r="B25" s="5">
        <f>B26+B29+B37</f>
        <v>11383000</v>
      </c>
      <c r="C25" s="5">
        <f>C26+C29+C37</f>
        <v>11383000</v>
      </c>
      <c r="D25" s="5">
        <f>D26+D29+D37</f>
        <v>11383000</v>
      </c>
      <c r="E25" s="5">
        <f>E26+E29+E37</f>
        <v>11383000</v>
      </c>
      <c r="F25" s="5">
        <f>D25-C25</f>
        <v>0</v>
      </c>
    </row>
    <row r="26" spans="1:6" s="10" customFormat="1" ht="18.600000000000001" customHeight="1" x14ac:dyDescent="0.25">
      <c r="A26" s="130" t="s">
        <v>28</v>
      </c>
      <c r="B26" s="113">
        <f>SUM(B27:B28)</f>
        <v>5883000</v>
      </c>
      <c r="C26" s="113">
        <f>SUM(C27:C28)</f>
        <v>5883000</v>
      </c>
      <c r="D26" s="113">
        <f>SUM(D27:D28)</f>
        <v>5883000</v>
      </c>
      <c r="E26" s="113">
        <f>SUM(E27:E28)</f>
        <v>5883000</v>
      </c>
      <c r="F26" s="113">
        <f>D26-C26</f>
        <v>0</v>
      </c>
    </row>
    <row r="27" spans="1:6" s="10" customFormat="1" ht="18.600000000000001" customHeight="1" x14ac:dyDescent="0.25">
      <c r="A27" s="128" t="s">
        <v>259</v>
      </c>
      <c r="B27" s="113">
        <v>5583000</v>
      </c>
      <c r="C27" s="113">
        <v>5583000</v>
      </c>
      <c r="D27" s="113">
        <v>5583000</v>
      </c>
      <c r="E27" s="113">
        <v>5583000</v>
      </c>
      <c r="F27" s="113">
        <f t="shared" ref="F27:F36" si="1">D27-C27</f>
        <v>0</v>
      </c>
    </row>
    <row r="28" spans="1:6" s="10" customFormat="1" ht="18.600000000000001" customHeight="1" x14ac:dyDescent="0.25">
      <c r="A28" s="128" t="s">
        <v>29</v>
      </c>
      <c r="B28" s="113">
        <v>300000</v>
      </c>
      <c r="C28" s="113">
        <v>300000</v>
      </c>
      <c r="D28" s="113">
        <v>300000</v>
      </c>
      <c r="E28" s="113">
        <v>300000</v>
      </c>
      <c r="F28" s="113">
        <f t="shared" si="1"/>
        <v>0</v>
      </c>
    </row>
    <row r="29" spans="1:6" s="10" customFormat="1" ht="18.600000000000001" customHeight="1" x14ac:dyDescent="0.25">
      <c r="A29" s="130" t="s">
        <v>30</v>
      </c>
      <c r="B29" s="113">
        <f>B30+B32+B33</f>
        <v>5400000</v>
      </c>
      <c r="C29" s="113">
        <f>C30+C32+C33</f>
        <v>5400000</v>
      </c>
      <c r="D29" s="113">
        <f>D30+D32+D33</f>
        <v>5400000</v>
      </c>
      <c r="E29" s="113">
        <f>E30+E32+E33</f>
        <v>5400000</v>
      </c>
      <c r="F29" s="113">
        <f>D29-C29</f>
        <v>0</v>
      </c>
    </row>
    <row r="30" spans="1:6" s="10" customFormat="1" ht="18.600000000000001" customHeight="1" x14ac:dyDescent="0.25">
      <c r="A30" s="130" t="s">
        <v>31</v>
      </c>
      <c r="B30" s="113">
        <f>SUM(B31)</f>
        <v>3500000</v>
      </c>
      <c r="C30" s="113">
        <f>SUM(C31)</f>
        <v>3500000</v>
      </c>
      <c r="D30" s="113">
        <f>SUM(D31)</f>
        <v>3500000</v>
      </c>
      <c r="E30" s="113">
        <f>SUM(E31)</f>
        <v>3500000</v>
      </c>
      <c r="F30" s="113">
        <f t="shared" si="1"/>
        <v>0</v>
      </c>
    </row>
    <row r="31" spans="1:6" s="10" customFormat="1" ht="18.600000000000001" customHeight="1" x14ac:dyDescent="0.25">
      <c r="A31" s="130" t="s">
        <v>32</v>
      </c>
      <c r="B31" s="113">
        <v>3500000</v>
      </c>
      <c r="C31" s="113">
        <v>3500000</v>
      </c>
      <c r="D31" s="113">
        <v>3500000</v>
      </c>
      <c r="E31" s="113">
        <v>3500000</v>
      </c>
      <c r="F31" s="113">
        <f t="shared" si="1"/>
        <v>0</v>
      </c>
    </row>
    <row r="32" spans="1:6" s="10" customFormat="1" ht="18.600000000000001" customHeight="1" x14ac:dyDescent="0.25">
      <c r="A32" s="130" t="s">
        <v>33</v>
      </c>
      <c r="B32" s="113">
        <v>1800000</v>
      </c>
      <c r="C32" s="113">
        <v>1800000</v>
      </c>
      <c r="D32" s="113">
        <v>1800000</v>
      </c>
      <c r="E32" s="113">
        <v>1800000</v>
      </c>
      <c r="F32" s="113">
        <f t="shared" si="1"/>
        <v>0</v>
      </c>
    </row>
    <row r="33" spans="1:6" s="10" customFormat="1" ht="18.600000000000001" customHeight="1" x14ac:dyDescent="0.25">
      <c r="A33" s="130" t="s">
        <v>34</v>
      </c>
      <c r="B33" s="113">
        <f>SUM(B34:B36)</f>
        <v>100000</v>
      </c>
      <c r="C33" s="113">
        <f>SUM(C34:C36)</f>
        <v>100000</v>
      </c>
      <c r="D33" s="113">
        <f>SUM(D34:D36)</f>
        <v>100000</v>
      </c>
      <c r="E33" s="113">
        <f>SUM(E34:E36)</f>
        <v>100000</v>
      </c>
      <c r="F33" s="113">
        <f t="shared" si="1"/>
        <v>0</v>
      </c>
    </row>
    <row r="34" spans="1:6" s="10" customFormat="1" ht="18.600000000000001" customHeight="1" x14ac:dyDescent="0.25">
      <c r="A34" s="130" t="s">
        <v>35</v>
      </c>
      <c r="B34" s="113">
        <v>100000</v>
      </c>
      <c r="C34" s="113">
        <v>100000</v>
      </c>
      <c r="D34" s="113">
        <v>100000</v>
      </c>
      <c r="E34" s="113">
        <v>100000</v>
      </c>
      <c r="F34" s="113">
        <f t="shared" si="1"/>
        <v>0</v>
      </c>
    </row>
    <row r="35" spans="1:6" s="10" customFormat="1" ht="18.600000000000001" customHeight="1" x14ac:dyDescent="0.25">
      <c r="A35" s="130" t="s">
        <v>36</v>
      </c>
      <c r="B35" s="113"/>
      <c r="C35" s="113"/>
      <c r="D35" s="113"/>
      <c r="E35" s="113"/>
      <c r="F35" s="113">
        <f t="shared" si="1"/>
        <v>0</v>
      </c>
    </row>
    <row r="36" spans="1:6" s="10" customFormat="1" ht="18.600000000000001" customHeight="1" x14ac:dyDescent="0.25">
      <c r="A36" s="130" t="s">
        <v>190</v>
      </c>
      <c r="B36" s="113"/>
      <c r="C36" s="113"/>
      <c r="D36" s="113"/>
      <c r="E36" s="113"/>
      <c r="F36" s="113">
        <f t="shared" si="1"/>
        <v>0</v>
      </c>
    </row>
    <row r="37" spans="1:6" s="10" customFormat="1" ht="18" customHeight="1" x14ac:dyDescent="0.25">
      <c r="A37" s="130" t="s">
        <v>37</v>
      </c>
      <c r="B37" s="113">
        <v>100000</v>
      </c>
      <c r="C37" s="113">
        <v>100000</v>
      </c>
      <c r="D37" s="113">
        <v>100000</v>
      </c>
      <c r="E37" s="113">
        <v>100000</v>
      </c>
      <c r="F37" s="113">
        <f>D37-C37</f>
        <v>0</v>
      </c>
    </row>
    <row r="38" spans="1:6" s="10" customFormat="1" ht="28.35" customHeight="1" x14ac:dyDescent="0.25">
      <c r="A38" s="126" t="s">
        <v>6</v>
      </c>
      <c r="B38" s="5">
        <f>B39+B40+B42+B43+B45+B46+B47+B48+B49</f>
        <v>3308110</v>
      </c>
      <c r="C38" s="5">
        <f>C39+C40+C42+C43+C45+C46+C47+C48+C49</f>
        <v>3308110</v>
      </c>
      <c r="D38" s="5">
        <f>D39+D40+D42+D43+D45+D46+D47+D48+D49</f>
        <v>3308110</v>
      </c>
      <c r="E38" s="5">
        <f>E39+E40+E42+E43+E45+E46+E47+E48+E49</f>
        <v>3308110</v>
      </c>
      <c r="F38" s="5">
        <f>D38-C38</f>
        <v>0</v>
      </c>
    </row>
    <row r="39" spans="1:6" s="10" customFormat="1" ht="18.600000000000001" customHeight="1" x14ac:dyDescent="0.25">
      <c r="A39" s="128" t="s">
        <v>38</v>
      </c>
      <c r="B39" s="113"/>
      <c r="C39" s="6"/>
      <c r="D39" s="6"/>
      <c r="E39" s="6"/>
      <c r="F39" s="127"/>
    </row>
    <row r="40" spans="1:6" s="22" customFormat="1" ht="27.75" customHeight="1" x14ac:dyDescent="0.25">
      <c r="A40" s="128" t="s">
        <v>39</v>
      </c>
      <c r="B40" s="113">
        <v>20000</v>
      </c>
      <c r="C40" s="113">
        <v>20000</v>
      </c>
      <c r="D40" s="113">
        <v>20000</v>
      </c>
      <c r="E40" s="113">
        <v>20000</v>
      </c>
      <c r="F40" s="113">
        <f>D40-C40</f>
        <v>0</v>
      </c>
    </row>
    <row r="41" spans="1:6" s="23" customFormat="1" ht="18.600000000000001" customHeight="1" x14ac:dyDescent="0.25">
      <c r="A41" s="128" t="s">
        <v>278</v>
      </c>
      <c r="B41" s="113"/>
      <c r="C41" s="113"/>
      <c r="D41" s="113"/>
      <c r="E41" s="113"/>
      <c r="F41" s="113"/>
    </row>
    <row r="42" spans="1:6" s="25" customFormat="1" ht="26.25" customHeight="1" x14ac:dyDescent="0.25">
      <c r="A42" s="130" t="s">
        <v>40</v>
      </c>
      <c r="B42" s="113">
        <v>138110</v>
      </c>
      <c r="C42" s="113">
        <f>20000+118110</f>
        <v>138110</v>
      </c>
      <c r="D42" s="113">
        <f>20000+118110</f>
        <v>138110</v>
      </c>
      <c r="E42" s="113">
        <f>20000+118110</f>
        <v>138110</v>
      </c>
      <c r="F42" s="113">
        <f>D42-C42</f>
        <v>0</v>
      </c>
    </row>
    <row r="43" spans="1:6" s="25" customFormat="1" ht="18.600000000000001" customHeight="1" x14ac:dyDescent="0.25">
      <c r="A43" s="130" t="s">
        <v>41</v>
      </c>
      <c r="B43" s="113">
        <f>B44</f>
        <v>2400000</v>
      </c>
      <c r="C43" s="113">
        <v>2400000</v>
      </c>
      <c r="D43" s="113">
        <v>2400000</v>
      </c>
      <c r="E43" s="113">
        <v>2400000</v>
      </c>
      <c r="F43" s="113">
        <f>D43-C43</f>
        <v>0</v>
      </c>
    </row>
    <row r="44" spans="1:6" s="25" customFormat="1" ht="18.600000000000001" customHeight="1" x14ac:dyDescent="0.25">
      <c r="A44" s="133" t="s">
        <v>214</v>
      </c>
      <c r="B44" s="113">
        <v>2400000</v>
      </c>
      <c r="C44" s="113">
        <v>2400000</v>
      </c>
      <c r="D44" s="113">
        <v>2400000</v>
      </c>
      <c r="E44" s="113">
        <v>2400000</v>
      </c>
      <c r="F44" s="113">
        <f t="shared" ref="F44" si="2">D44-C44</f>
        <v>0</v>
      </c>
    </row>
    <row r="45" spans="1:6" s="25" customFormat="1" ht="18.600000000000001" customHeight="1" x14ac:dyDescent="0.25">
      <c r="A45" s="133" t="s">
        <v>42</v>
      </c>
      <c r="B45" s="113"/>
      <c r="C45" s="113"/>
      <c r="D45" s="113"/>
      <c r="E45" s="113"/>
      <c r="F45" s="113"/>
    </row>
    <row r="46" spans="1:6" s="25" customFormat="1" ht="18.600000000000001" customHeight="1" x14ac:dyDescent="0.25">
      <c r="A46" s="128" t="s">
        <v>43</v>
      </c>
      <c r="B46" s="113">
        <v>750000</v>
      </c>
      <c r="C46" s="113">
        <v>750000</v>
      </c>
      <c r="D46" s="113">
        <v>750000</v>
      </c>
      <c r="E46" s="113">
        <v>750000</v>
      </c>
      <c r="F46" s="113">
        <f>D46-C46</f>
        <v>0</v>
      </c>
    </row>
    <row r="47" spans="1:6" s="25" customFormat="1" ht="18.600000000000001" customHeight="1" x14ac:dyDescent="0.25">
      <c r="A47" s="128" t="s">
        <v>44</v>
      </c>
      <c r="B47" s="113"/>
      <c r="C47" s="24"/>
      <c r="D47" s="24"/>
      <c r="E47" s="24"/>
      <c r="F47" s="127"/>
    </row>
    <row r="48" spans="1:6" s="25" customFormat="1" ht="18.600000000000001" customHeight="1" x14ac:dyDescent="0.25">
      <c r="A48" s="128" t="s">
        <v>45</v>
      </c>
      <c r="B48" s="113"/>
      <c r="C48" s="24"/>
      <c r="D48" s="24"/>
      <c r="E48" s="24"/>
      <c r="F48" s="127"/>
    </row>
    <row r="49" spans="1:6" s="25" customFormat="1" ht="33" customHeight="1" x14ac:dyDescent="0.25">
      <c r="A49" s="133" t="s">
        <v>191</v>
      </c>
      <c r="B49" s="113"/>
      <c r="C49" s="24"/>
      <c r="D49" s="24"/>
      <c r="E49" s="24"/>
      <c r="F49" s="127"/>
    </row>
    <row r="50" spans="1:6" s="25" customFormat="1" ht="28.35" customHeight="1" x14ac:dyDescent="0.25">
      <c r="A50" s="126" t="s">
        <v>7</v>
      </c>
      <c r="B50" s="5">
        <f>SUM(B51:B54)</f>
        <v>0</v>
      </c>
      <c r="C50" s="5">
        <f>SUM(C51:C54)</f>
        <v>0</v>
      </c>
      <c r="D50" s="5">
        <f>SUM(D51:D54)</f>
        <v>0</v>
      </c>
      <c r="E50" s="5">
        <f>SUM(E51:E54)</f>
        <v>0</v>
      </c>
      <c r="F50" s="127">
        <f>D50-C50</f>
        <v>0</v>
      </c>
    </row>
    <row r="51" spans="1:6" s="25" customFormat="1" ht="18.600000000000001" customHeight="1" x14ac:dyDescent="0.25">
      <c r="A51" s="130" t="s">
        <v>46</v>
      </c>
      <c r="B51" s="113"/>
      <c r="C51" s="24"/>
      <c r="D51" s="24"/>
      <c r="E51" s="24"/>
      <c r="F51" s="127"/>
    </row>
    <row r="52" spans="1:6" s="22" customFormat="1" ht="18.600000000000001" customHeight="1" x14ac:dyDescent="0.25">
      <c r="A52" s="130" t="s">
        <v>47</v>
      </c>
      <c r="B52" s="113"/>
      <c r="C52" s="21"/>
      <c r="D52" s="21"/>
      <c r="E52" s="21"/>
      <c r="F52" s="127"/>
    </row>
    <row r="53" spans="1:6" s="22" customFormat="1" ht="18.600000000000001" customHeight="1" x14ac:dyDescent="0.25">
      <c r="A53" s="134" t="s">
        <v>48</v>
      </c>
      <c r="B53" s="113"/>
      <c r="C53" s="21"/>
      <c r="D53" s="21"/>
      <c r="E53" s="21"/>
      <c r="F53" s="127"/>
    </row>
    <row r="54" spans="1:6" s="25" customFormat="1" ht="18.600000000000001" customHeight="1" x14ac:dyDescent="0.25">
      <c r="A54" s="130" t="s">
        <v>49</v>
      </c>
      <c r="B54" s="113"/>
      <c r="C54" s="24"/>
      <c r="D54" s="24"/>
      <c r="E54" s="24"/>
      <c r="F54" s="127"/>
    </row>
    <row r="55" spans="1:6" s="25" customFormat="1" ht="28.35" customHeight="1" x14ac:dyDescent="0.25">
      <c r="A55" s="126" t="s">
        <v>8</v>
      </c>
      <c r="B55" s="5">
        <f>SUM(B56:B58)</f>
        <v>0</v>
      </c>
      <c r="C55" s="5">
        <f t="shared" ref="C55" si="3">SUM(C56:C58)</f>
        <v>0</v>
      </c>
      <c r="D55" s="5">
        <f>SUM(D56:D58)</f>
        <v>0</v>
      </c>
      <c r="E55" s="5">
        <f>SUM(E56:E58)</f>
        <v>0</v>
      </c>
      <c r="F55" s="127">
        <f>D55-C55</f>
        <v>0</v>
      </c>
    </row>
    <row r="56" spans="1:6" s="25" customFormat="1" ht="47.25" x14ac:dyDescent="0.25">
      <c r="A56" s="130" t="s">
        <v>267</v>
      </c>
      <c r="B56" s="113"/>
      <c r="C56" s="24"/>
      <c r="D56" s="24"/>
      <c r="E56" s="24"/>
      <c r="F56" s="127"/>
    </row>
    <row r="57" spans="1:6" s="22" customFormat="1" ht="36" customHeight="1" x14ac:dyDescent="0.25">
      <c r="A57" s="130" t="s">
        <v>50</v>
      </c>
      <c r="B57" s="113"/>
      <c r="C57" s="21"/>
      <c r="D57" s="21"/>
      <c r="E57" s="21"/>
      <c r="F57" s="127"/>
    </row>
    <row r="58" spans="1:6" s="22" customFormat="1" ht="27" customHeight="1" x14ac:dyDescent="0.25">
      <c r="A58" s="130" t="s">
        <v>51</v>
      </c>
      <c r="B58" s="113"/>
      <c r="C58" s="21"/>
      <c r="D58" s="21"/>
      <c r="E58" s="21"/>
      <c r="F58" s="127"/>
    </row>
    <row r="59" spans="1:6" s="25" customFormat="1" ht="28.5" customHeight="1" x14ac:dyDescent="0.25">
      <c r="A59" s="135" t="s">
        <v>9</v>
      </c>
      <c r="B59" s="5">
        <f>B60+B61+B62</f>
        <v>0</v>
      </c>
      <c r="C59" s="122">
        <f>C60+C61+C62</f>
        <v>0</v>
      </c>
      <c r="D59" s="122">
        <f>D60+D61+D62</f>
        <v>0</v>
      </c>
      <c r="E59" s="122">
        <f>E60+E61+E62</f>
        <v>0</v>
      </c>
      <c r="F59" s="127">
        <f>D59-C59</f>
        <v>0</v>
      </c>
    </row>
    <row r="60" spans="1:6" s="25" customFormat="1" ht="47.25" x14ac:dyDescent="0.25">
      <c r="A60" s="130" t="s">
        <v>52</v>
      </c>
      <c r="B60" s="113"/>
      <c r="C60" s="24"/>
      <c r="D60" s="24"/>
      <c r="E60" s="24"/>
      <c r="F60" s="127"/>
    </row>
    <row r="61" spans="1:6" s="22" customFormat="1" ht="47.25" x14ac:dyDescent="0.25">
      <c r="A61" s="130" t="s">
        <v>53</v>
      </c>
      <c r="B61" s="113"/>
      <c r="C61" s="27"/>
      <c r="D61" s="27"/>
      <c r="E61" s="27"/>
      <c r="F61" s="127"/>
    </row>
    <row r="62" spans="1:6" s="25" customFormat="1" ht="22.5" customHeight="1" x14ac:dyDescent="0.25">
      <c r="A62" s="130" t="s">
        <v>54</v>
      </c>
      <c r="B62" s="113"/>
      <c r="C62" s="106"/>
      <c r="D62" s="106"/>
      <c r="E62" s="106"/>
      <c r="F62" s="127"/>
    </row>
    <row r="63" spans="1:6" s="25" customFormat="1" ht="28.35" customHeight="1" x14ac:dyDescent="0.25">
      <c r="A63" s="126" t="s">
        <v>10</v>
      </c>
      <c r="B63" s="5">
        <f>B59+B55+B50+B38+B25+B19+B5</f>
        <v>56259361</v>
      </c>
      <c r="C63" s="5">
        <f>C59+C55+C50+C38+C25+C19+C5</f>
        <v>77424488</v>
      </c>
      <c r="D63" s="5">
        <f>D59+D55+D50+D38+D25+D19+D5</f>
        <v>80980938</v>
      </c>
      <c r="E63" s="5">
        <f>E59+E55+E50+E38+E25+E19+E5</f>
        <v>81774938</v>
      </c>
      <c r="F63" s="5">
        <f>E63-D63</f>
        <v>794000</v>
      </c>
    </row>
    <row r="64" spans="1:6" s="22" customFormat="1" ht="31.7" customHeight="1" x14ac:dyDescent="0.25">
      <c r="A64" s="135" t="s">
        <v>55</v>
      </c>
      <c r="B64" s="5">
        <f>SUM(B65:B66)</f>
        <v>35000000</v>
      </c>
      <c r="C64" s="127">
        <f t="shared" ref="C64" si="4">SUM(C65:C66)</f>
        <v>42792254</v>
      </c>
      <c r="D64" s="127">
        <f>SUM(D65:D66)</f>
        <v>42792254</v>
      </c>
      <c r="E64" s="127">
        <f>SUM(E65:E66)</f>
        <v>42792254</v>
      </c>
      <c r="F64" s="5">
        <f t="shared" ref="F64:F72" si="5">E64-D64</f>
        <v>0</v>
      </c>
    </row>
    <row r="65" spans="1:6" s="22" customFormat="1" ht="31.7" customHeight="1" x14ac:dyDescent="0.25">
      <c r="A65" s="135" t="s">
        <v>265</v>
      </c>
      <c r="B65" s="114">
        <v>28135000</v>
      </c>
      <c r="C65" s="114">
        <f>28135000+7792254</f>
        <v>35927254</v>
      </c>
      <c r="D65" s="114">
        <f>28135000+7792254</f>
        <v>35927254</v>
      </c>
      <c r="E65" s="114">
        <v>35927254</v>
      </c>
      <c r="F65" s="113">
        <f t="shared" si="5"/>
        <v>0</v>
      </c>
    </row>
    <row r="66" spans="1:6" s="22" customFormat="1" ht="36.75" customHeight="1" x14ac:dyDescent="0.25">
      <c r="A66" s="130" t="s">
        <v>56</v>
      </c>
      <c r="B66" s="113">
        <v>6865000</v>
      </c>
      <c r="C66" s="113">
        <v>6865000</v>
      </c>
      <c r="D66" s="113">
        <v>6865000</v>
      </c>
      <c r="E66" s="113">
        <v>6865000</v>
      </c>
      <c r="F66" s="113">
        <f t="shared" si="5"/>
        <v>0</v>
      </c>
    </row>
    <row r="67" spans="1:6" s="25" customFormat="1" ht="35.25" customHeight="1" x14ac:dyDescent="0.25">
      <c r="A67" s="135" t="s">
        <v>310</v>
      </c>
      <c r="B67" s="5">
        <f>B69+B68</f>
        <v>1044244</v>
      </c>
      <c r="C67" s="5">
        <f>C69+C68</f>
        <v>1044244</v>
      </c>
      <c r="D67" s="5">
        <f>D69+D68</f>
        <v>1044244</v>
      </c>
      <c r="E67" s="5">
        <f>E69+E68</f>
        <v>1044244</v>
      </c>
      <c r="F67" s="5">
        <f t="shared" si="5"/>
        <v>0</v>
      </c>
    </row>
    <row r="68" spans="1:6" s="25" customFormat="1" ht="22.5" customHeight="1" x14ac:dyDescent="0.25">
      <c r="A68" s="130" t="s">
        <v>250</v>
      </c>
      <c r="B68" s="113">
        <v>0</v>
      </c>
      <c r="C68" s="26">
        <v>0</v>
      </c>
      <c r="D68" s="26">
        <v>0</v>
      </c>
      <c r="E68" s="26">
        <v>0</v>
      </c>
      <c r="F68" s="113">
        <f t="shared" si="5"/>
        <v>0</v>
      </c>
    </row>
    <row r="69" spans="1:6" s="25" customFormat="1" ht="23.25" customHeight="1" x14ac:dyDescent="0.25">
      <c r="A69" s="128" t="s">
        <v>251</v>
      </c>
      <c r="B69" s="113">
        <v>1044244</v>
      </c>
      <c r="C69" s="123">
        <v>1044244</v>
      </c>
      <c r="D69" s="123">
        <v>1044244</v>
      </c>
      <c r="E69" s="123">
        <v>1044244</v>
      </c>
      <c r="F69" s="5">
        <f t="shared" si="5"/>
        <v>0</v>
      </c>
    </row>
    <row r="70" spans="1:6" s="25" customFormat="1" ht="22.5" customHeight="1" x14ac:dyDescent="0.25">
      <c r="A70" s="128" t="s">
        <v>261</v>
      </c>
      <c r="B70" s="113">
        <v>0</v>
      </c>
      <c r="C70" s="124">
        <v>0</v>
      </c>
      <c r="D70" s="124">
        <v>0</v>
      </c>
      <c r="E70" s="124">
        <v>0</v>
      </c>
      <c r="F70" s="113">
        <f t="shared" si="5"/>
        <v>0</v>
      </c>
    </row>
    <row r="71" spans="1:6" s="22" customFormat="1" ht="27" customHeight="1" x14ac:dyDescent="0.25">
      <c r="A71" s="135" t="s">
        <v>11</v>
      </c>
      <c r="B71" s="5">
        <f>B67+B64</f>
        <v>36044244</v>
      </c>
      <c r="C71" s="5">
        <f t="shared" ref="C71" si="6">C67+C64</f>
        <v>43836498</v>
      </c>
      <c r="D71" s="5">
        <f>D67+D64</f>
        <v>43836498</v>
      </c>
      <c r="E71" s="5">
        <f>E67+E64</f>
        <v>43836498</v>
      </c>
      <c r="F71" s="5">
        <f t="shared" si="5"/>
        <v>0</v>
      </c>
    </row>
    <row r="72" spans="1:6" s="22" customFormat="1" ht="28.35" customHeight="1" x14ac:dyDescent="0.25">
      <c r="A72" s="126" t="s">
        <v>57</v>
      </c>
      <c r="B72" s="5">
        <f>B63+B71</f>
        <v>92303605</v>
      </c>
      <c r="C72" s="5">
        <f t="shared" ref="C72" si="7">C63+C71</f>
        <v>121260986</v>
      </c>
      <c r="D72" s="5">
        <f>D63+D71</f>
        <v>124817436</v>
      </c>
      <c r="E72" s="5">
        <f>E63+E71</f>
        <v>125611436</v>
      </c>
      <c r="F72" s="5">
        <f t="shared" si="5"/>
        <v>794000</v>
      </c>
    </row>
    <row r="73" spans="1:6" s="22" customFormat="1" ht="18.600000000000001" customHeight="1" x14ac:dyDescent="0.25">
      <c r="A73" s="3" t="s">
        <v>197</v>
      </c>
      <c r="B73" s="113">
        <v>6</v>
      </c>
      <c r="C73" s="113">
        <v>6</v>
      </c>
      <c r="D73" s="113">
        <v>6</v>
      </c>
      <c r="E73" s="113">
        <v>6</v>
      </c>
      <c r="F73" s="106"/>
    </row>
    <row r="74" spans="1:6" s="22" customFormat="1" ht="18.600000000000001" customHeight="1" x14ac:dyDescent="0.25">
      <c r="A74" s="3" t="s">
        <v>58</v>
      </c>
      <c r="B74" s="113">
        <v>3</v>
      </c>
      <c r="C74" s="113">
        <v>3</v>
      </c>
      <c r="D74" s="113">
        <v>3</v>
      </c>
      <c r="E74" s="113">
        <v>3</v>
      </c>
      <c r="F74" s="106"/>
    </row>
    <row r="769" spans="1:6" x14ac:dyDescent="0.25">
      <c r="A769" s="3"/>
      <c r="B769" s="3"/>
      <c r="C769" s="3"/>
      <c r="D769" s="3"/>
      <c r="E769" s="3"/>
      <c r="F769" s="3"/>
    </row>
    <row r="770" spans="1:6" x14ac:dyDescent="0.25">
      <c r="A770" s="3"/>
      <c r="B770" s="3"/>
      <c r="C770" s="3"/>
      <c r="D770" s="3"/>
      <c r="E770" s="3"/>
      <c r="F770" s="3"/>
    </row>
    <row r="771" spans="1:6" x14ac:dyDescent="0.25">
      <c r="A771" s="3"/>
      <c r="B771" s="3"/>
      <c r="C771" s="3"/>
      <c r="D771" s="3"/>
      <c r="E771" s="3"/>
      <c r="F771" s="3"/>
    </row>
    <row r="772" spans="1:6" x14ac:dyDescent="0.25">
      <c r="A772" s="3"/>
      <c r="B772" s="3"/>
      <c r="C772" s="3"/>
      <c r="D772" s="3"/>
      <c r="E772" s="3"/>
      <c r="F772" s="3"/>
    </row>
    <row r="773" spans="1:6" x14ac:dyDescent="0.25">
      <c r="A773" s="3"/>
      <c r="B773" s="3"/>
      <c r="C773" s="3"/>
      <c r="D773" s="3"/>
      <c r="E773" s="3"/>
      <c r="F773" s="3"/>
    </row>
    <row r="774" spans="1:6" x14ac:dyDescent="0.25">
      <c r="A774" s="3"/>
      <c r="B774" s="3"/>
      <c r="C774" s="3"/>
      <c r="D774" s="3"/>
      <c r="E774" s="3"/>
      <c r="F774" s="3"/>
    </row>
    <row r="775" spans="1:6" x14ac:dyDescent="0.25">
      <c r="A775" s="3"/>
      <c r="B775" s="3"/>
      <c r="C775" s="3"/>
      <c r="D775" s="3"/>
      <c r="E775" s="3"/>
      <c r="F775" s="3"/>
    </row>
    <row r="776" spans="1:6" x14ac:dyDescent="0.25">
      <c r="A776" s="3"/>
      <c r="B776" s="3"/>
      <c r="C776" s="3"/>
      <c r="D776" s="3"/>
      <c r="E776" s="3"/>
      <c r="F776" s="3"/>
    </row>
    <row r="777" spans="1:6" x14ac:dyDescent="0.25">
      <c r="A777" s="3"/>
      <c r="B777" s="3"/>
      <c r="C777" s="3"/>
      <c r="D777" s="3"/>
      <c r="E777" s="3"/>
      <c r="F777" s="3"/>
    </row>
    <row r="778" spans="1:6" x14ac:dyDescent="0.25">
      <c r="A778" s="3"/>
      <c r="B778" s="3"/>
      <c r="C778" s="3"/>
      <c r="D778" s="3"/>
      <c r="E778" s="3"/>
      <c r="F778" s="3"/>
    </row>
    <row r="779" spans="1:6" x14ac:dyDescent="0.25">
      <c r="A779" s="3"/>
      <c r="B779" s="3"/>
      <c r="C779" s="3"/>
      <c r="D779" s="3"/>
      <c r="E779" s="3"/>
      <c r="F779" s="3"/>
    </row>
    <row r="780" spans="1:6" x14ac:dyDescent="0.25">
      <c r="A780" s="3"/>
      <c r="B780" s="3"/>
      <c r="C780" s="3"/>
      <c r="D780" s="3"/>
      <c r="E780" s="3"/>
      <c r="F780" s="3"/>
    </row>
    <row r="781" spans="1:6" x14ac:dyDescent="0.25">
      <c r="A781" s="3"/>
      <c r="B781" s="3"/>
      <c r="C781" s="3"/>
      <c r="D781" s="3"/>
      <c r="E781" s="3"/>
      <c r="F781" s="3"/>
    </row>
    <row r="782" spans="1:6" x14ac:dyDescent="0.25">
      <c r="A782" s="3"/>
      <c r="B782" s="3"/>
      <c r="C782" s="3"/>
      <c r="D782" s="3"/>
      <c r="E782" s="3"/>
      <c r="F782" s="3"/>
    </row>
    <row r="783" spans="1:6" x14ac:dyDescent="0.25">
      <c r="A783" s="3"/>
      <c r="B783" s="3"/>
      <c r="C783" s="3"/>
      <c r="D783" s="3"/>
      <c r="E783" s="3"/>
      <c r="F783" s="3"/>
    </row>
    <row r="784" spans="1:6" x14ac:dyDescent="0.25">
      <c r="A784" s="3"/>
      <c r="B784" s="3"/>
      <c r="C784" s="3"/>
      <c r="D784" s="3"/>
      <c r="E784" s="3"/>
      <c r="F784" s="3"/>
    </row>
    <row r="785" spans="1:6" x14ac:dyDescent="0.25">
      <c r="A785" s="3"/>
      <c r="B785" s="3"/>
      <c r="C785" s="3"/>
      <c r="D785" s="3"/>
      <c r="E785" s="3"/>
      <c r="F785" s="3"/>
    </row>
    <row r="786" spans="1:6" x14ac:dyDescent="0.25">
      <c r="A786" s="3"/>
      <c r="B786" s="3"/>
      <c r="C786" s="3"/>
      <c r="D786" s="3"/>
      <c r="E786" s="3"/>
      <c r="F786" s="3"/>
    </row>
    <row r="787" spans="1:6" x14ac:dyDescent="0.25">
      <c r="A787" s="3"/>
      <c r="B787" s="3"/>
      <c r="C787" s="3"/>
      <c r="D787" s="3"/>
      <c r="E787" s="3"/>
      <c r="F787" s="3"/>
    </row>
    <row r="788" spans="1:6" x14ac:dyDescent="0.25">
      <c r="A788" s="3"/>
      <c r="B788" s="3"/>
      <c r="C788" s="3"/>
      <c r="D788" s="3"/>
      <c r="E788" s="3"/>
      <c r="F788" s="3"/>
    </row>
    <row r="789" spans="1:6" x14ac:dyDescent="0.25">
      <c r="A789" s="3"/>
      <c r="B789" s="3"/>
      <c r="C789" s="3"/>
      <c r="D789" s="3"/>
      <c r="E789" s="3"/>
      <c r="F789" s="3"/>
    </row>
    <row r="790" spans="1:6" x14ac:dyDescent="0.25">
      <c r="A790" s="3"/>
      <c r="B790" s="3"/>
      <c r="C790" s="3"/>
      <c r="D790" s="3"/>
      <c r="E790" s="3"/>
      <c r="F790" s="3"/>
    </row>
    <row r="791" spans="1:6" x14ac:dyDescent="0.25">
      <c r="A791" s="3"/>
      <c r="B791" s="3"/>
      <c r="C791" s="3"/>
      <c r="D791" s="3"/>
      <c r="E791" s="3"/>
      <c r="F791" s="3"/>
    </row>
    <row r="792" spans="1:6" x14ac:dyDescent="0.25">
      <c r="A792" s="3"/>
      <c r="B792" s="3"/>
      <c r="C792" s="3"/>
      <c r="D792" s="3"/>
      <c r="E792" s="3"/>
      <c r="F792" s="3"/>
    </row>
    <row r="793" spans="1:6" x14ac:dyDescent="0.25">
      <c r="A793" s="3"/>
      <c r="B793" s="3"/>
      <c r="C793" s="3"/>
      <c r="D793" s="3"/>
      <c r="E793" s="3"/>
      <c r="F793" s="3"/>
    </row>
    <row r="794" spans="1:6" x14ac:dyDescent="0.25">
      <c r="A794" s="3"/>
      <c r="B794" s="3"/>
      <c r="C794" s="3"/>
      <c r="D794" s="3"/>
      <c r="E794" s="3"/>
      <c r="F794" s="3"/>
    </row>
    <row r="795" spans="1:6" x14ac:dyDescent="0.25">
      <c r="A795" s="3"/>
      <c r="B795" s="3"/>
      <c r="C795" s="3"/>
      <c r="D795" s="3"/>
      <c r="E795" s="3"/>
      <c r="F795" s="3"/>
    </row>
    <row r="796" spans="1:6" x14ac:dyDescent="0.25">
      <c r="A796" s="3"/>
      <c r="B796" s="3"/>
      <c r="C796" s="3"/>
      <c r="D796" s="3"/>
      <c r="E796" s="3"/>
      <c r="F796" s="3"/>
    </row>
    <row r="797" spans="1:6" x14ac:dyDescent="0.25">
      <c r="A797" s="3"/>
      <c r="B797" s="3"/>
      <c r="C797" s="3"/>
      <c r="D797" s="3"/>
      <c r="E797" s="3"/>
      <c r="F797" s="3"/>
    </row>
    <row r="798" spans="1:6" x14ac:dyDescent="0.25">
      <c r="A798" s="3"/>
      <c r="B798" s="3"/>
      <c r="C798" s="3"/>
      <c r="D798" s="3"/>
      <c r="E798" s="3"/>
      <c r="F798" s="3"/>
    </row>
    <row r="799" spans="1:6" x14ac:dyDescent="0.25">
      <c r="A799" s="3"/>
      <c r="B799" s="3"/>
      <c r="C799" s="3"/>
      <c r="D799" s="3"/>
      <c r="E799" s="3"/>
      <c r="F799" s="3"/>
    </row>
    <row r="800" spans="1:6" x14ac:dyDescent="0.25">
      <c r="A800" s="3"/>
      <c r="B800" s="3"/>
      <c r="C800" s="3"/>
      <c r="D800" s="3"/>
      <c r="E800" s="3"/>
      <c r="F800" s="3"/>
    </row>
    <row r="801" spans="1:6" x14ac:dyDescent="0.25">
      <c r="A801" s="3"/>
      <c r="B801" s="3"/>
      <c r="C801" s="3"/>
      <c r="D801" s="3"/>
      <c r="E801" s="3"/>
      <c r="F801" s="3"/>
    </row>
    <row r="802" spans="1:6" x14ac:dyDescent="0.25">
      <c r="A802" s="3"/>
      <c r="B802" s="3"/>
      <c r="C802" s="3"/>
      <c r="D802" s="3"/>
      <c r="E802" s="3"/>
      <c r="F802" s="3"/>
    </row>
    <row r="803" spans="1:6" x14ac:dyDescent="0.25">
      <c r="A803" s="3"/>
      <c r="B803" s="3"/>
      <c r="C803" s="3"/>
      <c r="D803" s="3"/>
      <c r="E803" s="3"/>
      <c r="F803" s="3"/>
    </row>
    <row r="804" spans="1:6" x14ac:dyDescent="0.25">
      <c r="A804" s="3"/>
      <c r="B804" s="3"/>
      <c r="C804" s="3"/>
      <c r="D804" s="3"/>
      <c r="E804" s="3"/>
      <c r="F804" s="3"/>
    </row>
    <row r="805" spans="1:6" x14ac:dyDescent="0.25">
      <c r="A805" s="3"/>
      <c r="B805" s="3"/>
      <c r="C805" s="3"/>
      <c r="D805" s="3"/>
      <c r="E805" s="3"/>
      <c r="F805" s="3"/>
    </row>
    <row r="806" spans="1:6" x14ac:dyDescent="0.25">
      <c r="A806" s="3"/>
      <c r="B806" s="3"/>
      <c r="C806" s="3"/>
      <c r="D806" s="3"/>
      <c r="E806" s="3"/>
      <c r="F806" s="3"/>
    </row>
    <row r="807" spans="1:6" x14ac:dyDescent="0.25">
      <c r="A807" s="3"/>
      <c r="B807" s="3"/>
      <c r="C807" s="3"/>
      <c r="D807" s="3"/>
      <c r="E807" s="3"/>
      <c r="F807" s="3"/>
    </row>
    <row r="808" spans="1:6" x14ac:dyDescent="0.25">
      <c r="A808" s="3"/>
      <c r="B808" s="3"/>
      <c r="C808" s="3"/>
      <c r="D808" s="3"/>
      <c r="E808" s="3"/>
      <c r="F808" s="3"/>
    </row>
    <row r="809" spans="1:6" x14ac:dyDescent="0.25">
      <c r="A809" s="3"/>
      <c r="B809" s="3"/>
      <c r="C809" s="3"/>
      <c r="D809" s="3"/>
      <c r="E809" s="3"/>
      <c r="F809" s="3"/>
    </row>
    <row r="810" spans="1:6" x14ac:dyDescent="0.25">
      <c r="A810" s="3"/>
      <c r="B810" s="3"/>
      <c r="C810" s="3"/>
      <c r="D810" s="3"/>
      <c r="E810" s="3"/>
      <c r="F810" s="3"/>
    </row>
    <row r="811" spans="1:6" x14ac:dyDescent="0.25">
      <c r="A811" s="3"/>
      <c r="B811" s="3"/>
      <c r="C811" s="3"/>
      <c r="D811" s="3"/>
      <c r="E811" s="3"/>
      <c r="F811" s="3"/>
    </row>
    <row r="812" spans="1:6" x14ac:dyDescent="0.25">
      <c r="A812" s="3"/>
      <c r="B812" s="3"/>
      <c r="C812" s="3"/>
      <c r="D812" s="3"/>
      <c r="E812" s="3"/>
      <c r="F812" s="3"/>
    </row>
    <row r="813" spans="1:6" x14ac:dyDescent="0.25">
      <c r="A813" s="3"/>
      <c r="B813" s="3"/>
      <c r="C813" s="3"/>
      <c r="D813" s="3"/>
      <c r="E813" s="3"/>
      <c r="F813" s="3"/>
    </row>
    <row r="814" spans="1:6" x14ac:dyDescent="0.25">
      <c r="A814" s="3"/>
      <c r="B814" s="3"/>
      <c r="C814" s="3"/>
      <c r="D814" s="3"/>
      <c r="E814" s="3"/>
      <c r="F814" s="3"/>
    </row>
    <row r="815" spans="1:6" x14ac:dyDescent="0.25">
      <c r="A815" s="3"/>
      <c r="B815" s="3"/>
      <c r="C815" s="3"/>
      <c r="D815" s="3"/>
      <c r="E815" s="3"/>
      <c r="F815" s="3"/>
    </row>
    <row r="816" spans="1:6" x14ac:dyDescent="0.25">
      <c r="A816" s="3"/>
      <c r="B816" s="3"/>
      <c r="C816" s="3"/>
      <c r="D816" s="3"/>
      <c r="E816" s="3"/>
      <c r="F816" s="3"/>
    </row>
    <row r="817" spans="1:6" x14ac:dyDescent="0.25">
      <c r="A817" s="3"/>
      <c r="B817" s="3"/>
      <c r="C817" s="3"/>
      <c r="D817" s="3"/>
      <c r="E817" s="3"/>
      <c r="F817" s="3"/>
    </row>
    <row r="818" spans="1:6" x14ac:dyDescent="0.25">
      <c r="A818" s="3"/>
      <c r="B818" s="3"/>
      <c r="C818" s="3"/>
      <c r="D818" s="3"/>
      <c r="E818" s="3"/>
      <c r="F818" s="3"/>
    </row>
    <row r="819" spans="1:6" x14ac:dyDescent="0.25">
      <c r="A819" s="3"/>
      <c r="B819" s="3"/>
      <c r="C819" s="3"/>
      <c r="D819" s="3"/>
      <c r="E819" s="3"/>
      <c r="F819" s="3"/>
    </row>
    <row r="820" spans="1:6" x14ac:dyDescent="0.25">
      <c r="A820" s="3"/>
      <c r="B820" s="3"/>
      <c r="C820" s="3"/>
      <c r="D820" s="3"/>
      <c r="E820" s="3"/>
      <c r="F820" s="3"/>
    </row>
    <row r="821" spans="1:6" x14ac:dyDescent="0.25">
      <c r="A821" s="3"/>
      <c r="B821" s="3"/>
      <c r="C821" s="3"/>
      <c r="D821" s="3"/>
      <c r="E821" s="3"/>
      <c r="F821" s="3"/>
    </row>
    <row r="822" spans="1:6" x14ac:dyDescent="0.25">
      <c r="A822" s="3"/>
      <c r="B822" s="3"/>
      <c r="C822" s="3"/>
      <c r="D822" s="3"/>
      <c r="E822" s="3"/>
      <c r="F822" s="3"/>
    </row>
    <row r="823" spans="1:6" x14ac:dyDescent="0.25">
      <c r="A823" s="3"/>
      <c r="B823" s="3"/>
      <c r="C823" s="3"/>
      <c r="D823" s="3"/>
      <c r="E823" s="3"/>
      <c r="F823" s="3"/>
    </row>
    <row r="824" spans="1:6" x14ac:dyDescent="0.25">
      <c r="A824" s="3"/>
      <c r="B824" s="3"/>
      <c r="C824" s="3"/>
      <c r="D824" s="3"/>
      <c r="E824" s="3"/>
      <c r="F824" s="3"/>
    </row>
    <row r="825" spans="1:6" x14ac:dyDescent="0.25">
      <c r="A825" s="3"/>
      <c r="B825" s="3"/>
      <c r="C825" s="3"/>
      <c r="D825" s="3"/>
      <c r="E825" s="3"/>
      <c r="F825" s="3"/>
    </row>
    <row r="826" spans="1:6" x14ac:dyDescent="0.25">
      <c r="A826" s="3"/>
      <c r="B826" s="3"/>
      <c r="C826" s="3"/>
      <c r="D826" s="3"/>
      <c r="E826" s="3"/>
      <c r="F826" s="3"/>
    </row>
    <row r="827" spans="1:6" x14ac:dyDescent="0.25">
      <c r="A827" s="3"/>
      <c r="B827" s="3"/>
      <c r="C827" s="3"/>
      <c r="D827" s="3"/>
      <c r="E827" s="3"/>
      <c r="F827" s="3"/>
    </row>
    <row r="828" spans="1:6" x14ac:dyDescent="0.25">
      <c r="A828" s="3"/>
      <c r="B828" s="3"/>
      <c r="C828" s="3"/>
      <c r="D828" s="3"/>
      <c r="E828" s="3"/>
      <c r="F828" s="3"/>
    </row>
  </sheetData>
  <sheetProtection selectLockedCells="1" selectUnlockedCells="1"/>
  <mergeCells count="1">
    <mergeCell ref="A3:F3"/>
  </mergeCells>
  <phoneticPr fontId="20" type="noConversion"/>
  <printOptions horizontalCentered="1" gridLines="1"/>
  <pageMargins left="0.31496062992125984" right="0.31496062992125984" top="1.1811023622047245" bottom="0.23622047244094491" header="0.27559055118110237" footer="0.51181102362204722"/>
  <pageSetup paperSize="9" firstPageNumber="0" fitToHeight="0" orientation="portrait" r:id="rId1"/>
  <headerFooter alignWithMargins="0">
    <oddHeader xml:space="preserve">&amp;L&amp;"Times New Roman,Normál"&amp;12Balatonszőlős Község Önkormányzata&amp;C&amp;"Times New Roman,Normál"&amp;12 2. melléklet 
az önkormányzat 2019. évi költségvetéséről szóló 2/2019. (II. 15.) önkormányzati rendelethez: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view="pageLayout" zoomScale="80" zoomScaleNormal="100" zoomScalePageLayoutView="80" workbookViewId="0">
      <selection sqref="A1:I1"/>
    </sheetView>
  </sheetViews>
  <sheetFormatPr defaultRowHeight="15.75" x14ac:dyDescent="0.25"/>
  <cols>
    <col min="1" max="1" width="79.5703125" style="82" customWidth="1"/>
    <col min="2" max="2" width="9.5703125" style="82" bestFit="1" customWidth="1"/>
    <col min="3" max="3" width="8.140625" style="82" bestFit="1" customWidth="1"/>
    <col min="4" max="4" width="9.5703125" style="82" bestFit="1" customWidth="1"/>
    <col min="5" max="5" width="22.85546875" style="82" customWidth="1"/>
    <col min="6" max="6" width="17.42578125" style="82" customWidth="1"/>
    <col min="7" max="8" width="17.42578125" style="108" customWidth="1"/>
    <col min="9" max="9" width="14" style="82" customWidth="1"/>
    <col min="10" max="256" width="9.140625" style="82"/>
    <col min="257" max="257" width="77.5703125" style="82" customWidth="1"/>
    <col min="258" max="258" width="8.42578125" style="82" customWidth="1"/>
    <col min="259" max="259" width="9.140625" style="82"/>
    <col min="260" max="260" width="11" style="82" bestFit="1" customWidth="1"/>
    <col min="261" max="261" width="15.28515625" style="82" customWidth="1"/>
    <col min="262" max="512" width="9.140625" style="82"/>
    <col min="513" max="513" width="77.5703125" style="82" customWidth="1"/>
    <col min="514" max="514" width="8.42578125" style="82" customWidth="1"/>
    <col min="515" max="515" width="9.140625" style="82"/>
    <col min="516" max="516" width="11" style="82" bestFit="1" customWidth="1"/>
    <col min="517" max="517" width="15.28515625" style="82" customWidth="1"/>
    <col min="518" max="768" width="9.140625" style="82"/>
    <col min="769" max="769" width="77.5703125" style="82" customWidth="1"/>
    <col min="770" max="770" width="8.42578125" style="82" customWidth="1"/>
    <col min="771" max="771" width="9.140625" style="82"/>
    <col min="772" max="772" width="11" style="82" bestFit="1" customWidth="1"/>
    <col min="773" max="773" width="15.28515625" style="82" customWidth="1"/>
    <col min="774" max="1024" width="9.140625" style="82"/>
    <col min="1025" max="1025" width="77.5703125" style="82" customWidth="1"/>
    <col min="1026" max="1026" width="8.42578125" style="82" customWidth="1"/>
    <col min="1027" max="1027" width="9.140625" style="82"/>
    <col min="1028" max="1028" width="11" style="82" bestFit="1" customWidth="1"/>
    <col min="1029" max="1029" width="15.28515625" style="82" customWidth="1"/>
    <col min="1030" max="1280" width="9.140625" style="82"/>
    <col min="1281" max="1281" width="77.5703125" style="82" customWidth="1"/>
    <col min="1282" max="1282" width="8.42578125" style="82" customWidth="1"/>
    <col min="1283" max="1283" width="9.140625" style="82"/>
    <col min="1284" max="1284" width="11" style="82" bestFit="1" customWidth="1"/>
    <col min="1285" max="1285" width="15.28515625" style="82" customWidth="1"/>
    <col min="1286" max="1536" width="9.140625" style="82"/>
    <col min="1537" max="1537" width="77.5703125" style="82" customWidth="1"/>
    <col min="1538" max="1538" width="8.42578125" style="82" customWidth="1"/>
    <col min="1539" max="1539" width="9.140625" style="82"/>
    <col min="1540" max="1540" width="11" style="82" bestFit="1" customWidth="1"/>
    <col min="1541" max="1541" width="15.28515625" style="82" customWidth="1"/>
    <col min="1542" max="1792" width="9.140625" style="82"/>
    <col min="1793" max="1793" width="77.5703125" style="82" customWidth="1"/>
    <col min="1794" max="1794" width="8.42578125" style="82" customWidth="1"/>
    <col min="1795" max="1795" width="9.140625" style="82"/>
    <col min="1796" max="1796" width="11" style="82" bestFit="1" customWidth="1"/>
    <col min="1797" max="1797" width="15.28515625" style="82" customWidth="1"/>
    <col min="1798" max="2048" width="9.140625" style="82"/>
    <col min="2049" max="2049" width="77.5703125" style="82" customWidth="1"/>
    <col min="2050" max="2050" width="8.42578125" style="82" customWidth="1"/>
    <col min="2051" max="2051" width="9.140625" style="82"/>
    <col min="2052" max="2052" width="11" style="82" bestFit="1" customWidth="1"/>
    <col min="2053" max="2053" width="15.28515625" style="82" customWidth="1"/>
    <col min="2054" max="2304" width="9.140625" style="82"/>
    <col min="2305" max="2305" width="77.5703125" style="82" customWidth="1"/>
    <col min="2306" max="2306" width="8.42578125" style="82" customWidth="1"/>
    <col min="2307" max="2307" width="9.140625" style="82"/>
    <col min="2308" max="2308" width="11" style="82" bestFit="1" customWidth="1"/>
    <col min="2309" max="2309" width="15.28515625" style="82" customWidth="1"/>
    <col min="2310" max="2560" width="9.140625" style="82"/>
    <col min="2561" max="2561" width="77.5703125" style="82" customWidth="1"/>
    <col min="2562" max="2562" width="8.42578125" style="82" customWidth="1"/>
    <col min="2563" max="2563" width="9.140625" style="82"/>
    <col min="2564" max="2564" width="11" style="82" bestFit="1" customWidth="1"/>
    <col min="2565" max="2565" width="15.28515625" style="82" customWidth="1"/>
    <col min="2566" max="2816" width="9.140625" style="82"/>
    <col min="2817" max="2817" width="77.5703125" style="82" customWidth="1"/>
    <col min="2818" max="2818" width="8.42578125" style="82" customWidth="1"/>
    <col min="2819" max="2819" width="9.140625" style="82"/>
    <col min="2820" max="2820" width="11" style="82" bestFit="1" customWidth="1"/>
    <col min="2821" max="2821" width="15.28515625" style="82" customWidth="1"/>
    <col min="2822" max="3072" width="9.140625" style="82"/>
    <col min="3073" max="3073" width="77.5703125" style="82" customWidth="1"/>
    <col min="3074" max="3074" width="8.42578125" style="82" customWidth="1"/>
    <col min="3075" max="3075" width="9.140625" style="82"/>
    <col min="3076" max="3076" width="11" style="82" bestFit="1" customWidth="1"/>
    <col min="3077" max="3077" width="15.28515625" style="82" customWidth="1"/>
    <col min="3078" max="3328" width="9.140625" style="82"/>
    <col min="3329" max="3329" width="77.5703125" style="82" customWidth="1"/>
    <col min="3330" max="3330" width="8.42578125" style="82" customWidth="1"/>
    <col min="3331" max="3331" width="9.140625" style="82"/>
    <col min="3332" max="3332" width="11" style="82" bestFit="1" customWidth="1"/>
    <col min="3333" max="3333" width="15.28515625" style="82" customWidth="1"/>
    <col min="3334" max="3584" width="9.140625" style="82"/>
    <col min="3585" max="3585" width="77.5703125" style="82" customWidth="1"/>
    <col min="3586" max="3586" width="8.42578125" style="82" customWidth="1"/>
    <col min="3587" max="3587" width="9.140625" style="82"/>
    <col min="3588" max="3588" width="11" style="82" bestFit="1" customWidth="1"/>
    <col min="3589" max="3589" width="15.28515625" style="82" customWidth="1"/>
    <col min="3590" max="3840" width="9.140625" style="82"/>
    <col min="3841" max="3841" width="77.5703125" style="82" customWidth="1"/>
    <col min="3842" max="3842" width="8.42578125" style="82" customWidth="1"/>
    <col min="3843" max="3843" width="9.140625" style="82"/>
    <col min="3844" max="3844" width="11" style="82" bestFit="1" customWidth="1"/>
    <col min="3845" max="3845" width="15.28515625" style="82" customWidth="1"/>
    <col min="3846" max="4096" width="9.140625" style="82"/>
    <col min="4097" max="4097" width="77.5703125" style="82" customWidth="1"/>
    <col min="4098" max="4098" width="8.42578125" style="82" customWidth="1"/>
    <col min="4099" max="4099" width="9.140625" style="82"/>
    <col min="4100" max="4100" width="11" style="82" bestFit="1" customWidth="1"/>
    <col min="4101" max="4101" width="15.28515625" style="82" customWidth="1"/>
    <col min="4102" max="4352" width="9.140625" style="82"/>
    <col min="4353" max="4353" width="77.5703125" style="82" customWidth="1"/>
    <col min="4354" max="4354" width="8.42578125" style="82" customWidth="1"/>
    <col min="4355" max="4355" width="9.140625" style="82"/>
    <col min="4356" max="4356" width="11" style="82" bestFit="1" customWidth="1"/>
    <col min="4357" max="4357" width="15.28515625" style="82" customWidth="1"/>
    <col min="4358" max="4608" width="9.140625" style="82"/>
    <col min="4609" max="4609" width="77.5703125" style="82" customWidth="1"/>
    <col min="4610" max="4610" width="8.42578125" style="82" customWidth="1"/>
    <col min="4611" max="4611" width="9.140625" style="82"/>
    <col min="4612" max="4612" width="11" style="82" bestFit="1" customWidth="1"/>
    <col min="4613" max="4613" width="15.28515625" style="82" customWidth="1"/>
    <col min="4614" max="4864" width="9.140625" style="82"/>
    <col min="4865" max="4865" width="77.5703125" style="82" customWidth="1"/>
    <col min="4866" max="4866" width="8.42578125" style="82" customWidth="1"/>
    <col min="4867" max="4867" width="9.140625" style="82"/>
    <col min="4868" max="4868" width="11" style="82" bestFit="1" customWidth="1"/>
    <col min="4869" max="4869" width="15.28515625" style="82" customWidth="1"/>
    <col min="4870" max="5120" width="9.140625" style="82"/>
    <col min="5121" max="5121" width="77.5703125" style="82" customWidth="1"/>
    <col min="5122" max="5122" width="8.42578125" style="82" customWidth="1"/>
    <col min="5123" max="5123" width="9.140625" style="82"/>
    <col min="5124" max="5124" width="11" style="82" bestFit="1" customWidth="1"/>
    <col min="5125" max="5125" width="15.28515625" style="82" customWidth="1"/>
    <col min="5126" max="5376" width="9.140625" style="82"/>
    <col min="5377" max="5377" width="77.5703125" style="82" customWidth="1"/>
    <col min="5378" max="5378" width="8.42578125" style="82" customWidth="1"/>
    <col min="5379" max="5379" width="9.140625" style="82"/>
    <col min="5380" max="5380" width="11" style="82" bestFit="1" customWidth="1"/>
    <col min="5381" max="5381" width="15.28515625" style="82" customWidth="1"/>
    <col min="5382" max="5632" width="9.140625" style="82"/>
    <col min="5633" max="5633" width="77.5703125" style="82" customWidth="1"/>
    <col min="5634" max="5634" width="8.42578125" style="82" customWidth="1"/>
    <col min="5635" max="5635" width="9.140625" style="82"/>
    <col min="5636" max="5636" width="11" style="82" bestFit="1" customWidth="1"/>
    <col min="5637" max="5637" width="15.28515625" style="82" customWidth="1"/>
    <col min="5638" max="5888" width="9.140625" style="82"/>
    <col min="5889" max="5889" width="77.5703125" style="82" customWidth="1"/>
    <col min="5890" max="5890" width="8.42578125" style="82" customWidth="1"/>
    <col min="5891" max="5891" width="9.140625" style="82"/>
    <col min="5892" max="5892" width="11" style="82" bestFit="1" customWidth="1"/>
    <col min="5893" max="5893" width="15.28515625" style="82" customWidth="1"/>
    <col min="5894" max="6144" width="9.140625" style="82"/>
    <col min="6145" max="6145" width="77.5703125" style="82" customWidth="1"/>
    <col min="6146" max="6146" width="8.42578125" style="82" customWidth="1"/>
    <col min="6147" max="6147" width="9.140625" style="82"/>
    <col min="6148" max="6148" width="11" style="82" bestFit="1" customWidth="1"/>
    <col min="6149" max="6149" width="15.28515625" style="82" customWidth="1"/>
    <col min="6150" max="6400" width="9.140625" style="82"/>
    <col min="6401" max="6401" width="77.5703125" style="82" customWidth="1"/>
    <col min="6402" max="6402" width="8.42578125" style="82" customWidth="1"/>
    <col min="6403" max="6403" width="9.140625" style="82"/>
    <col min="6404" max="6404" width="11" style="82" bestFit="1" customWidth="1"/>
    <col min="6405" max="6405" width="15.28515625" style="82" customWidth="1"/>
    <col min="6406" max="6656" width="9.140625" style="82"/>
    <col min="6657" max="6657" width="77.5703125" style="82" customWidth="1"/>
    <col min="6658" max="6658" width="8.42578125" style="82" customWidth="1"/>
    <col min="6659" max="6659" width="9.140625" style="82"/>
    <col min="6660" max="6660" width="11" style="82" bestFit="1" customWidth="1"/>
    <col min="6661" max="6661" width="15.28515625" style="82" customWidth="1"/>
    <col min="6662" max="6912" width="9.140625" style="82"/>
    <col min="6913" max="6913" width="77.5703125" style="82" customWidth="1"/>
    <col min="6914" max="6914" width="8.42578125" style="82" customWidth="1"/>
    <col min="6915" max="6915" width="9.140625" style="82"/>
    <col min="6916" max="6916" width="11" style="82" bestFit="1" customWidth="1"/>
    <col min="6917" max="6917" width="15.28515625" style="82" customWidth="1"/>
    <col min="6918" max="7168" width="9.140625" style="82"/>
    <col min="7169" max="7169" width="77.5703125" style="82" customWidth="1"/>
    <col min="7170" max="7170" width="8.42578125" style="82" customWidth="1"/>
    <col min="7171" max="7171" width="9.140625" style="82"/>
    <col min="7172" max="7172" width="11" style="82" bestFit="1" customWidth="1"/>
    <col min="7173" max="7173" width="15.28515625" style="82" customWidth="1"/>
    <col min="7174" max="7424" width="9.140625" style="82"/>
    <col min="7425" max="7425" width="77.5703125" style="82" customWidth="1"/>
    <col min="7426" max="7426" width="8.42578125" style="82" customWidth="1"/>
    <col min="7427" max="7427" width="9.140625" style="82"/>
    <col min="7428" max="7428" width="11" style="82" bestFit="1" customWidth="1"/>
    <col min="7429" max="7429" width="15.28515625" style="82" customWidth="1"/>
    <col min="7430" max="7680" width="9.140625" style="82"/>
    <col min="7681" max="7681" width="77.5703125" style="82" customWidth="1"/>
    <col min="7682" max="7682" width="8.42578125" style="82" customWidth="1"/>
    <col min="7683" max="7683" width="9.140625" style="82"/>
    <col min="7684" max="7684" width="11" style="82" bestFit="1" customWidth="1"/>
    <col min="7685" max="7685" width="15.28515625" style="82" customWidth="1"/>
    <col min="7686" max="7936" width="9.140625" style="82"/>
    <col min="7937" max="7937" width="77.5703125" style="82" customWidth="1"/>
    <col min="7938" max="7938" width="8.42578125" style="82" customWidth="1"/>
    <col min="7939" max="7939" width="9.140625" style="82"/>
    <col min="7940" max="7940" width="11" style="82" bestFit="1" customWidth="1"/>
    <col min="7941" max="7941" width="15.28515625" style="82" customWidth="1"/>
    <col min="7942" max="8192" width="9.140625" style="82"/>
    <col min="8193" max="8193" width="77.5703125" style="82" customWidth="1"/>
    <col min="8194" max="8194" width="8.42578125" style="82" customWidth="1"/>
    <col min="8195" max="8195" width="9.140625" style="82"/>
    <col min="8196" max="8196" width="11" style="82" bestFit="1" customWidth="1"/>
    <col min="8197" max="8197" width="15.28515625" style="82" customWidth="1"/>
    <col min="8198" max="8448" width="9.140625" style="82"/>
    <col min="8449" max="8449" width="77.5703125" style="82" customWidth="1"/>
    <col min="8450" max="8450" width="8.42578125" style="82" customWidth="1"/>
    <col min="8451" max="8451" width="9.140625" style="82"/>
    <col min="8452" max="8452" width="11" style="82" bestFit="1" customWidth="1"/>
    <col min="8453" max="8453" width="15.28515625" style="82" customWidth="1"/>
    <col min="8454" max="8704" width="9.140625" style="82"/>
    <col min="8705" max="8705" width="77.5703125" style="82" customWidth="1"/>
    <col min="8706" max="8706" width="8.42578125" style="82" customWidth="1"/>
    <col min="8707" max="8707" width="9.140625" style="82"/>
    <col min="8708" max="8708" width="11" style="82" bestFit="1" customWidth="1"/>
    <col min="8709" max="8709" width="15.28515625" style="82" customWidth="1"/>
    <col min="8710" max="8960" width="9.140625" style="82"/>
    <col min="8961" max="8961" width="77.5703125" style="82" customWidth="1"/>
    <col min="8962" max="8962" width="8.42578125" style="82" customWidth="1"/>
    <col min="8963" max="8963" width="9.140625" style="82"/>
    <col min="8964" max="8964" width="11" style="82" bestFit="1" customWidth="1"/>
    <col min="8965" max="8965" width="15.28515625" style="82" customWidth="1"/>
    <col min="8966" max="9216" width="9.140625" style="82"/>
    <col min="9217" max="9217" width="77.5703125" style="82" customWidth="1"/>
    <col min="9218" max="9218" width="8.42578125" style="82" customWidth="1"/>
    <col min="9219" max="9219" width="9.140625" style="82"/>
    <col min="9220" max="9220" width="11" style="82" bestFit="1" customWidth="1"/>
    <col min="9221" max="9221" width="15.28515625" style="82" customWidth="1"/>
    <col min="9222" max="9472" width="9.140625" style="82"/>
    <col min="9473" max="9473" width="77.5703125" style="82" customWidth="1"/>
    <col min="9474" max="9474" width="8.42578125" style="82" customWidth="1"/>
    <col min="9475" max="9475" width="9.140625" style="82"/>
    <col min="9476" max="9476" width="11" style="82" bestFit="1" customWidth="1"/>
    <col min="9477" max="9477" width="15.28515625" style="82" customWidth="1"/>
    <col min="9478" max="9728" width="9.140625" style="82"/>
    <col min="9729" max="9729" width="77.5703125" style="82" customWidth="1"/>
    <col min="9730" max="9730" width="8.42578125" style="82" customWidth="1"/>
    <col min="9731" max="9731" width="9.140625" style="82"/>
    <col min="9732" max="9732" width="11" style="82" bestFit="1" customWidth="1"/>
    <col min="9733" max="9733" width="15.28515625" style="82" customWidth="1"/>
    <col min="9734" max="9984" width="9.140625" style="82"/>
    <col min="9985" max="9985" width="77.5703125" style="82" customWidth="1"/>
    <col min="9986" max="9986" width="8.42578125" style="82" customWidth="1"/>
    <col min="9987" max="9987" width="9.140625" style="82"/>
    <col min="9988" max="9988" width="11" style="82" bestFit="1" customWidth="1"/>
    <col min="9989" max="9989" width="15.28515625" style="82" customWidth="1"/>
    <col min="9990" max="10240" width="9.140625" style="82"/>
    <col min="10241" max="10241" width="77.5703125" style="82" customWidth="1"/>
    <col min="10242" max="10242" width="8.42578125" style="82" customWidth="1"/>
    <col min="10243" max="10243" width="9.140625" style="82"/>
    <col min="10244" max="10244" width="11" style="82" bestFit="1" customWidth="1"/>
    <col min="10245" max="10245" width="15.28515625" style="82" customWidth="1"/>
    <col min="10246" max="10496" width="9.140625" style="82"/>
    <col min="10497" max="10497" width="77.5703125" style="82" customWidth="1"/>
    <col min="10498" max="10498" width="8.42578125" style="82" customWidth="1"/>
    <col min="10499" max="10499" width="9.140625" style="82"/>
    <col min="10500" max="10500" width="11" style="82" bestFit="1" customWidth="1"/>
    <col min="10501" max="10501" width="15.28515625" style="82" customWidth="1"/>
    <col min="10502" max="10752" width="9.140625" style="82"/>
    <col min="10753" max="10753" width="77.5703125" style="82" customWidth="1"/>
    <col min="10754" max="10754" width="8.42578125" style="82" customWidth="1"/>
    <col min="10755" max="10755" width="9.140625" style="82"/>
    <col min="10756" max="10756" width="11" style="82" bestFit="1" customWidth="1"/>
    <col min="10757" max="10757" width="15.28515625" style="82" customWidth="1"/>
    <col min="10758" max="11008" width="9.140625" style="82"/>
    <col min="11009" max="11009" width="77.5703125" style="82" customWidth="1"/>
    <col min="11010" max="11010" width="8.42578125" style="82" customWidth="1"/>
    <col min="11011" max="11011" width="9.140625" style="82"/>
    <col min="11012" max="11012" width="11" style="82" bestFit="1" customWidth="1"/>
    <col min="11013" max="11013" width="15.28515625" style="82" customWidth="1"/>
    <col min="11014" max="11264" width="9.140625" style="82"/>
    <col min="11265" max="11265" width="77.5703125" style="82" customWidth="1"/>
    <col min="11266" max="11266" width="8.42578125" style="82" customWidth="1"/>
    <col min="11267" max="11267" width="9.140625" style="82"/>
    <col min="11268" max="11268" width="11" style="82" bestFit="1" customWidth="1"/>
    <col min="11269" max="11269" width="15.28515625" style="82" customWidth="1"/>
    <col min="11270" max="11520" width="9.140625" style="82"/>
    <col min="11521" max="11521" width="77.5703125" style="82" customWidth="1"/>
    <col min="11522" max="11522" width="8.42578125" style="82" customWidth="1"/>
    <col min="11523" max="11523" width="9.140625" style="82"/>
    <col min="11524" max="11524" width="11" style="82" bestFit="1" customWidth="1"/>
    <col min="11525" max="11525" width="15.28515625" style="82" customWidth="1"/>
    <col min="11526" max="11776" width="9.140625" style="82"/>
    <col min="11777" max="11777" width="77.5703125" style="82" customWidth="1"/>
    <col min="11778" max="11778" width="8.42578125" style="82" customWidth="1"/>
    <col min="11779" max="11779" width="9.140625" style="82"/>
    <col min="11780" max="11780" width="11" style="82" bestFit="1" customWidth="1"/>
    <col min="11781" max="11781" width="15.28515625" style="82" customWidth="1"/>
    <col min="11782" max="12032" width="9.140625" style="82"/>
    <col min="12033" max="12033" width="77.5703125" style="82" customWidth="1"/>
    <col min="12034" max="12034" width="8.42578125" style="82" customWidth="1"/>
    <col min="12035" max="12035" width="9.140625" style="82"/>
    <col min="12036" max="12036" width="11" style="82" bestFit="1" customWidth="1"/>
    <col min="12037" max="12037" width="15.28515625" style="82" customWidth="1"/>
    <col min="12038" max="12288" width="9.140625" style="82"/>
    <col min="12289" max="12289" width="77.5703125" style="82" customWidth="1"/>
    <col min="12290" max="12290" width="8.42578125" style="82" customWidth="1"/>
    <col min="12291" max="12291" width="9.140625" style="82"/>
    <col min="12292" max="12292" width="11" style="82" bestFit="1" customWidth="1"/>
    <col min="12293" max="12293" width="15.28515625" style="82" customWidth="1"/>
    <col min="12294" max="12544" width="9.140625" style="82"/>
    <col min="12545" max="12545" width="77.5703125" style="82" customWidth="1"/>
    <col min="12546" max="12546" width="8.42578125" style="82" customWidth="1"/>
    <col min="12547" max="12547" width="9.140625" style="82"/>
    <col min="12548" max="12548" width="11" style="82" bestFit="1" customWidth="1"/>
    <col min="12549" max="12549" width="15.28515625" style="82" customWidth="1"/>
    <col min="12550" max="12800" width="9.140625" style="82"/>
    <col min="12801" max="12801" width="77.5703125" style="82" customWidth="1"/>
    <col min="12802" max="12802" width="8.42578125" style="82" customWidth="1"/>
    <col min="12803" max="12803" width="9.140625" style="82"/>
    <col min="12804" max="12804" width="11" style="82" bestFit="1" customWidth="1"/>
    <col min="12805" max="12805" width="15.28515625" style="82" customWidth="1"/>
    <col min="12806" max="13056" width="9.140625" style="82"/>
    <col min="13057" max="13057" width="77.5703125" style="82" customWidth="1"/>
    <col min="13058" max="13058" width="8.42578125" style="82" customWidth="1"/>
    <col min="13059" max="13059" width="9.140625" style="82"/>
    <col min="13060" max="13060" width="11" style="82" bestFit="1" customWidth="1"/>
    <col min="13061" max="13061" width="15.28515625" style="82" customWidth="1"/>
    <col min="13062" max="13312" width="9.140625" style="82"/>
    <col min="13313" max="13313" width="77.5703125" style="82" customWidth="1"/>
    <col min="13314" max="13314" width="8.42578125" style="82" customWidth="1"/>
    <col min="13315" max="13315" width="9.140625" style="82"/>
    <col min="13316" max="13316" width="11" style="82" bestFit="1" customWidth="1"/>
    <col min="13317" max="13317" width="15.28515625" style="82" customWidth="1"/>
    <col min="13318" max="13568" width="9.140625" style="82"/>
    <col min="13569" max="13569" width="77.5703125" style="82" customWidth="1"/>
    <col min="13570" max="13570" width="8.42578125" style="82" customWidth="1"/>
    <col min="13571" max="13571" width="9.140625" style="82"/>
    <col min="13572" max="13572" width="11" style="82" bestFit="1" customWidth="1"/>
    <col min="13573" max="13573" width="15.28515625" style="82" customWidth="1"/>
    <col min="13574" max="13824" width="9.140625" style="82"/>
    <col min="13825" max="13825" width="77.5703125" style="82" customWidth="1"/>
    <col min="13826" max="13826" width="8.42578125" style="82" customWidth="1"/>
    <col min="13827" max="13827" width="9.140625" style="82"/>
    <col min="13828" max="13828" width="11" style="82" bestFit="1" customWidth="1"/>
    <col min="13829" max="13829" width="15.28515625" style="82" customWidth="1"/>
    <col min="13830" max="14080" width="9.140625" style="82"/>
    <col min="14081" max="14081" width="77.5703125" style="82" customWidth="1"/>
    <col min="14082" max="14082" width="8.42578125" style="82" customWidth="1"/>
    <col min="14083" max="14083" width="9.140625" style="82"/>
    <col min="14084" max="14084" width="11" style="82" bestFit="1" customWidth="1"/>
    <col min="14085" max="14085" width="15.28515625" style="82" customWidth="1"/>
    <col min="14086" max="14336" width="9.140625" style="82"/>
    <col min="14337" max="14337" width="77.5703125" style="82" customWidth="1"/>
    <col min="14338" max="14338" width="8.42578125" style="82" customWidth="1"/>
    <col min="14339" max="14339" width="9.140625" style="82"/>
    <col min="14340" max="14340" width="11" style="82" bestFit="1" customWidth="1"/>
    <col min="14341" max="14341" width="15.28515625" style="82" customWidth="1"/>
    <col min="14342" max="14592" width="9.140625" style="82"/>
    <col min="14593" max="14593" width="77.5703125" style="82" customWidth="1"/>
    <col min="14594" max="14594" width="8.42578125" style="82" customWidth="1"/>
    <col min="14595" max="14595" width="9.140625" style="82"/>
    <col min="14596" max="14596" width="11" style="82" bestFit="1" customWidth="1"/>
    <col min="14597" max="14597" width="15.28515625" style="82" customWidth="1"/>
    <col min="14598" max="14848" width="9.140625" style="82"/>
    <col min="14849" max="14849" width="77.5703125" style="82" customWidth="1"/>
    <col min="14850" max="14850" width="8.42578125" style="82" customWidth="1"/>
    <col min="14851" max="14851" width="9.140625" style="82"/>
    <col min="14852" max="14852" width="11" style="82" bestFit="1" customWidth="1"/>
    <col min="14853" max="14853" width="15.28515625" style="82" customWidth="1"/>
    <col min="14854" max="15104" width="9.140625" style="82"/>
    <col min="15105" max="15105" width="77.5703125" style="82" customWidth="1"/>
    <col min="15106" max="15106" width="8.42578125" style="82" customWidth="1"/>
    <col min="15107" max="15107" width="9.140625" style="82"/>
    <col min="15108" max="15108" width="11" style="82" bestFit="1" customWidth="1"/>
    <col min="15109" max="15109" width="15.28515625" style="82" customWidth="1"/>
    <col min="15110" max="15360" width="9.140625" style="82"/>
    <col min="15361" max="15361" width="77.5703125" style="82" customWidth="1"/>
    <col min="15362" max="15362" width="8.42578125" style="82" customWidth="1"/>
    <col min="15363" max="15363" width="9.140625" style="82"/>
    <col min="15364" max="15364" width="11" style="82" bestFit="1" customWidth="1"/>
    <col min="15365" max="15365" width="15.28515625" style="82" customWidth="1"/>
    <col min="15366" max="15616" width="9.140625" style="82"/>
    <col min="15617" max="15617" width="77.5703125" style="82" customWidth="1"/>
    <col min="15618" max="15618" width="8.42578125" style="82" customWidth="1"/>
    <col min="15619" max="15619" width="9.140625" style="82"/>
    <col min="15620" max="15620" width="11" style="82" bestFit="1" customWidth="1"/>
    <col min="15621" max="15621" width="15.28515625" style="82" customWidth="1"/>
    <col min="15622" max="15872" width="9.140625" style="82"/>
    <col min="15873" max="15873" width="77.5703125" style="82" customWidth="1"/>
    <col min="15874" max="15874" width="8.42578125" style="82" customWidth="1"/>
    <col min="15875" max="15875" width="9.140625" style="82"/>
    <col min="15876" max="15876" width="11" style="82" bestFit="1" customWidth="1"/>
    <col min="15877" max="15877" width="15.28515625" style="82" customWidth="1"/>
    <col min="15878" max="16128" width="9.140625" style="82"/>
    <col min="16129" max="16129" width="77.5703125" style="82" customWidth="1"/>
    <col min="16130" max="16130" width="8.42578125" style="82" customWidth="1"/>
    <col min="16131" max="16131" width="9.140625" style="82"/>
    <col min="16132" max="16132" width="11" style="82" bestFit="1" customWidth="1"/>
    <col min="16133" max="16133" width="15.28515625" style="82" customWidth="1"/>
    <col min="16134" max="16384" width="9.140625" style="82"/>
  </cols>
  <sheetData>
    <row r="1" spans="1:9" ht="29.25" customHeight="1" x14ac:dyDescent="0.25">
      <c r="A1" s="312" t="s">
        <v>283</v>
      </c>
      <c r="B1" s="312"/>
      <c r="C1" s="312"/>
      <c r="D1" s="312"/>
      <c r="E1" s="312"/>
      <c r="F1" s="312"/>
      <c r="G1" s="312"/>
      <c r="H1" s="312"/>
      <c r="I1" s="312"/>
    </row>
    <row r="2" spans="1:9" ht="15.75" customHeight="1" x14ac:dyDescent="0.25">
      <c r="A2" s="313" t="s">
        <v>189</v>
      </c>
      <c r="B2" s="314" t="s">
        <v>354</v>
      </c>
      <c r="C2" s="313" t="s">
        <v>355</v>
      </c>
      <c r="D2" s="311" t="s">
        <v>356</v>
      </c>
      <c r="E2" s="311" t="s">
        <v>108</v>
      </c>
      <c r="F2" s="311" t="s">
        <v>286</v>
      </c>
      <c r="G2" s="311" t="s">
        <v>349</v>
      </c>
      <c r="H2" s="311" t="s">
        <v>359</v>
      </c>
      <c r="I2" s="311" t="s">
        <v>287</v>
      </c>
    </row>
    <row r="3" spans="1:9" x14ac:dyDescent="0.25">
      <c r="A3" s="313"/>
      <c r="B3" s="314"/>
      <c r="C3" s="313"/>
      <c r="D3" s="311"/>
      <c r="E3" s="311"/>
      <c r="F3" s="311"/>
      <c r="G3" s="311"/>
      <c r="H3" s="311"/>
      <c r="I3" s="311"/>
    </row>
    <row r="4" spans="1:9" x14ac:dyDescent="0.25">
      <c r="A4" s="109" t="s">
        <v>293</v>
      </c>
      <c r="B4" s="109"/>
      <c r="C4" s="110"/>
      <c r="D4" s="111"/>
      <c r="E4" s="89">
        <f t="shared" ref="E4:H5" si="0">E5</f>
        <v>24101266</v>
      </c>
      <c r="F4" s="89">
        <f t="shared" si="0"/>
        <v>24101266</v>
      </c>
      <c r="G4" s="89">
        <f t="shared" si="0"/>
        <v>24101266</v>
      </c>
      <c r="H4" s="89">
        <f t="shared" si="0"/>
        <v>24101266</v>
      </c>
      <c r="I4" s="89">
        <f>H4-G4</f>
        <v>0</v>
      </c>
    </row>
    <row r="5" spans="1:9" x14ac:dyDescent="0.25">
      <c r="A5" s="109" t="s">
        <v>2</v>
      </c>
      <c r="B5" s="109"/>
      <c r="C5" s="110"/>
      <c r="D5" s="111"/>
      <c r="E5" s="89">
        <f t="shared" si="0"/>
        <v>24101266</v>
      </c>
      <c r="F5" s="89">
        <f t="shared" si="0"/>
        <v>24101266</v>
      </c>
      <c r="G5" s="89">
        <f t="shared" si="0"/>
        <v>24101266</v>
      </c>
      <c r="H5" s="89">
        <f t="shared" si="0"/>
        <v>24101266</v>
      </c>
      <c r="I5" s="89">
        <f t="shared" ref="I5:I47" si="1">H5-G5</f>
        <v>0</v>
      </c>
    </row>
    <row r="6" spans="1:9" x14ac:dyDescent="0.25">
      <c r="A6" s="109" t="s">
        <v>59</v>
      </c>
      <c r="B6" s="109"/>
      <c r="C6" s="90"/>
      <c r="D6" s="111"/>
      <c r="E6" s="91">
        <f>E9+E18+E21+E24+E27+E29</f>
        <v>24101266</v>
      </c>
      <c r="F6" s="91">
        <f>F9+F18+F21+F24+F27+F29</f>
        <v>24101266</v>
      </c>
      <c r="G6" s="91">
        <f>H9+G18+G21+G24+G27+G29</f>
        <v>24101266</v>
      </c>
      <c r="H6" s="91">
        <v>24101266</v>
      </c>
      <c r="I6" s="89">
        <f t="shared" si="1"/>
        <v>0</v>
      </c>
    </row>
    <row r="7" spans="1:9" x14ac:dyDescent="0.25">
      <c r="A7" s="96" t="s">
        <v>60</v>
      </c>
      <c r="B7" s="109"/>
      <c r="C7" s="92"/>
      <c r="D7" s="93"/>
      <c r="E7" s="94">
        <f>C7*D7</f>
        <v>0</v>
      </c>
      <c r="F7" s="94">
        <f t="shared" ref="F7:H7" si="2">D7*E7</f>
        <v>0</v>
      </c>
      <c r="G7" s="94">
        <f t="shared" si="2"/>
        <v>0</v>
      </c>
      <c r="H7" s="94">
        <f t="shared" si="2"/>
        <v>0</v>
      </c>
      <c r="I7" s="95">
        <f t="shared" si="1"/>
        <v>0</v>
      </c>
    </row>
    <row r="8" spans="1:9" x14ac:dyDescent="0.25">
      <c r="A8" s="96" t="s">
        <v>61</v>
      </c>
      <c r="B8" s="109"/>
      <c r="C8" s="90"/>
      <c r="D8" s="111"/>
      <c r="E8" s="95">
        <v>0</v>
      </c>
      <c r="F8" s="95">
        <v>0</v>
      </c>
      <c r="G8" s="95">
        <v>0</v>
      </c>
      <c r="H8" s="95">
        <v>0</v>
      </c>
      <c r="I8" s="95">
        <f t="shared" si="1"/>
        <v>0</v>
      </c>
    </row>
    <row r="9" spans="1:9" x14ac:dyDescent="0.25">
      <c r="A9" s="147" t="s">
        <v>301</v>
      </c>
      <c r="B9" s="109"/>
      <c r="C9" s="90"/>
      <c r="D9" s="111"/>
      <c r="E9" s="91">
        <f>E10+E11+E12+E13+E14+E15+E16+E17</f>
        <v>10594400</v>
      </c>
      <c r="F9" s="91">
        <f t="shared" ref="F9:G9" si="3">F10+F11+F12+F13+F14+F15+F16+F17</f>
        <v>10594400</v>
      </c>
      <c r="G9" s="91">
        <f t="shared" si="3"/>
        <v>10594400</v>
      </c>
      <c r="H9" s="91">
        <f>H10+G11+G12+G13+G14+G15+G16+G17</f>
        <v>10594400</v>
      </c>
      <c r="I9" s="89">
        <f t="shared" si="1"/>
        <v>0</v>
      </c>
    </row>
    <row r="10" spans="1:9" x14ac:dyDescent="0.25">
      <c r="A10" s="148" t="s">
        <v>302</v>
      </c>
      <c r="B10" s="109"/>
      <c r="C10" s="90"/>
      <c r="D10" s="93">
        <v>22300</v>
      </c>
      <c r="E10" s="94">
        <v>985660</v>
      </c>
      <c r="F10" s="94">
        <v>985660</v>
      </c>
      <c r="G10" s="94">
        <v>985660</v>
      </c>
      <c r="H10" s="94">
        <v>985660</v>
      </c>
      <c r="I10" s="95">
        <f t="shared" si="1"/>
        <v>0</v>
      </c>
    </row>
    <row r="11" spans="1:9" x14ac:dyDescent="0.25">
      <c r="A11" s="148" t="s">
        <v>61</v>
      </c>
      <c r="B11" s="109"/>
      <c r="C11" s="90"/>
      <c r="D11" s="111"/>
      <c r="E11" s="95"/>
      <c r="F11" s="95"/>
      <c r="G11" s="95"/>
      <c r="H11" s="95"/>
      <c r="I11" s="95"/>
    </row>
    <row r="12" spans="1:9" x14ac:dyDescent="0.25">
      <c r="A12" s="148" t="s">
        <v>62</v>
      </c>
      <c r="B12" s="109"/>
      <c r="C12" s="110"/>
      <c r="D12" s="111"/>
      <c r="E12" s="94">
        <v>4928000</v>
      </c>
      <c r="F12" s="94">
        <v>4928000</v>
      </c>
      <c r="G12" s="94">
        <v>4928000</v>
      </c>
      <c r="H12" s="94">
        <v>4928000</v>
      </c>
      <c r="I12" s="95">
        <f t="shared" si="1"/>
        <v>0</v>
      </c>
    </row>
    <row r="13" spans="1:9" x14ac:dyDescent="0.25">
      <c r="A13" s="148" t="s">
        <v>61</v>
      </c>
      <c r="B13" s="109"/>
      <c r="C13" s="110"/>
      <c r="D13" s="111"/>
      <c r="E13" s="95"/>
      <c r="F13" s="95"/>
      <c r="G13" s="95"/>
      <c r="H13" s="95"/>
      <c r="I13" s="89"/>
    </row>
    <row r="14" spans="1:9" x14ac:dyDescent="0.25">
      <c r="A14" s="148" t="s">
        <v>63</v>
      </c>
      <c r="B14" s="109"/>
      <c r="C14" s="110"/>
      <c r="D14" s="111"/>
      <c r="E14" s="94">
        <v>0</v>
      </c>
      <c r="F14" s="94">
        <v>0</v>
      </c>
      <c r="G14" s="94">
        <v>0</v>
      </c>
      <c r="H14" s="94"/>
      <c r="I14" s="95">
        <f t="shared" si="1"/>
        <v>0</v>
      </c>
    </row>
    <row r="15" spans="1:9" x14ac:dyDescent="0.25">
      <c r="A15" s="148" t="s">
        <v>61</v>
      </c>
      <c r="B15" s="109"/>
      <c r="C15" s="110"/>
      <c r="D15" s="111"/>
      <c r="E15" s="95"/>
      <c r="F15" s="95"/>
      <c r="G15" s="95"/>
      <c r="H15" s="95"/>
      <c r="I15" s="89"/>
    </row>
    <row r="16" spans="1:9" x14ac:dyDescent="0.25">
      <c r="A16" s="148" t="s">
        <v>64</v>
      </c>
      <c r="B16" s="109"/>
      <c r="C16" s="110"/>
      <c r="D16" s="111"/>
      <c r="E16" s="94">
        <v>4680740</v>
      </c>
      <c r="F16" s="94">
        <v>4680740</v>
      </c>
      <c r="G16" s="94">
        <v>4680740</v>
      </c>
      <c r="H16" s="94">
        <v>4680740</v>
      </c>
      <c r="I16" s="89">
        <f t="shared" si="1"/>
        <v>0</v>
      </c>
    </row>
    <row r="17" spans="1:9" x14ac:dyDescent="0.25">
      <c r="A17" s="148" t="s">
        <v>61</v>
      </c>
      <c r="B17" s="109"/>
      <c r="C17" s="110"/>
      <c r="D17" s="111"/>
      <c r="E17" s="95"/>
      <c r="F17" s="95"/>
      <c r="G17" s="95"/>
      <c r="H17" s="95"/>
      <c r="I17" s="89"/>
    </row>
    <row r="18" spans="1:9" x14ac:dyDescent="0.25">
      <c r="A18" s="109" t="s">
        <v>209</v>
      </c>
      <c r="B18" s="109"/>
      <c r="C18" s="110"/>
      <c r="D18" s="111"/>
      <c r="E18" s="89">
        <f>E19+E20</f>
        <v>5000000</v>
      </c>
      <c r="F18" s="89">
        <f t="shared" ref="F18:H18" si="4">F19+F20</f>
        <v>5000000</v>
      </c>
      <c r="G18" s="89">
        <f t="shared" si="4"/>
        <v>5000000</v>
      </c>
      <c r="H18" s="89">
        <f t="shared" si="4"/>
        <v>5000000</v>
      </c>
      <c r="I18" s="89">
        <f t="shared" si="1"/>
        <v>0</v>
      </c>
    </row>
    <row r="19" spans="1:9" x14ac:dyDescent="0.25">
      <c r="A19" s="96" t="s">
        <v>192</v>
      </c>
      <c r="B19" s="96"/>
      <c r="C19" s="96"/>
      <c r="D19" s="93">
        <v>2700</v>
      </c>
      <c r="E19" s="94">
        <v>5000000</v>
      </c>
      <c r="F19" s="94">
        <v>5000000</v>
      </c>
      <c r="G19" s="94">
        <v>5000000</v>
      </c>
      <c r="H19" s="94">
        <v>5000000</v>
      </c>
      <c r="I19" s="95">
        <f t="shared" si="1"/>
        <v>0</v>
      </c>
    </row>
    <row r="20" spans="1:9" x14ac:dyDescent="0.25">
      <c r="A20" s="148" t="s">
        <v>61</v>
      </c>
      <c r="B20" s="109"/>
      <c r="C20" s="97"/>
      <c r="D20" s="93"/>
      <c r="E20" s="94"/>
      <c r="F20" s="94"/>
      <c r="G20" s="94"/>
      <c r="H20" s="94"/>
      <c r="I20" s="89"/>
    </row>
    <row r="21" spans="1:9" x14ac:dyDescent="0.25">
      <c r="A21" s="109" t="s">
        <v>210</v>
      </c>
      <c r="B21" s="109"/>
      <c r="C21" s="97"/>
      <c r="D21" s="93"/>
      <c r="E21" s="91">
        <f>E22+E23</f>
        <v>114750</v>
      </c>
      <c r="F21" s="91">
        <f t="shared" ref="F21:H21" si="5">F22+F23</f>
        <v>114750</v>
      </c>
      <c r="G21" s="91">
        <f t="shared" si="5"/>
        <v>114750</v>
      </c>
      <c r="H21" s="91">
        <f t="shared" si="5"/>
        <v>114750</v>
      </c>
      <c r="I21" s="89">
        <f t="shared" si="1"/>
        <v>0</v>
      </c>
    </row>
    <row r="22" spans="1:9" x14ac:dyDescent="0.25">
      <c r="A22" s="96" t="s">
        <v>65</v>
      </c>
      <c r="B22" s="109"/>
      <c r="C22" s="97"/>
      <c r="D22" s="98">
        <v>2550</v>
      </c>
      <c r="E22" s="99">
        <v>114750</v>
      </c>
      <c r="F22" s="99">
        <v>114750</v>
      </c>
      <c r="G22" s="99">
        <v>114750</v>
      </c>
      <c r="H22" s="99">
        <v>114750</v>
      </c>
      <c r="I22" s="95">
        <f t="shared" si="1"/>
        <v>0</v>
      </c>
    </row>
    <row r="23" spans="1:9" x14ac:dyDescent="0.25">
      <c r="A23" s="148" t="s">
        <v>61</v>
      </c>
      <c r="B23" s="109"/>
      <c r="C23" s="110"/>
      <c r="D23" s="100"/>
      <c r="E23" s="97"/>
      <c r="F23" s="97"/>
      <c r="G23" s="97"/>
      <c r="H23" s="97"/>
      <c r="I23" s="89"/>
    </row>
    <row r="24" spans="1:9" x14ac:dyDescent="0.25">
      <c r="A24" s="149" t="s">
        <v>211</v>
      </c>
      <c r="B24" s="109"/>
      <c r="C24" s="97"/>
      <c r="D24" s="93"/>
      <c r="E24" s="101">
        <f>E25</f>
        <v>99600</v>
      </c>
      <c r="F24" s="101">
        <f t="shared" ref="F24:H24" si="6">F25</f>
        <v>99600</v>
      </c>
      <c r="G24" s="101">
        <f t="shared" si="6"/>
        <v>99600</v>
      </c>
      <c r="H24" s="101">
        <f t="shared" si="6"/>
        <v>99600</v>
      </c>
      <c r="I24" s="89">
        <f t="shared" si="1"/>
        <v>0</v>
      </c>
    </row>
    <row r="25" spans="1:9" x14ac:dyDescent="0.25">
      <c r="A25" s="150" t="s">
        <v>212</v>
      </c>
      <c r="B25" s="109"/>
      <c r="C25" s="97"/>
      <c r="D25" s="93"/>
      <c r="E25" s="29">
        <v>99600</v>
      </c>
      <c r="F25" s="29">
        <v>99600</v>
      </c>
      <c r="G25" s="29">
        <v>99600</v>
      </c>
      <c r="H25" s="29">
        <v>99600</v>
      </c>
      <c r="I25" s="95">
        <f t="shared" si="1"/>
        <v>0</v>
      </c>
    </row>
    <row r="26" spans="1:9" x14ac:dyDescent="0.25">
      <c r="A26" s="148" t="s">
        <v>61</v>
      </c>
      <c r="B26" s="109"/>
      <c r="C26" s="97"/>
      <c r="D26" s="93"/>
      <c r="E26" s="94"/>
      <c r="F26" s="94"/>
      <c r="G26" s="94"/>
      <c r="H26" s="94"/>
      <c r="I26" s="95"/>
    </row>
    <row r="27" spans="1:9" s="108" customFormat="1" x14ac:dyDescent="0.25">
      <c r="A27" s="148" t="s">
        <v>296</v>
      </c>
      <c r="B27" s="109"/>
      <c r="C27" s="97"/>
      <c r="D27" s="93"/>
      <c r="E27" s="94">
        <v>7172016</v>
      </c>
      <c r="F27" s="94">
        <v>7172016</v>
      </c>
      <c r="G27" s="94">
        <v>7172016</v>
      </c>
      <c r="H27" s="94">
        <v>7172016</v>
      </c>
      <c r="I27" s="95">
        <f t="shared" si="1"/>
        <v>0</v>
      </c>
    </row>
    <row r="28" spans="1:9" x14ac:dyDescent="0.25">
      <c r="A28" s="147" t="s">
        <v>294</v>
      </c>
      <c r="B28" s="109"/>
      <c r="C28" s="110"/>
      <c r="D28" s="111"/>
      <c r="E28" s="91">
        <v>0</v>
      </c>
      <c r="F28" s="91">
        <v>0</v>
      </c>
      <c r="G28" s="91">
        <v>0</v>
      </c>
      <c r="H28" s="91">
        <v>0</v>
      </c>
      <c r="I28" s="89">
        <v>0</v>
      </c>
    </row>
    <row r="29" spans="1:9" s="108" customFormat="1" x14ac:dyDescent="0.25">
      <c r="A29" s="147" t="s">
        <v>295</v>
      </c>
      <c r="B29" s="109"/>
      <c r="C29" s="110"/>
      <c r="D29" s="111"/>
      <c r="E29" s="91">
        <v>1120500</v>
      </c>
      <c r="F29" s="91">
        <v>1120500</v>
      </c>
      <c r="G29" s="91">
        <v>1120500</v>
      </c>
      <c r="H29" s="91">
        <v>1120500</v>
      </c>
      <c r="I29" s="89">
        <f t="shared" si="1"/>
        <v>0</v>
      </c>
    </row>
    <row r="30" spans="1:9" ht="8.25" customHeight="1" x14ac:dyDescent="0.25">
      <c r="A30" s="148"/>
      <c r="B30" s="109"/>
      <c r="C30" s="97"/>
      <c r="D30" s="93"/>
      <c r="E30" s="137"/>
      <c r="F30" s="137"/>
      <c r="G30" s="137"/>
      <c r="H30" s="137"/>
      <c r="I30" s="89"/>
    </row>
    <row r="31" spans="1:9" ht="21" customHeight="1" x14ac:dyDescent="0.25">
      <c r="A31" s="109" t="s">
        <v>213</v>
      </c>
      <c r="B31" s="109"/>
      <c r="C31" s="97"/>
      <c r="D31" s="93"/>
      <c r="E31" s="111">
        <v>0</v>
      </c>
      <c r="F31" s="111">
        <v>0</v>
      </c>
      <c r="G31" s="111">
        <v>0</v>
      </c>
      <c r="H31" s="111"/>
      <c r="I31" s="89">
        <f t="shared" si="1"/>
        <v>0</v>
      </c>
    </row>
    <row r="32" spans="1:9" ht="9.75" customHeight="1" x14ac:dyDescent="0.25">
      <c r="A32" s="150"/>
      <c r="B32" s="96"/>
      <c r="C32" s="96"/>
      <c r="D32" s="93"/>
      <c r="E32" s="99"/>
      <c r="F32" s="99"/>
      <c r="G32" s="99"/>
      <c r="H32" s="99"/>
      <c r="I32" s="89"/>
    </row>
    <row r="33" spans="1:9" x14ac:dyDescent="0.25">
      <c r="A33" s="109" t="s">
        <v>194</v>
      </c>
      <c r="B33" s="109"/>
      <c r="C33" s="97"/>
      <c r="D33" s="93"/>
      <c r="E33" s="111">
        <f>E34+E37+E39+E35</f>
        <v>5148500</v>
      </c>
      <c r="F33" s="111">
        <f t="shared" ref="F33" si="7">F34+F37+F39+F35</f>
        <v>5194625</v>
      </c>
      <c r="G33" s="111">
        <f>G34+G37+G39+G35+G38</f>
        <v>6367666</v>
      </c>
      <c r="H33" s="111">
        <f>H34+H37+H39+H35+H38</f>
        <v>6390577</v>
      </c>
      <c r="I33" s="89">
        <f t="shared" si="1"/>
        <v>22911</v>
      </c>
    </row>
    <row r="34" spans="1:9" x14ac:dyDescent="0.25">
      <c r="A34" s="109" t="s">
        <v>300</v>
      </c>
      <c r="B34" s="109"/>
      <c r="C34" s="97"/>
      <c r="D34" s="93"/>
      <c r="E34" s="111">
        <v>0</v>
      </c>
      <c r="F34" s="111">
        <v>46125</v>
      </c>
      <c r="G34" s="111">
        <f>46125+23041</f>
        <v>69166</v>
      </c>
      <c r="H34" s="111">
        <f>46125+23041+22911</f>
        <v>92077</v>
      </c>
      <c r="I34" s="89">
        <f t="shared" si="1"/>
        <v>22911</v>
      </c>
    </row>
    <row r="35" spans="1:9" x14ac:dyDescent="0.25">
      <c r="A35" s="109" t="s">
        <v>297</v>
      </c>
      <c r="B35" s="109"/>
      <c r="C35" s="97"/>
      <c r="D35" s="93"/>
      <c r="E35" s="111">
        <v>2048500</v>
      </c>
      <c r="F35" s="111">
        <v>2048500</v>
      </c>
      <c r="G35" s="111">
        <v>2048500</v>
      </c>
      <c r="H35" s="111">
        <v>2048500</v>
      </c>
      <c r="I35" s="89">
        <f t="shared" si="1"/>
        <v>0</v>
      </c>
    </row>
    <row r="36" spans="1:9" x14ac:dyDescent="0.25">
      <c r="A36" s="109" t="s">
        <v>298</v>
      </c>
      <c r="B36" s="109"/>
      <c r="C36" s="97"/>
      <c r="D36" s="93"/>
      <c r="E36" s="111">
        <v>3100000</v>
      </c>
      <c r="F36" s="111">
        <v>3100000</v>
      </c>
      <c r="G36" s="111">
        <v>3100000</v>
      </c>
      <c r="H36" s="111">
        <v>3100000</v>
      </c>
      <c r="I36" s="89">
        <f t="shared" si="1"/>
        <v>0</v>
      </c>
    </row>
    <row r="37" spans="1:9" x14ac:dyDescent="0.25">
      <c r="A37" s="151" t="s">
        <v>299</v>
      </c>
      <c r="B37" s="96"/>
      <c r="C37" s="97"/>
      <c r="D37" s="93"/>
      <c r="E37" s="93">
        <v>3100000</v>
      </c>
      <c r="F37" s="93">
        <v>3100000</v>
      </c>
      <c r="G37" s="93">
        <v>3100000</v>
      </c>
      <c r="H37" s="93">
        <v>3100000</v>
      </c>
      <c r="I37" s="95">
        <f t="shared" si="1"/>
        <v>0</v>
      </c>
    </row>
    <row r="38" spans="1:9" s="108" customFormat="1" x14ac:dyDescent="0.25">
      <c r="A38" s="97" t="s">
        <v>305</v>
      </c>
      <c r="B38" s="96"/>
      <c r="C38" s="97"/>
      <c r="D38" s="93"/>
      <c r="E38" s="93">
        <v>0</v>
      </c>
      <c r="F38" s="93"/>
      <c r="G38" s="93">
        <v>1150000</v>
      </c>
      <c r="H38" s="93">
        <v>1150000</v>
      </c>
      <c r="I38" s="95">
        <f t="shared" si="1"/>
        <v>0</v>
      </c>
    </row>
    <row r="39" spans="1:9" s="103" customFormat="1" x14ac:dyDescent="0.25">
      <c r="A39" s="109"/>
      <c r="B39" s="109"/>
      <c r="C39" s="102"/>
      <c r="D39" s="110"/>
      <c r="E39" s="110"/>
      <c r="F39" s="110"/>
      <c r="G39" s="110"/>
      <c r="H39" s="110"/>
      <c r="I39" s="89"/>
    </row>
    <row r="40" spans="1:9" x14ac:dyDescent="0.25">
      <c r="A40" s="110" t="s">
        <v>280</v>
      </c>
      <c r="B40" s="96"/>
      <c r="C40" s="96"/>
      <c r="D40" s="93"/>
      <c r="E40" s="104"/>
      <c r="F40" s="104"/>
      <c r="G40" s="104"/>
      <c r="H40" s="104"/>
      <c r="I40" s="89"/>
    </row>
    <row r="41" spans="1:9" x14ac:dyDescent="0.25">
      <c r="A41" s="97" t="s">
        <v>303</v>
      </c>
      <c r="B41" s="105"/>
      <c r="C41" s="105"/>
      <c r="D41" s="105"/>
      <c r="E41" s="101">
        <f>E42</f>
        <v>1800000</v>
      </c>
      <c r="F41" s="101">
        <f t="shared" ref="F41:H41" si="8">F42</f>
        <v>1800000</v>
      </c>
      <c r="G41" s="101">
        <f t="shared" si="8"/>
        <v>1800000</v>
      </c>
      <c r="H41" s="101">
        <f t="shared" si="8"/>
        <v>1800000</v>
      </c>
      <c r="I41" s="89">
        <f>H41-G41</f>
        <v>0</v>
      </c>
    </row>
    <row r="42" spans="1:9" x14ac:dyDescent="0.25">
      <c r="A42" s="97"/>
      <c r="B42" s="97"/>
      <c r="C42" s="97"/>
      <c r="D42" s="93"/>
      <c r="E42" s="99">
        <v>1800000</v>
      </c>
      <c r="F42" s="99">
        <v>1800000</v>
      </c>
      <c r="G42" s="99">
        <v>1800000</v>
      </c>
      <c r="H42" s="99">
        <v>1800000</v>
      </c>
      <c r="I42" s="95">
        <f t="shared" si="1"/>
        <v>0</v>
      </c>
    </row>
    <row r="43" spans="1:9" s="108" customFormat="1" x14ac:dyDescent="0.25">
      <c r="A43" s="97"/>
      <c r="B43" s="97"/>
      <c r="C43" s="97"/>
      <c r="D43" s="93"/>
      <c r="E43" s="99"/>
      <c r="F43" s="99"/>
      <c r="G43" s="99"/>
      <c r="H43" s="99"/>
      <c r="I43" s="89"/>
    </row>
    <row r="44" spans="1:9" s="108" customFormat="1" x14ac:dyDescent="0.25">
      <c r="A44" s="110" t="s">
        <v>304</v>
      </c>
      <c r="B44" s="97"/>
      <c r="C44" s="97"/>
      <c r="D44" s="93"/>
      <c r="E44" s="101">
        <v>0</v>
      </c>
      <c r="F44" s="101">
        <v>1150000</v>
      </c>
      <c r="G44" s="101">
        <f>G45+G46</f>
        <v>604520</v>
      </c>
      <c r="H44" s="101">
        <f>H45+H46+H47</f>
        <v>1398520</v>
      </c>
      <c r="I44" s="89">
        <f t="shared" si="1"/>
        <v>794000</v>
      </c>
    </row>
    <row r="45" spans="1:9" s="108" customFormat="1" x14ac:dyDescent="0.25">
      <c r="A45" s="97" t="s">
        <v>305</v>
      </c>
      <c r="B45" s="97"/>
      <c r="C45" s="97"/>
      <c r="D45" s="93"/>
      <c r="E45" s="99">
        <v>0</v>
      </c>
      <c r="F45" s="99">
        <v>1150000</v>
      </c>
      <c r="G45" s="99">
        <v>0</v>
      </c>
      <c r="H45" s="99">
        <v>0</v>
      </c>
      <c r="I45" s="95">
        <f t="shared" si="1"/>
        <v>0</v>
      </c>
    </row>
    <row r="46" spans="1:9" x14ac:dyDescent="0.25">
      <c r="A46" s="97" t="s">
        <v>350</v>
      </c>
      <c r="B46" s="97"/>
      <c r="C46" s="97"/>
      <c r="D46" s="93"/>
      <c r="E46" s="99">
        <v>0</v>
      </c>
      <c r="F46" s="99">
        <v>0</v>
      </c>
      <c r="G46" s="99">
        <v>604520</v>
      </c>
      <c r="H46" s="99">
        <v>604520</v>
      </c>
      <c r="I46" s="95">
        <f t="shared" si="1"/>
        <v>0</v>
      </c>
    </row>
    <row r="47" spans="1:9" s="108" customFormat="1" x14ac:dyDescent="0.25">
      <c r="A47" s="97" t="s">
        <v>360</v>
      </c>
      <c r="B47" s="97"/>
      <c r="C47" s="97"/>
      <c r="D47" s="93"/>
      <c r="E47" s="99">
        <v>0</v>
      </c>
      <c r="F47" s="99">
        <v>0</v>
      </c>
      <c r="G47" s="99">
        <v>0</v>
      </c>
      <c r="H47" s="99">
        <v>794000</v>
      </c>
      <c r="I47" s="95">
        <f t="shared" si="1"/>
        <v>794000</v>
      </c>
    </row>
    <row r="48" spans="1:9" x14ac:dyDescent="0.25">
      <c r="A48" s="109" t="s">
        <v>66</v>
      </c>
      <c r="B48" s="104"/>
      <c r="C48" s="104"/>
      <c r="D48" s="104"/>
      <c r="E48" s="101">
        <f>E41+E33+E31+E4</f>
        <v>31049766</v>
      </c>
      <c r="F48" s="101">
        <f>F41+F33+F31+F4+F44</f>
        <v>32245891</v>
      </c>
      <c r="G48" s="101">
        <f>G41+G33+G31+G4+G44</f>
        <v>32873452</v>
      </c>
      <c r="H48" s="101">
        <f>H41+H33+H31+H4+H44</f>
        <v>33690363</v>
      </c>
      <c r="I48" s="101">
        <f>H48-G48</f>
        <v>816911</v>
      </c>
    </row>
    <row r="51" spans="5:5" x14ac:dyDescent="0.25">
      <c r="E51" s="83"/>
    </row>
  </sheetData>
  <mergeCells count="10">
    <mergeCell ref="F2:F3"/>
    <mergeCell ref="I2:I3"/>
    <mergeCell ref="A1:I1"/>
    <mergeCell ref="A2:A3"/>
    <mergeCell ref="B2:B3"/>
    <mergeCell ref="C2:C3"/>
    <mergeCell ref="D2:D3"/>
    <mergeCell ref="E2:E3"/>
    <mergeCell ref="G2:G3"/>
    <mergeCell ref="H2:H3"/>
  </mergeCells>
  <printOptions horizontalCentered="1"/>
  <pageMargins left="0.11811023622047245" right="0.11811023622047245" top="0.4" bottom="0" header="0.11811023622047245" footer="0.31496062992125984"/>
  <pageSetup paperSize="9" scale="73" orientation="landscape" r:id="rId1"/>
  <headerFooter>
    <oddHeader xml:space="preserve">&amp;L&amp;"Times New Roman,Normál"&amp;12Balatonszőlős Község Önkormányzata&amp;C&amp;"Times New Roman,Normál"&amp;12 2/a melléklet
az önkormányzat 2019. évi költségvetéséről szóló 2/2019. (II. 15.) önkormányzati rendelethez: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J36"/>
  <sheetViews>
    <sheetView view="pageLayout" zoomScaleNormal="75" zoomScaleSheetLayoutView="80" workbookViewId="0">
      <selection sqref="A1:F1"/>
    </sheetView>
  </sheetViews>
  <sheetFormatPr defaultColWidth="9" defaultRowHeight="15.75" x14ac:dyDescent="0.25"/>
  <cols>
    <col min="1" max="1" width="42" style="69" customWidth="1"/>
    <col min="2" max="2" width="15.28515625" style="69" customWidth="1"/>
    <col min="3" max="5" width="14" style="69" customWidth="1"/>
    <col min="6" max="6" width="15.28515625" style="69" customWidth="1"/>
    <col min="7" max="7" width="12.7109375" style="69" bestFit="1" customWidth="1"/>
    <col min="8" max="16384" width="9" style="69"/>
  </cols>
  <sheetData>
    <row r="1" spans="1:6" ht="31.7" customHeight="1" x14ac:dyDescent="0.25">
      <c r="A1" s="315" t="s">
        <v>281</v>
      </c>
      <c r="B1" s="315"/>
      <c r="C1" s="315"/>
      <c r="D1" s="315"/>
      <c r="E1" s="315"/>
      <c r="F1" s="315"/>
    </row>
    <row r="2" spans="1:6" ht="47.25" x14ac:dyDescent="0.25">
      <c r="A2" s="152" t="s">
        <v>189</v>
      </c>
      <c r="B2" s="80" t="str">
        <f>'1.tábla '!B4</f>
        <v>2019. évi eredeti előirányzat</v>
      </c>
      <c r="C2" s="80" t="str">
        <f>'1.tábla '!C4</f>
        <v>I. Módosítás</v>
      </c>
      <c r="D2" s="80" t="s">
        <v>349</v>
      </c>
      <c r="E2" s="80" t="s">
        <v>359</v>
      </c>
      <c r="F2" s="80" t="str">
        <f>'1.tábla '!F4</f>
        <v>Eltérés</v>
      </c>
    </row>
    <row r="3" spans="1:6" ht="25.5" customHeight="1" x14ac:dyDescent="0.25">
      <c r="A3" s="153" t="s">
        <v>222</v>
      </c>
      <c r="B3" s="28"/>
      <c r="C3" s="154"/>
      <c r="D3" s="154"/>
      <c r="E3" s="154"/>
      <c r="F3" s="154"/>
    </row>
    <row r="4" spans="1:6" s="70" customFormat="1" ht="24" customHeight="1" x14ac:dyDescent="0.25">
      <c r="A4" s="155" t="s">
        <v>72</v>
      </c>
      <c r="B4" s="115">
        <f>SUM(B5:B6)</f>
        <v>22269078</v>
      </c>
      <c r="C4" s="115">
        <f>SUM(C5:C6)</f>
        <v>23819078</v>
      </c>
      <c r="D4" s="115">
        <f>SUM(D5:D6)</f>
        <v>23819078</v>
      </c>
      <c r="E4" s="115">
        <f>SUM(E5:E6)</f>
        <v>23919078</v>
      </c>
      <c r="F4" s="40">
        <f>E4-D4</f>
        <v>100000</v>
      </c>
    </row>
    <row r="5" spans="1:6" s="70" customFormat="1" ht="21.75" customHeight="1" x14ac:dyDescent="0.25">
      <c r="A5" s="156" t="s">
        <v>284</v>
      </c>
      <c r="B5" s="114">
        <v>17195238</v>
      </c>
      <c r="C5" s="118">
        <f>17195238+1550000</f>
        <v>18745238</v>
      </c>
      <c r="D5" s="118">
        <f>17195238+1550000</f>
        <v>18745238</v>
      </c>
      <c r="E5" s="118">
        <f>18745238+100000</f>
        <v>18845238</v>
      </c>
      <c r="F5" s="118">
        <f t="shared" ref="F5:F35" si="0">E5-D5</f>
        <v>100000</v>
      </c>
    </row>
    <row r="6" spans="1:6" s="70" customFormat="1" ht="21.75" customHeight="1" x14ac:dyDescent="0.25">
      <c r="A6" s="156" t="s">
        <v>311</v>
      </c>
      <c r="B6" s="114">
        <v>5073840</v>
      </c>
      <c r="C6" s="118">
        <v>5073840</v>
      </c>
      <c r="D6" s="118">
        <v>5073840</v>
      </c>
      <c r="E6" s="118">
        <v>5073840</v>
      </c>
      <c r="F6" s="118">
        <f t="shared" si="0"/>
        <v>0</v>
      </c>
    </row>
    <row r="7" spans="1:6" s="70" customFormat="1" ht="21" customHeight="1" x14ac:dyDescent="0.25">
      <c r="A7" s="155" t="s">
        <v>69</v>
      </c>
      <c r="B7" s="115">
        <f>B8+B9</f>
        <v>3645209</v>
      </c>
      <c r="C7" s="115">
        <f>C8+C9</f>
        <v>3645209</v>
      </c>
      <c r="D7" s="115">
        <f>D8+D9</f>
        <v>3645209</v>
      </c>
      <c r="E7" s="115">
        <f>E8+E9</f>
        <v>3662709</v>
      </c>
      <c r="F7" s="40">
        <f t="shared" si="0"/>
        <v>17500</v>
      </c>
    </row>
    <row r="8" spans="1:6" s="70" customFormat="1" ht="21.75" customHeight="1" x14ac:dyDescent="0.25">
      <c r="A8" s="156" t="s">
        <v>312</v>
      </c>
      <c r="B8" s="114">
        <v>2985209</v>
      </c>
      <c r="C8" s="29">
        <v>2985209</v>
      </c>
      <c r="D8" s="29">
        <v>2985209</v>
      </c>
      <c r="E8" s="29">
        <f>2985209+17500</f>
        <v>3002709</v>
      </c>
      <c r="F8" s="118">
        <f t="shared" si="0"/>
        <v>17500</v>
      </c>
    </row>
    <row r="9" spans="1:6" s="70" customFormat="1" ht="21.75" customHeight="1" x14ac:dyDescent="0.25">
      <c r="A9" s="156" t="s">
        <v>313</v>
      </c>
      <c r="B9" s="114">
        <v>660000</v>
      </c>
      <c r="C9" s="29">
        <v>660000</v>
      </c>
      <c r="D9" s="29">
        <v>660000</v>
      </c>
      <c r="E9" s="29">
        <v>660000</v>
      </c>
      <c r="F9" s="118">
        <f t="shared" si="0"/>
        <v>0</v>
      </c>
    </row>
    <row r="10" spans="1:6" s="70" customFormat="1" ht="18.95" customHeight="1" x14ac:dyDescent="0.25">
      <c r="A10" s="155" t="s">
        <v>70</v>
      </c>
      <c r="B10" s="115">
        <f>SUM(B11:B28)</f>
        <v>22864333</v>
      </c>
      <c r="C10" s="115">
        <f>SUM(C11:C28)</f>
        <v>23084673</v>
      </c>
      <c r="D10" s="115">
        <f>SUM(D11:D28)</f>
        <v>23689193</v>
      </c>
      <c r="E10" s="115">
        <f>SUM(E11:E28)</f>
        <v>25570673</v>
      </c>
      <c r="F10" s="40">
        <f t="shared" si="0"/>
        <v>1881480</v>
      </c>
    </row>
    <row r="11" spans="1:6" ht="19.7" customHeight="1" x14ac:dyDescent="0.25">
      <c r="A11" s="157" t="s">
        <v>231</v>
      </c>
      <c r="B11" s="114">
        <v>570000</v>
      </c>
      <c r="C11" s="114">
        <f>35000+10000</f>
        <v>45000</v>
      </c>
      <c r="D11" s="114">
        <v>45000</v>
      </c>
      <c r="E11" s="114">
        <f>45000+50000</f>
        <v>95000</v>
      </c>
      <c r="F11" s="118">
        <f t="shared" si="0"/>
        <v>50000</v>
      </c>
    </row>
    <row r="12" spans="1:6" ht="19.7" customHeight="1" x14ac:dyDescent="0.25">
      <c r="A12" s="157" t="s">
        <v>232</v>
      </c>
      <c r="B12" s="114">
        <v>2000000</v>
      </c>
      <c r="C12" s="114">
        <v>2000000</v>
      </c>
      <c r="D12" s="114">
        <f>2000000+476000</f>
        <v>2476000</v>
      </c>
      <c r="E12" s="114">
        <f>2476000+324000</f>
        <v>2800000</v>
      </c>
      <c r="F12" s="118">
        <f t="shared" si="0"/>
        <v>324000</v>
      </c>
    </row>
    <row r="13" spans="1:6" ht="19.5" customHeight="1" x14ac:dyDescent="0.25">
      <c r="A13" s="156" t="s">
        <v>288</v>
      </c>
      <c r="B13" s="114">
        <v>0</v>
      </c>
      <c r="C13" s="114">
        <v>421260</v>
      </c>
      <c r="D13" s="114">
        <v>421260</v>
      </c>
      <c r="E13" s="114">
        <v>421260</v>
      </c>
      <c r="F13" s="118">
        <f t="shared" si="0"/>
        <v>0</v>
      </c>
    </row>
    <row r="14" spans="1:6" ht="19.5" customHeight="1" x14ac:dyDescent="0.25">
      <c r="A14" s="156" t="s">
        <v>215</v>
      </c>
      <c r="B14" s="114">
        <v>550000</v>
      </c>
      <c r="C14" s="114">
        <v>550000</v>
      </c>
      <c r="D14" s="114">
        <v>550000</v>
      </c>
      <c r="E14" s="114">
        <f>650000+100000</f>
        <v>750000</v>
      </c>
      <c r="F14" s="118">
        <f t="shared" si="0"/>
        <v>200000</v>
      </c>
    </row>
    <row r="15" spans="1:6" ht="19.7" customHeight="1" x14ac:dyDescent="0.25">
      <c r="A15" s="156" t="s">
        <v>216</v>
      </c>
      <c r="B15" s="114">
        <v>650000</v>
      </c>
      <c r="C15" s="114">
        <v>650000</v>
      </c>
      <c r="D15" s="114">
        <v>650000</v>
      </c>
      <c r="E15" s="114">
        <v>550000</v>
      </c>
      <c r="F15" s="118">
        <f t="shared" si="0"/>
        <v>-100000</v>
      </c>
    </row>
    <row r="16" spans="1:6" ht="19.7" customHeight="1" x14ac:dyDescent="0.25">
      <c r="A16" s="156" t="s">
        <v>217</v>
      </c>
      <c r="B16" s="114">
        <v>2000000</v>
      </c>
      <c r="C16" s="114">
        <v>2000000</v>
      </c>
      <c r="D16" s="114">
        <v>2000000</v>
      </c>
      <c r="E16" s="114">
        <f>2000000+400000</f>
        <v>2400000</v>
      </c>
      <c r="F16" s="118">
        <f t="shared" si="0"/>
        <v>400000</v>
      </c>
    </row>
    <row r="17" spans="1:10" ht="19.7" customHeight="1" x14ac:dyDescent="0.25">
      <c r="A17" s="156" t="s">
        <v>218</v>
      </c>
      <c r="B17" s="114">
        <v>20000</v>
      </c>
      <c r="C17" s="114">
        <v>20000</v>
      </c>
      <c r="D17" s="114">
        <v>20000</v>
      </c>
      <c r="E17" s="114">
        <v>20000</v>
      </c>
      <c r="F17" s="118">
        <f t="shared" si="0"/>
        <v>0</v>
      </c>
    </row>
    <row r="18" spans="1:10" ht="19.7" customHeight="1" x14ac:dyDescent="0.25">
      <c r="A18" s="156" t="s">
        <v>257</v>
      </c>
      <c r="B18" s="114">
        <v>480000</v>
      </c>
      <c r="C18" s="114">
        <f>B18+30000</f>
        <v>510000</v>
      </c>
      <c r="D18" s="114">
        <v>510000</v>
      </c>
      <c r="E18" s="114">
        <v>510000</v>
      </c>
      <c r="F18" s="118">
        <f t="shared" si="0"/>
        <v>0</v>
      </c>
    </row>
    <row r="19" spans="1:10" ht="31.5" x14ac:dyDescent="0.25">
      <c r="A19" s="156" t="s">
        <v>292</v>
      </c>
      <c r="B19" s="114">
        <v>400000</v>
      </c>
      <c r="C19" s="114">
        <f>400000+142000</f>
        <v>542000</v>
      </c>
      <c r="D19" s="114">
        <v>642000</v>
      </c>
      <c r="E19" s="114">
        <f>+D19+150000</f>
        <v>792000</v>
      </c>
      <c r="F19" s="118">
        <f t="shared" si="0"/>
        <v>150000</v>
      </c>
    </row>
    <row r="20" spans="1:10" ht="19.7" customHeight="1" x14ac:dyDescent="0.25">
      <c r="A20" s="156" t="s">
        <v>258</v>
      </c>
      <c r="B20" s="114">
        <v>200000</v>
      </c>
      <c r="C20" s="114">
        <v>200000</v>
      </c>
      <c r="D20" s="114">
        <v>200000</v>
      </c>
      <c r="E20" s="114">
        <v>200000</v>
      </c>
      <c r="F20" s="118">
        <f t="shared" si="0"/>
        <v>0</v>
      </c>
    </row>
    <row r="21" spans="1:10" ht="19.5" customHeight="1" x14ac:dyDescent="0.25">
      <c r="A21" s="156" t="s">
        <v>219</v>
      </c>
      <c r="B21" s="114">
        <v>1800000</v>
      </c>
      <c r="C21" s="114">
        <v>1800000</v>
      </c>
      <c r="D21" s="114">
        <v>1800000</v>
      </c>
      <c r="E21" s="114">
        <f>1800000+500000</f>
        <v>2300000</v>
      </c>
      <c r="F21" s="118">
        <f t="shared" si="0"/>
        <v>500000</v>
      </c>
    </row>
    <row r="22" spans="1:10" ht="19.7" customHeight="1" x14ac:dyDescent="0.25">
      <c r="A22" s="156" t="s">
        <v>221</v>
      </c>
      <c r="B22" s="114">
        <v>3500000</v>
      </c>
      <c r="C22" s="114">
        <v>3500000</v>
      </c>
      <c r="D22" s="114">
        <v>3400000</v>
      </c>
      <c r="E22" s="114">
        <v>3400000</v>
      </c>
      <c r="F22" s="118">
        <f t="shared" si="0"/>
        <v>0</v>
      </c>
    </row>
    <row r="23" spans="1:10" ht="19.5" customHeight="1" x14ac:dyDescent="0.25">
      <c r="A23" s="156" t="s">
        <v>290</v>
      </c>
      <c r="B23" s="114">
        <v>5954333</v>
      </c>
      <c r="C23" s="114">
        <v>4688451</v>
      </c>
      <c r="D23" s="114">
        <v>4688451</v>
      </c>
      <c r="E23" s="114">
        <v>4688451</v>
      </c>
      <c r="F23" s="118">
        <f t="shared" si="0"/>
        <v>0</v>
      </c>
    </row>
    <row r="24" spans="1:10" ht="19.7" customHeight="1" x14ac:dyDescent="0.25">
      <c r="A24" s="156" t="s">
        <v>314</v>
      </c>
      <c r="B24" s="114">
        <v>40000</v>
      </c>
      <c r="C24" s="114">
        <v>40000</v>
      </c>
      <c r="D24" s="114">
        <v>40000</v>
      </c>
      <c r="E24" s="114">
        <v>40000</v>
      </c>
      <c r="F24" s="118">
        <f t="shared" si="0"/>
        <v>0</v>
      </c>
    </row>
    <row r="25" spans="1:10" ht="31.5" x14ac:dyDescent="0.25">
      <c r="A25" s="156" t="s">
        <v>353</v>
      </c>
      <c r="B25" s="114">
        <v>2700000</v>
      </c>
      <c r="C25" s="114">
        <f>2700000+38340</f>
        <v>2738340</v>
      </c>
      <c r="D25" s="114">
        <f>2738340+128520</f>
        <v>2866860</v>
      </c>
      <c r="E25" s="114">
        <f>2738340+128520+135000+87480+27000+108000</f>
        <v>3224340</v>
      </c>
      <c r="F25" s="118">
        <f t="shared" si="0"/>
        <v>357480</v>
      </c>
    </row>
    <row r="26" spans="1:10" ht="31.5" x14ac:dyDescent="0.25">
      <c r="A26" s="156" t="s">
        <v>289</v>
      </c>
      <c r="B26" s="114">
        <v>0</v>
      </c>
      <c r="C26" s="114">
        <f>113740+1265882</f>
        <v>1379622</v>
      </c>
      <c r="D26" s="114">
        <v>1379622</v>
      </c>
      <c r="E26" s="114">
        <v>1379622</v>
      </c>
      <c r="F26" s="118">
        <f t="shared" si="0"/>
        <v>0</v>
      </c>
    </row>
    <row r="27" spans="1:10" ht="19.7" customHeight="1" x14ac:dyDescent="0.25">
      <c r="A27" s="156" t="s">
        <v>315</v>
      </c>
      <c r="B27" s="114">
        <v>750000</v>
      </c>
      <c r="C27" s="114">
        <v>750000</v>
      </c>
      <c r="D27" s="114">
        <v>750000</v>
      </c>
      <c r="E27" s="114">
        <v>750000</v>
      </c>
      <c r="F27" s="118">
        <f t="shared" si="0"/>
        <v>0</v>
      </c>
    </row>
    <row r="28" spans="1:10" ht="19.5" customHeight="1" x14ac:dyDescent="0.25">
      <c r="A28" s="156" t="s">
        <v>220</v>
      </c>
      <c r="B28" s="114">
        <v>1250000</v>
      </c>
      <c r="C28" s="114">
        <v>1250000</v>
      </c>
      <c r="D28" s="114">
        <v>1250000</v>
      </c>
      <c r="E28" s="114">
        <v>1250000</v>
      </c>
      <c r="F28" s="118">
        <f t="shared" si="0"/>
        <v>0</v>
      </c>
    </row>
    <row r="29" spans="1:10" ht="19.7" customHeight="1" x14ac:dyDescent="0.25">
      <c r="A29" s="155" t="s">
        <v>234</v>
      </c>
      <c r="B29" s="115">
        <f>B30</f>
        <v>2048500</v>
      </c>
      <c r="C29" s="115">
        <f t="shared" ref="C29:E29" si="1">C30</f>
        <v>2048500</v>
      </c>
      <c r="D29" s="115">
        <f t="shared" si="1"/>
        <v>2048500</v>
      </c>
      <c r="E29" s="115">
        <f t="shared" si="1"/>
        <v>2048500</v>
      </c>
      <c r="F29" s="40">
        <f t="shared" si="0"/>
        <v>0</v>
      </c>
    </row>
    <row r="30" spans="1:10" s="70" customFormat="1" ht="19.5" customHeight="1" x14ac:dyDescent="0.25">
      <c r="A30" s="156" t="s">
        <v>249</v>
      </c>
      <c r="B30" s="114">
        <v>2048500</v>
      </c>
      <c r="C30" s="29">
        <v>2048500</v>
      </c>
      <c r="D30" s="29">
        <v>2048500</v>
      </c>
      <c r="E30" s="29">
        <v>2048500</v>
      </c>
      <c r="F30" s="40">
        <f t="shared" si="0"/>
        <v>0</v>
      </c>
      <c r="G30" s="87"/>
      <c r="H30" s="71"/>
      <c r="I30" s="71"/>
      <c r="J30" s="71"/>
    </row>
    <row r="31" spans="1:10" ht="19.5" customHeight="1" x14ac:dyDescent="0.25">
      <c r="A31" s="155" t="s">
        <v>71</v>
      </c>
      <c r="B31" s="115">
        <f>'4.tábla'!B17+B34</f>
        <v>14231349</v>
      </c>
      <c r="C31" s="115">
        <f>'4.tábla'!C17+C34</f>
        <v>14252878</v>
      </c>
      <c r="D31" s="115">
        <f>'4.tábla'!D17+D34</f>
        <v>14224745</v>
      </c>
      <c r="E31" s="115">
        <f>'4.tábla'!E17+E34</f>
        <v>14345173</v>
      </c>
      <c r="F31" s="40">
        <f t="shared" si="0"/>
        <v>120428</v>
      </c>
      <c r="G31" s="87"/>
      <c r="H31" s="72"/>
      <c r="I31" s="72"/>
      <c r="J31" s="72"/>
    </row>
    <row r="32" spans="1:10" ht="31.5" x14ac:dyDescent="0.25">
      <c r="A32" s="158" t="s">
        <v>316</v>
      </c>
      <c r="B32" s="114">
        <f>'4.tábla'!B3</f>
        <v>13371349</v>
      </c>
      <c r="C32" s="114">
        <f>'4.tábla'!C3</f>
        <v>13371349</v>
      </c>
      <c r="D32" s="114">
        <f>'4.tábla'!D3</f>
        <v>13343216</v>
      </c>
      <c r="E32" s="114">
        <f>'4.tábla'!E3</f>
        <v>12669644</v>
      </c>
      <c r="F32" s="40">
        <f t="shared" si="0"/>
        <v>-673572</v>
      </c>
      <c r="G32" s="88"/>
      <c r="H32" s="68"/>
      <c r="I32" s="68"/>
      <c r="J32" s="68"/>
    </row>
    <row r="33" spans="1:10" ht="47.25" x14ac:dyDescent="0.25">
      <c r="A33" s="158" t="s">
        <v>317</v>
      </c>
      <c r="B33" s="114">
        <f>'4.tábla'!B9</f>
        <v>860000</v>
      </c>
      <c r="C33" s="114">
        <f>'4.tábla'!C9</f>
        <v>860000</v>
      </c>
      <c r="D33" s="114">
        <f>'4.tábla'!D9</f>
        <v>860000</v>
      </c>
      <c r="E33" s="114">
        <f>'4.tábla'!E9</f>
        <v>1654000</v>
      </c>
      <c r="F33" s="40">
        <f t="shared" si="0"/>
        <v>794000</v>
      </c>
      <c r="G33" s="88"/>
      <c r="H33" s="68"/>
      <c r="I33" s="68"/>
      <c r="J33" s="68"/>
    </row>
    <row r="34" spans="1:10" ht="36" customHeight="1" x14ac:dyDescent="0.25">
      <c r="A34" s="158" t="s">
        <v>318</v>
      </c>
      <c r="B34" s="114">
        <v>0</v>
      </c>
      <c r="C34" s="114">
        <v>21529</v>
      </c>
      <c r="D34" s="114">
        <v>21529</v>
      </c>
      <c r="E34" s="114">
        <v>21529</v>
      </c>
      <c r="F34" s="40">
        <f t="shared" si="0"/>
        <v>0</v>
      </c>
      <c r="G34" s="88"/>
      <c r="H34" s="68"/>
      <c r="I34" s="68"/>
      <c r="J34" s="68"/>
    </row>
    <row r="35" spans="1:10" ht="31.5" x14ac:dyDescent="0.25">
      <c r="A35" s="153" t="s">
        <v>74</v>
      </c>
      <c r="B35" s="40">
        <f>B4+B7+B10+B29+B31</f>
        <v>65058469</v>
      </c>
      <c r="C35" s="40">
        <f t="shared" ref="C35:E35" si="2">C4+C7+C10+C29+C31</f>
        <v>66850338</v>
      </c>
      <c r="D35" s="40">
        <f t="shared" si="2"/>
        <v>67426725</v>
      </c>
      <c r="E35" s="40">
        <f t="shared" si="2"/>
        <v>69546133</v>
      </c>
      <c r="F35" s="40">
        <f t="shared" si="0"/>
        <v>2119408</v>
      </c>
    </row>
    <row r="36" spans="1:10" x14ac:dyDescent="0.25">
      <c r="D36" s="40"/>
      <c r="E36" s="40"/>
    </row>
  </sheetData>
  <sheetProtection selectLockedCells="1" selectUnlockedCells="1"/>
  <mergeCells count="1">
    <mergeCell ref="A1:F1"/>
  </mergeCells>
  <phoneticPr fontId="20" type="noConversion"/>
  <printOptions horizontalCentered="1"/>
  <pageMargins left="0.15748031496062992" right="0.15748031496062992" top="1.1811023622047245" bottom="0.19685039370078741" header="0.31496062992125984" footer="0.51181102362204722"/>
  <pageSetup paperSize="9" scale="89" firstPageNumber="0" orientation="portrait" r:id="rId1"/>
  <headerFooter alignWithMargins="0">
    <oddHeader xml:space="preserve">&amp;L&amp;"Times New Roman,Normál"&amp;12Balatonszőlős Község Önkormányzata
&amp;C&amp;"Times New Roman,Normál"&amp;12 3. melléklet 
az önkormányzat 2019. évi költségvetéséről szóló 2/2019. (II. 15.) önkormányzati rendelethez: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G26"/>
  <sheetViews>
    <sheetView view="pageLayout" zoomScale="115" zoomScaleNormal="90" zoomScalePageLayoutView="115" workbookViewId="0">
      <selection sqref="A1:F1"/>
    </sheetView>
  </sheetViews>
  <sheetFormatPr defaultColWidth="9" defaultRowHeight="15.75" x14ac:dyDescent="0.25"/>
  <cols>
    <col min="1" max="1" width="40.7109375" style="81" customWidth="1"/>
    <col min="2" max="2" width="15.5703125" style="81" customWidth="1"/>
    <col min="3" max="3" width="11.85546875" style="108" customWidth="1"/>
    <col min="4" max="4" width="11.42578125" style="108" bestFit="1" customWidth="1"/>
    <col min="5" max="5" width="12.42578125" style="108" customWidth="1"/>
    <col min="6" max="6" width="13.5703125" style="82" customWidth="1"/>
    <col min="7" max="7" width="15.28515625" style="82" customWidth="1"/>
    <col min="8" max="16384" width="9" style="82"/>
  </cols>
  <sheetData>
    <row r="1" spans="1:7" ht="35.25" customHeight="1" x14ac:dyDescent="0.25">
      <c r="A1" s="315" t="s">
        <v>281</v>
      </c>
      <c r="B1" s="315"/>
      <c r="C1" s="315"/>
      <c r="D1" s="315"/>
      <c r="E1" s="315"/>
      <c r="F1" s="315"/>
    </row>
    <row r="2" spans="1:7" ht="47.25" x14ac:dyDescent="0.25">
      <c r="A2" s="159" t="s">
        <v>67</v>
      </c>
      <c r="B2" s="80" t="str">
        <f>'1.tábla '!B4</f>
        <v>2019. évi eredeti előirányzat</v>
      </c>
      <c r="C2" s="80" t="str">
        <f>'1.tábla '!C4</f>
        <v>I. Módosítás</v>
      </c>
      <c r="D2" s="80" t="str">
        <f>'1.tábla '!D4</f>
        <v>II. Módosítás</v>
      </c>
      <c r="E2" s="80" t="s">
        <v>359</v>
      </c>
      <c r="F2" s="80" t="str">
        <f>'1.tábla '!F4</f>
        <v>Eltérés</v>
      </c>
    </row>
    <row r="3" spans="1:7" ht="31.5" customHeight="1" x14ac:dyDescent="0.25">
      <c r="A3" s="160" t="s">
        <v>223</v>
      </c>
      <c r="B3" s="142">
        <f>SUM(B4:B8)</f>
        <v>13371349</v>
      </c>
      <c r="C3" s="142">
        <f>SUM(C4:C8)</f>
        <v>13371349</v>
      </c>
      <c r="D3" s="142">
        <f>SUM(D4:D8)</f>
        <v>13343216</v>
      </c>
      <c r="E3" s="142">
        <f>SUM(E4:E8)</f>
        <v>12669644</v>
      </c>
      <c r="F3" s="142">
        <f>E3-D3</f>
        <v>-673572</v>
      </c>
    </row>
    <row r="4" spans="1:7" ht="47.25" x14ac:dyDescent="0.25">
      <c r="A4" s="161" t="s">
        <v>320</v>
      </c>
      <c r="B4" s="143">
        <v>5178174</v>
      </c>
      <c r="C4" s="143">
        <v>5178174</v>
      </c>
      <c r="D4" s="143">
        <v>5178174</v>
      </c>
      <c r="E4" s="143">
        <v>4334445</v>
      </c>
      <c r="F4" s="143">
        <f>E4-D4</f>
        <v>-843729</v>
      </c>
    </row>
    <row r="5" spans="1:7" x14ac:dyDescent="0.25">
      <c r="A5" s="161" t="s">
        <v>319</v>
      </c>
      <c r="B5" s="143">
        <v>6988286</v>
      </c>
      <c r="C5" s="143">
        <v>6988286</v>
      </c>
      <c r="D5" s="143">
        <v>6988286</v>
      </c>
      <c r="E5" s="143">
        <v>6988286</v>
      </c>
      <c r="F5" s="143">
        <f t="shared" ref="F5:F8" si="0">E5-D5</f>
        <v>0</v>
      </c>
      <c r="G5" s="83"/>
    </row>
    <row r="6" spans="1:7" ht="21" customHeight="1" x14ac:dyDescent="0.25">
      <c r="A6" s="161" t="s">
        <v>321</v>
      </c>
      <c r="B6" s="143">
        <v>954889</v>
      </c>
      <c r="C6" s="143">
        <v>954889</v>
      </c>
      <c r="D6" s="143">
        <v>926756</v>
      </c>
      <c r="E6" s="143">
        <v>926756</v>
      </c>
      <c r="F6" s="143">
        <f t="shared" si="0"/>
        <v>0</v>
      </c>
    </row>
    <row r="7" spans="1:7" s="108" customFormat="1" ht="21" customHeight="1" x14ac:dyDescent="0.25">
      <c r="A7" s="161" t="s">
        <v>361</v>
      </c>
      <c r="B7" s="143">
        <v>0</v>
      </c>
      <c r="C7" s="143">
        <v>0</v>
      </c>
      <c r="D7" s="143">
        <v>0</v>
      </c>
      <c r="E7" s="143">
        <v>170157</v>
      </c>
      <c r="F7" s="143">
        <f t="shared" si="0"/>
        <v>170157</v>
      </c>
    </row>
    <row r="8" spans="1:7" ht="31.5" x14ac:dyDescent="0.25">
      <c r="A8" s="162" t="s">
        <v>224</v>
      </c>
      <c r="B8" s="143">
        <v>250000</v>
      </c>
      <c r="C8" s="143">
        <v>250000</v>
      </c>
      <c r="D8" s="143">
        <v>250000</v>
      </c>
      <c r="E8" s="143">
        <v>250000</v>
      </c>
      <c r="F8" s="143">
        <f t="shared" si="0"/>
        <v>0</v>
      </c>
    </row>
    <row r="9" spans="1:7" ht="31.5" x14ac:dyDescent="0.25">
      <c r="A9" s="160" t="s">
        <v>225</v>
      </c>
      <c r="B9" s="142">
        <f>SUM(B10:B14)</f>
        <v>860000</v>
      </c>
      <c r="C9" s="142">
        <f>SUM(C10:C14)</f>
        <v>860000</v>
      </c>
      <c r="D9" s="142">
        <f>SUM(D10:D14)</f>
        <v>860000</v>
      </c>
      <c r="E9" s="142">
        <f>SUM(E10:E15)</f>
        <v>1654000</v>
      </c>
      <c r="F9" s="142">
        <f>E9-D9</f>
        <v>794000</v>
      </c>
    </row>
    <row r="10" spans="1:7" ht="28.5" customHeight="1" x14ac:dyDescent="0.25">
      <c r="A10" s="163" t="s">
        <v>344</v>
      </c>
      <c r="B10" s="143">
        <v>150000</v>
      </c>
      <c r="C10" s="143">
        <v>150000</v>
      </c>
      <c r="D10" s="143">
        <v>150000</v>
      </c>
      <c r="E10" s="143">
        <v>150000</v>
      </c>
      <c r="F10" s="143">
        <f>E10-D10</f>
        <v>0</v>
      </c>
    </row>
    <row r="11" spans="1:7" ht="28.5" customHeight="1" x14ac:dyDescent="0.25">
      <c r="A11" s="163" t="s">
        <v>343</v>
      </c>
      <c r="B11" s="143">
        <v>500000</v>
      </c>
      <c r="C11" s="143">
        <v>500000</v>
      </c>
      <c r="D11" s="143">
        <v>500000</v>
      </c>
      <c r="E11" s="143">
        <v>500000</v>
      </c>
      <c r="F11" s="143">
        <f t="shared" ref="F11:F15" si="1">E11-D11</f>
        <v>0</v>
      </c>
    </row>
    <row r="12" spans="1:7" ht="28.5" customHeight="1" x14ac:dyDescent="0.25">
      <c r="A12" s="163" t="s">
        <v>260</v>
      </c>
      <c r="B12" s="143">
        <v>100000</v>
      </c>
      <c r="C12" s="143">
        <v>100000</v>
      </c>
      <c r="D12" s="143">
        <v>100000</v>
      </c>
      <c r="E12" s="143">
        <v>100000</v>
      </c>
      <c r="F12" s="143">
        <f t="shared" si="1"/>
        <v>0</v>
      </c>
    </row>
    <row r="13" spans="1:7" ht="28.5" customHeight="1" x14ac:dyDescent="0.25">
      <c r="A13" s="163" t="s">
        <v>266</v>
      </c>
      <c r="B13" s="143">
        <v>10000</v>
      </c>
      <c r="C13" s="143">
        <v>10000</v>
      </c>
      <c r="D13" s="143">
        <v>10000</v>
      </c>
      <c r="E13" s="143">
        <v>10000</v>
      </c>
      <c r="F13" s="143">
        <f t="shared" si="1"/>
        <v>0</v>
      </c>
    </row>
    <row r="14" spans="1:7" s="108" customFormat="1" ht="28.5" customHeight="1" x14ac:dyDescent="0.25">
      <c r="A14" s="163" t="s">
        <v>348</v>
      </c>
      <c r="B14" s="143">
        <v>100000</v>
      </c>
      <c r="C14" s="143">
        <v>100000</v>
      </c>
      <c r="D14" s="143">
        <v>100000</v>
      </c>
      <c r="E14" s="143">
        <v>100000</v>
      </c>
      <c r="F14" s="143">
        <f t="shared" si="1"/>
        <v>0</v>
      </c>
    </row>
    <row r="15" spans="1:7" s="108" customFormat="1" ht="47.25" x14ac:dyDescent="0.25">
      <c r="A15" s="161" t="s">
        <v>358</v>
      </c>
      <c r="B15" s="143">
        <v>0</v>
      </c>
      <c r="C15" s="143">
        <v>0</v>
      </c>
      <c r="D15" s="143">
        <v>0</v>
      </c>
      <c r="E15" s="143">
        <v>794000</v>
      </c>
      <c r="F15" s="143">
        <f t="shared" si="1"/>
        <v>794000</v>
      </c>
    </row>
    <row r="16" spans="1:7" ht="47.25" x14ac:dyDescent="0.25">
      <c r="A16" s="160" t="s">
        <v>226</v>
      </c>
      <c r="B16" s="144">
        <v>0</v>
      </c>
      <c r="C16" s="144">
        <v>0</v>
      </c>
      <c r="D16" s="144">
        <v>0</v>
      </c>
      <c r="E16" s="144">
        <v>0</v>
      </c>
      <c r="F16" s="144">
        <v>0</v>
      </c>
    </row>
    <row r="17" spans="1:7" x14ac:dyDescent="0.25">
      <c r="A17" s="164" t="s">
        <v>68</v>
      </c>
      <c r="B17" s="165">
        <f>B9+B3</f>
        <v>14231349</v>
      </c>
      <c r="C17" s="165">
        <f>C9+C3</f>
        <v>14231349</v>
      </c>
      <c r="D17" s="165">
        <f>D9+D3</f>
        <v>14203216</v>
      </c>
      <c r="E17" s="165">
        <f>E9+E3</f>
        <v>14323644</v>
      </c>
      <c r="F17" s="165">
        <f>F9+F3</f>
        <v>120428</v>
      </c>
      <c r="G17" s="83"/>
    </row>
    <row r="18" spans="1:7" x14ac:dyDescent="0.25">
      <c r="A18" s="84"/>
    </row>
    <row r="19" spans="1:7" x14ac:dyDescent="0.25">
      <c r="B19" s="85"/>
    </row>
    <row r="24" spans="1:7" x14ac:dyDescent="0.25">
      <c r="B24" s="86"/>
    </row>
    <row r="25" spans="1:7" x14ac:dyDescent="0.25">
      <c r="B25" s="86"/>
    </row>
    <row r="26" spans="1:7" x14ac:dyDescent="0.25">
      <c r="B26" s="86"/>
    </row>
  </sheetData>
  <mergeCells count="1">
    <mergeCell ref="A1:F1"/>
  </mergeCells>
  <pageMargins left="0.94488188976377963" right="0.70866141732283472" top="1.5354330708661419" bottom="0.74803149606299213" header="0.31496062992125984" footer="0.31496062992125984"/>
  <pageSetup paperSize="9" scale="81" orientation="portrait" r:id="rId1"/>
  <headerFooter>
    <oddHeader xml:space="preserve">&amp;L&amp;"Times New Roman,Normál"&amp;12Balatonszőlős Község Önkormányzata&amp;C&amp;"Times New Roman,Normál"&amp;12 4. melléklet
az önkormányzat 2019. évi költségvetéséről szóló 2/2019. (II. 15.) önkormányzati rendelethez: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G30"/>
  <sheetViews>
    <sheetView view="pageLayout" zoomScaleNormal="80" zoomScaleSheetLayoutView="80" workbookViewId="0">
      <selection activeCell="H1" sqref="H1"/>
    </sheetView>
  </sheetViews>
  <sheetFormatPr defaultColWidth="9" defaultRowHeight="18" customHeight="1" x14ac:dyDescent="0.25"/>
  <cols>
    <col min="1" max="1" width="41.140625" style="59" customWidth="1"/>
    <col min="2" max="2" width="14.85546875" style="60" customWidth="1"/>
    <col min="3" max="3" width="13" style="60" bestFit="1" customWidth="1"/>
    <col min="4" max="4" width="14.140625" style="60" customWidth="1"/>
    <col min="5" max="5" width="15" style="60" customWidth="1"/>
    <col min="6" max="6" width="13.85546875" style="60" customWidth="1"/>
    <col min="7" max="7" width="15.28515625" style="61" customWidth="1"/>
    <col min="8" max="8" width="23.85546875" style="60" customWidth="1"/>
    <col min="9" max="16384" width="9" style="60"/>
  </cols>
  <sheetData>
    <row r="1" spans="1:7" ht="29.25" customHeight="1" x14ac:dyDescent="0.25">
      <c r="A1" s="316" t="s">
        <v>322</v>
      </c>
      <c r="B1" s="317"/>
      <c r="C1" s="317"/>
      <c r="D1" s="317"/>
      <c r="E1" s="317"/>
      <c r="F1" s="318"/>
    </row>
    <row r="2" spans="1:7" ht="47.25" x14ac:dyDescent="0.25">
      <c r="A2" s="177" t="s">
        <v>67</v>
      </c>
      <c r="B2" s="80" t="str">
        <f>'1.tábla '!B4</f>
        <v>2019. évi eredeti előirányzat</v>
      </c>
      <c r="C2" s="80" t="str">
        <f>'1.tábla '!C4</f>
        <v>I. Módosítás</v>
      </c>
      <c r="D2" s="80" t="str">
        <f>'1.tábla '!D4</f>
        <v>II. Módosítás</v>
      </c>
      <c r="E2" s="80" t="s">
        <v>359</v>
      </c>
      <c r="F2" s="80" t="str">
        <f>'1.tábla '!F4</f>
        <v>Eltérés</v>
      </c>
    </row>
    <row r="3" spans="1:7" s="79" customFormat="1" ht="24.75" customHeight="1" x14ac:dyDescent="0.25">
      <c r="A3" s="169" t="s">
        <v>227</v>
      </c>
      <c r="B3" s="139">
        <f>B4+B6+B12+B10</f>
        <v>8604620</v>
      </c>
      <c r="C3" s="139">
        <f>C4+C6+C12+C10</f>
        <v>31354282</v>
      </c>
      <c r="D3" s="139">
        <f>D4+D6+D12+D10</f>
        <v>34306212</v>
      </c>
      <c r="E3" s="139">
        <f>E4+E6+E12+E10</f>
        <v>34306212</v>
      </c>
      <c r="F3" s="139">
        <f>E3-D3</f>
        <v>0</v>
      </c>
      <c r="G3" s="78"/>
    </row>
    <row r="4" spans="1:7" s="79" customFormat="1" ht="24.75" customHeight="1" x14ac:dyDescent="0.25">
      <c r="A4" s="176" t="s">
        <v>277</v>
      </c>
      <c r="B4" s="138">
        <f>SUM(B5:B5)</f>
        <v>2500000</v>
      </c>
      <c r="C4" s="138">
        <f>SUM(C5:C5)</f>
        <v>2500000</v>
      </c>
      <c r="D4" s="138">
        <f>SUM(D5:D5)</f>
        <v>2500000</v>
      </c>
      <c r="E4" s="138">
        <f>SUM(E5:E5)</f>
        <v>2500000</v>
      </c>
      <c r="F4" s="139">
        <f t="shared" ref="F4:F30" si="0">E4-D4</f>
        <v>0</v>
      </c>
      <c r="G4" s="78"/>
    </row>
    <row r="5" spans="1:7" s="79" customFormat="1" ht="19.5" customHeight="1" x14ac:dyDescent="0.25">
      <c r="A5" s="166" t="s">
        <v>325</v>
      </c>
      <c r="B5" s="136">
        <v>2500000</v>
      </c>
      <c r="C5" s="136">
        <v>2500000</v>
      </c>
      <c r="D5" s="136">
        <v>2500000</v>
      </c>
      <c r="E5" s="136">
        <v>2500000</v>
      </c>
      <c r="F5" s="139">
        <f t="shared" si="0"/>
        <v>0</v>
      </c>
      <c r="G5" s="78"/>
    </row>
    <row r="6" spans="1:7" s="57" customFormat="1" ht="24.75" customHeight="1" x14ac:dyDescent="0.25">
      <c r="A6" s="131" t="s">
        <v>252</v>
      </c>
      <c r="B6" s="138">
        <f>B7+B8+B9</f>
        <v>4004620</v>
      </c>
      <c r="C6" s="138">
        <f t="shared" ref="C6:E6" si="1">C7+C8+C9</f>
        <v>24004620</v>
      </c>
      <c r="D6" s="138">
        <f t="shared" si="1"/>
        <v>24004620</v>
      </c>
      <c r="E6" s="138">
        <f t="shared" si="1"/>
        <v>24004620</v>
      </c>
      <c r="F6" s="139">
        <f t="shared" si="0"/>
        <v>0</v>
      </c>
      <c r="G6" s="62"/>
    </row>
    <row r="7" spans="1:7" s="57" customFormat="1" ht="33.75" customHeight="1" x14ac:dyDescent="0.25">
      <c r="A7" s="167" t="s">
        <v>291</v>
      </c>
      <c r="B7" s="136">
        <v>0</v>
      </c>
      <c r="C7" s="136">
        <v>20000000</v>
      </c>
      <c r="D7" s="136">
        <v>20000000</v>
      </c>
      <c r="E7" s="136">
        <v>20000000</v>
      </c>
      <c r="F7" s="139">
        <f t="shared" si="0"/>
        <v>0</v>
      </c>
      <c r="G7" s="62"/>
    </row>
    <row r="8" spans="1:7" s="57" customFormat="1" ht="31.5" x14ac:dyDescent="0.25">
      <c r="A8" s="167" t="s">
        <v>323</v>
      </c>
      <c r="B8" s="136">
        <v>1004620</v>
      </c>
      <c r="C8" s="136">
        <v>1004620</v>
      </c>
      <c r="D8" s="136">
        <v>1004620</v>
      </c>
      <c r="E8" s="136">
        <v>1004620</v>
      </c>
      <c r="F8" s="139">
        <f>E8-D8</f>
        <v>0</v>
      </c>
      <c r="G8" s="62"/>
    </row>
    <row r="9" spans="1:7" s="57" customFormat="1" ht="31.5" x14ac:dyDescent="0.25">
      <c r="A9" s="167" t="s">
        <v>324</v>
      </c>
      <c r="B9" s="136">
        <v>3000000</v>
      </c>
      <c r="C9" s="136">
        <v>3000000</v>
      </c>
      <c r="D9" s="136">
        <v>3000000</v>
      </c>
      <c r="E9" s="136">
        <v>3000000</v>
      </c>
      <c r="F9" s="139">
        <f t="shared" si="0"/>
        <v>0</v>
      </c>
      <c r="G9" s="62"/>
    </row>
    <row r="10" spans="1:7" s="57" customFormat="1" ht="24.75" customHeight="1" x14ac:dyDescent="0.25">
      <c r="A10" s="131" t="s">
        <v>253</v>
      </c>
      <c r="B10" s="145">
        <v>50000</v>
      </c>
      <c r="C10" s="146">
        <f>50000+C11</f>
        <v>250000</v>
      </c>
      <c r="D10" s="146">
        <f>50000+D11</f>
        <v>250000</v>
      </c>
      <c r="E10" s="146">
        <f>50000+E11</f>
        <v>250000</v>
      </c>
      <c r="F10" s="139">
        <f t="shared" si="0"/>
        <v>0</v>
      </c>
      <c r="G10" s="62"/>
    </row>
    <row r="11" spans="1:7" s="57" customFormat="1" ht="24.75" customHeight="1" x14ac:dyDescent="0.25">
      <c r="A11" s="167" t="s">
        <v>340</v>
      </c>
      <c r="B11" s="182">
        <v>0</v>
      </c>
      <c r="C11" s="183">
        <v>200000</v>
      </c>
      <c r="D11" s="183">
        <v>200000</v>
      </c>
      <c r="E11" s="183">
        <v>200000</v>
      </c>
      <c r="F11" s="139">
        <f t="shared" si="0"/>
        <v>0</v>
      </c>
      <c r="G11" s="62"/>
    </row>
    <row r="12" spans="1:7" s="57" customFormat="1" ht="24.75" customHeight="1" x14ac:dyDescent="0.25">
      <c r="A12" s="131" t="s">
        <v>254</v>
      </c>
      <c r="B12" s="138">
        <f>B13+B14+B15</f>
        <v>2050000</v>
      </c>
      <c r="C12" s="138">
        <f>SUM(C13:C18)</f>
        <v>4599662</v>
      </c>
      <c r="D12" s="138">
        <f>SUM(D13:D18)</f>
        <v>7551592</v>
      </c>
      <c r="E12" s="138">
        <f>SUM(E13:E18)</f>
        <v>7551592</v>
      </c>
      <c r="F12" s="139">
        <f t="shared" si="0"/>
        <v>0</v>
      </c>
      <c r="G12" s="62"/>
    </row>
    <row r="13" spans="1:7" s="57" customFormat="1" ht="19.5" customHeight="1" x14ac:dyDescent="0.25">
      <c r="A13" s="167" t="s">
        <v>345</v>
      </c>
      <c r="B13" s="136">
        <v>250000</v>
      </c>
      <c r="C13" s="136">
        <v>250000</v>
      </c>
      <c r="D13" s="136">
        <v>250000</v>
      </c>
      <c r="E13" s="136">
        <v>250000</v>
      </c>
      <c r="F13" s="139">
        <f t="shared" si="0"/>
        <v>0</v>
      </c>
      <c r="G13" s="62"/>
    </row>
    <row r="14" spans="1:7" s="57" customFormat="1" ht="19.5" customHeight="1" x14ac:dyDescent="0.25">
      <c r="A14" s="167" t="s">
        <v>327</v>
      </c>
      <c r="B14" s="136">
        <v>300000</v>
      </c>
      <c r="C14" s="136">
        <v>300000</v>
      </c>
      <c r="D14" s="136">
        <v>300000</v>
      </c>
      <c r="E14" s="136">
        <v>300000</v>
      </c>
      <c r="F14" s="139">
        <f t="shared" si="0"/>
        <v>0</v>
      </c>
      <c r="G14" s="62"/>
    </row>
    <row r="15" spans="1:7" s="58" customFormat="1" ht="19.5" customHeight="1" x14ac:dyDescent="0.25">
      <c r="A15" s="168" t="s">
        <v>328</v>
      </c>
      <c r="B15" s="141">
        <v>1500000</v>
      </c>
      <c r="C15" s="141">
        <v>1500000</v>
      </c>
      <c r="D15" s="141">
        <v>1500000</v>
      </c>
      <c r="E15" s="141">
        <v>1500000</v>
      </c>
      <c r="F15" s="139">
        <f t="shared" si="0"/>
        <v>0</v>
      </c>
      <c r="G15" s="63"/>
    </row>
    <row r="16" spans="1:7" s="57" customFormat="1" ht="19.5" customHeight="1" x14ac:dyDescent="0.25">
      <c r="A16" s="168" t="s">
        <v>326</v>
      </c>
      <c r="B16" s="136">
        <v>0</v>
      </c>
      <c r="C16" s="136">
        <v>1000000</v>
      </c>
      <c r="D16" s="136">
        <v>1000000</v>
      </c>
      <c r="E16" s="136">
        <v>1000000</v>
      </c>
      <c r="F16" s="139">
        <f t="shared" si="0"/>
        <v>0</v>
      </c>
      <c r="G16" s="62"/>
    </row>
    <row r="17" spans="1:7" s="57" customFormat="1" ht="19.5" customHeight="1" x14ac:dyDescent="0.25">
      <c r="A17" s="168" t="s">
        <v>351</v>
      </c>
      <c r="B17" s="136">
        <v>0</v>
      </c>
      <c r="C17" s="136">
        <v>0</v>
      </c>
      <c r="D17" s="136">
        <v>2951930</v>
      </c>
      <c r="E17" s="136">
        <v>2951930</v>
      </c>
      <c r="F17" s="139">
        <f t="shared" si="0"/>
        <v>0</v>
      </c>
      <c r="G17" s="62"/>
    </row>
    <row r="18" spans="1:7" s="57" customFormat="1" ht="19.5" customHeight="1" x14ac:dyDescent="0.25">
      <c r="A18" s="168" t="s">
        <v>346</v>
      </c>
      <c r="B18" s="136">
        <v>0</v>
      </c>
      <c r="C18" s="136">
        <v>1549662</v>
      </c>
      <c r="D18" s="136">
        <v>1549662</v>
      </c>
      <c r="E18" s="136">
        <v>1549662</v>
      </c>
      <c r="F18" s="139">
        <f t="shared" si="0"/>
        <v>0</v>
      </c>
      <c r="G18" s="62"/>
    </row>
    <row r="19" spans="1:7" s="58" customFormat="1" ht="22.7" customHeight="1" x14ac:dyDescent="0.25">
      <c r="A19" s="169" t="s">
        <v>228</v>
      </c>
      <c r="B19" s="30">
        <f>B20</f>
        <v>10537476</v>
      </c>
      <c r="C19" s="30">
        <f t="shared" ref="C19" si="2">C20</f>
        <v>10537476</v>
      </c>
      <c r="D19" s="30">
        <f>D20</f>
        <v>11783846</v>
      </c>
      <c r="E19" s="30">
        <f>E20</f>
        <v>11783846</v>
      </c>
      <c r="F19" s="139">
        <f t="shared" si="0"/>
        <v>0</v>
      </c>
      <c r="G19" s="63"/>
    </row>
    <row r="20" spans="1:7" s="58" customFormat="1" ht="19.5" customHeight="1" x14ac:dyDescent="0.25">
      <c r="A20" s="132" t="s">
        <v>255</v>
      </c>
      <c r="B20" s="32">
        <f>B21+B22</f>
        <v>10537476</v>
      </c>
      <c r="C20" s="32">
        <f>SUM(C21:C22)</f>
        <v>10537476</v>
      </c>
      <c r="D20" s="32">
        <f>SUM(D21:D23)</f>
        <v>11783846</v>
      </c>
      <c r="E20" s="32">
        <v>11783846</v>
      </c>
      <c r="F20" s="139">
        <f t="shared" si="0"/>
        <v>0</v>
      </c>
      <c r="G20" s="63"/>
    </row>
    <row r="21" spans="1:7" s="58" customFormat="1" ht="26.25" customHeight="1" x14ac:dyDescent="0.25">
      <c r="A21" s="178" t="s">
        <v>330</v>
      </c>
      <c r="B21" s="31">
        <v>1580622</v>
      </c>
      <c r="C21" s="31">
        <v>1580622</v>
      </c>
      <c r="D21" s="31">
        <v>1580622</v>
      </c>
      <c r="E21" s="31">
        <v>1580622</v>
      </c>
      <c r="F21" s="139">
        <f t="shared" si="0"/>
        <v>0</v>
      </c>
      <c r="G21" s="63"/>
    </row>
    <row r="22" spans="1:7" s="58" customFormat="1" ht="30.75" customHeight="1" x14ac:dyDescent="0.25">
      <c r="A22" s="170" t="s">
        <v>329</v>
      </c>
      <c r="B22" s="31">
        <v>8956854</v>
      </c>
      <c r="C22" s="31">
        <v>8956854</v>
      </c>
      <c r="D22" s="31">
        <v>8956854</v>
      </c>
      <c r="E22" s="31">
        <v>8956854</v>
      </c>
      <c r="F22" s="139">
        <f t="shared" si="0"/>
        <v>0</v>
      </c>
      <c r="G22" s="63"/>
    </row>
    <row r="23" spans="1:7" s="58" customFormat="1" ht="30.75" customHeight="1" x14ac:dyDescent="0.25">
      <c r="A23" s="170" t="s">
        <v>352</v>
      </c>
      <c r="B23" s="31">
        <v>0</v>
      </c>
      <c r="C23" s="31">
        <v>0</v>
      </c>
      <c r="D23" s="31">
        <v>1246370</v>
      </c>
      <c r="E23" s="31">
        <v>1246370</v>
      </c>
      <c r="F23" s="139">
        <f t="shared" si="0"/>
        <v>0</v>
      </c>
      <c r="G23" s="63"/>
    </row>
    <row r="24" spans="1:7" s="58" customFormat="1" ht="31.5" x14ac:dyDescent="0.25">
      <c r="A24" s="169" t="s">
        <v>229</v>
      </c>
      <c r="B24" s="33">
        <f>B25</f>
        <v>42855</v>
      </c>
      <c r="C24" s="33">
        <f t="shared" ref="C24:D24" si="3">C25</f>
        <v>42855</v>
      </c>
      <c r="D24" s="33">
        <f t="shared" si="3"/>
        <v>42855</v>
      </c>
      <c r="E24" s="33">
        <v>42855</v>
      </c>
      <c r="F24" s="139">
        <f t="shared" si="0"/>
        <v>0</v>
      </c>
      <c r="G24" s="63"/>
    </row>
    <row r="25" spans="1:7" s="58" customFormat="1" ht="27" customHeight="1" x14ac:dyDescent="0.25">
      <c r="A25" s="170" t="s">
        <v>230</v>
      </c>
      <c r="B25" s="34">
        <v>42855</v>
      </c>
      <c r="C25" s="34">
        <v>42855</v>
      </c>
      <c r="D25" s="34">
        <v>42855</v>
      </c>
      <c r="E25" s="34">
        <v>42855</v>
      </c>
      <c r="F25" s="139">
        <f t="shared" si="0"/>
        <v>0</v>
      </c>
      <c r="G25" s="63"/>
    </row>
    <row r="26" spans="1:7" s="66" customFormat="1" ht="18" customHeight="1" x14ac:dyDescent="0.25">
      <c r="A26" s="171" t="s">
        <v>347</v>
      </c>
      <c r="B26" s="35">
        <f>B27+B28+B29</f>
        <v>2286235</v>
      </c>
      <c r="C26" s="35">
        <f>C27+C28+C29</f>
        <v>2286235</v>
      </c>
      <c r="D26" s="35">
        <f>D27+D28+D29</f>
        <v>2286235</v>
      </c>
      <c r="E26" s="35">
        <f>E27+E28+E29</f>
        <v>2286235</v>
      </c>
      <c r="F26" s="139">
        <f t="shared" si="0"/>
        <v>0</v>
      </c>
      <c r="G26" s="64"/>
    </row>
    <row r="27" spans="1:7" s="67" customFormat="1" ht="21" customHeight="1" x14ac:dyDescent="0.25">
      <c r="A27" s="172" t="s">
        <v>262</v>
      </c>
      <c r="B27" s="36"/>
      <c r="C27" s="173"/>
      <c r="D27" s="173"/>
      <c r="E27" s="173"/>
      <c r="F27" s="139">
        <f t="shared" si="0"/>
        <v>0</v>
      </c>
      <c r="G27" s="65"/>
    </row>
    <row r="28" spans="1:7" s="67" customFormat="1" ht="19.5" customHeight="1" x14ac:dyDescent="0.25">
      <c r="A28" s="172" t="s">
        <v>75</v>
      </c>
      <c r="B28" s="36"/>
      <c r="C28" s="173"/>
      <c r="D28" s="173"/>
      <c r="E28" s="173"/>
      <c r="F28" s="139">
        <f t="shared" si="0"/>
        <v>0</v>
      </c>
      <c r="G28" s="65"/>
    </row>
    <row r="29" spans="1:7" s="67" customFormat="1" ht="15.75" x14ac:dyDescent="0.25">
      <c r="A29" s="172" t="s">
        <v>198</v>
      </c>
      <c r="B29" s="36">
        <v>2286235</v>
      </c>
      <c r="C29" s="140">
        <v>2286235</v>
      </c>
      <c r="D29" s="140">
        <v>2286235</v>
      </c>
      <c r="E29" s="140">
        <v>2286235</v>
      </c>
      <c r="F29" s="139">
        <f t="shared" si="0"/>
        <v>0</v>
      </c>
      <c r="G29" s="65"/>
    </row>
    <row r="30" spans="1:7" s="77" customFormat="1" ht="31.7" customHeight="1" x14ac:dyDescent="0.25">
      <c r="A30" s="174" t="s">
        <v>76</v>
      </c>
      <c r="B30" s="175">
        <f>B3+B19+B26+B24</f>
        <v>21471186</v>
      </c>
      <c r="C30" s="175">
        <f>C3+C19+C26+C24</f>
        <v>44220848</v>
      </c>
      <c r="D30" s="175">
        <f>D3+D19+D26+D24</f>
        <v>48419148</v>
      </c>
      <c r="E30" s="175">
        <f>E3+E19+E26+E24</f>
        <v>48419148</v>
      </c>
      <c r="F30" s="139">
        <f t="shared" si="0"/>
        <v>0</v>
      </c>
      <c r="G30" s="76"/>
    </row>
  </sheetData>
  <sheetProtection selectLockedCells="1" selectUnlockedCells="1"/>
  <mergeCells count="1">
    <mergeCell ref="A1:F1"/>
  </mergeCells>
  <phoneticPr fontId="20" type="noConversion"/>
  <printOptions horizontalCentered="1"/>
  <pageMargins left="6.25E-2" right="0.23622047244094491" top="1.0615384615384615" bottom="0.11811023622047245" header="0.19685039370078741" footer="0.51181102362204722"/>
  <pageSetup paperSize="9" scale="91" firstPageNumber="0" orientation="portrait" r:id="rId1"/>
  <headerFooter alignWithMargins="0">
    <oddHeader xml:space="preserve">&amp;L&amp;"Times New Roman,Normál"&amp;12Balatonszőlős Község Önkormányzata&amp;C&amp;"Times New Roman,Normál"&amp;12 5. melléklet 
az önkormányzat 2019. évi költségvetéséről szóló 2/2019. (II. 15.) önkormányzati rendelethez: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L61"/>
  <sheetViews>
    <sheetView view="pageLayout" zoomScaleNormal="100" zoomScaleSheetLayoutView="89" workbookViewId="0">
      <selection activeCell="A2" sqref="A2:L2"/>
    </sheetView>
  </sheetViews>
  <sheetFormatPr defaultColWidth="9.140625" defaultRowHeight="15.75" x14ac:dyDescent="0.25"/>
  <cols>
    <col min="1" max="1" width="29.28515625" style="38" customWidth="1"/>
    <col min="2" max="2" width="17.42578125" style="37" customWidth="1"/>
    <col min="3" max="3" width="12.42578125" style="37" customWidth="1"/>
    <col min="4" max="4" width="12.5703125" style="37" customWidth="1"/>
    <col min="5" max="5" width="13" style="37" customWidth="1"/>
    <col min="6" max="6" width="15.28515625" style="37" customWidth="1"/>
    <col min="7" max="7" width="29.5703125" style="38" customWidth="1"/>
    <col min="8" max="8" width="16.85546875" style="37" customWidth="1"/>
    <col min="9" max="9" width="12.5703125" style="37" customWidth="1"/>
    <col min="10" max="10" width="12.42578125" style="37" bestFit="1" customWidth="1"/>
    <col min="11" max="11" width="12.42578125" style="37" customWidth="1"/>
    <col min="12" max="12" width="15.28515625" style="37" customWidth="1"/>
    <col min="13" max="13" width="9.140625" style="37"/>
    <col min="14" max="14" width="12.28515625" style="37" customWidth="1"/>
    <col min="15" max="16384" width="9.140625" style="37"/>
  </cols>
  <sheetData>
    <row r="2" spans="1:12" ht="15.75" customHeight="1" x14ac:dyDescent="0.25">
      <c r="A2" s="319" t="s">
        <v>336</v>
      </c>
      <c r="B2" s="319"/>
      <c r="C2" s="319"/>
      <c r="D2" s="319"/>
      <c r="E2" s="319"/>
      <c r="F2" s="319"/>
      <c r="G2" s="319"/>
      <c r="H2" s="319"/>
      <c r="I2" s="319"/>
      <c r="J2" s="319"/>
      <c r="K2" s="319"/>
      <c r="L2" s="319"/>
    </row>
    <row r="4" spans="1:12" s="38" customFormat="1" ht="39.75" customHeight="1" x14ac:dyDescent="0.25">
      <c r="A4" s="179" t="s">
        <v>77</v>
      </c>
      <c r="B4" s="80" t="str">
        <f>'1.tábla '!B4</f>
        <v>2019. évi eredeti előirányzat</v>
      </c>
      <c r="C4" s="80" t="str">
        <f>'1.tábla '!C4</f>
        <v>I. Módosítás</v>
      </c>
      <c r="D4" s="80" t="str">
        <f>'1.tábla '!D4</f>
        <v>II. Módosítás</v>
      </c>
      <c r="E4" s="80" t="str">
        <f>'1.tábla '!E4</f>
        <v>III. Módosítás</v>
      </c>
      <c r="F4" s="80" t="str">
        <f>'1.tábla '!F4</f>
        <v>Eltérés</v>
      </c>
      <c r="G4" s="179" t="s">
        <v>78</v>
      </c>
      <c r="H4" s="80" t="str">
        <f>B4</f>
        <v>2019. évi eredeti előirányzat</v>
      </c>
      <c r="I4" s="80" t="str">
        <f>C4</f>
        <v>I. Módosítás</v>
      </c>
      <c r="J4" s="80" t="str">
        <f>D4</f>
        <v>II. Módosítás</v>
      </c>
      <c r="K4" s="80" t="str">
        <f>E4</f>
        <v>III. Módosítás</v>
      </c>
      <c r="L4" s="80" t="str">
        <f t="shared" ref="L4" si="0">F4</f>
        <v>Eltérés</v>
      </c>
    </row>
    <row r="5" spans="1:12" ht="29.25" customHeight="1" x14ac:dyDescent="0.25">
      <c r="A5" s="180" t="s">
        <v>79</v>
      </c>
      <c r="B5" s="118">
        <f>'1.tábla '!B5</f>
        <v>41568251</v>
      </c>
      <c r="C5" s="118">
        <f>'1.tábla '!C5</f>
        <v>42733378</v>
      </c>
      <c r="D5" s="118">
        <f>'1.tábla '!D5</f>
        <v>43337898</v>
      </c>
      <c r="E5" s="118">
        <f>'1.tábla '!E5</f>
        <v>44131898</v>
      </c>
      <c r="F5" s="118">
        <f>'1.tábla '!F5</f>
        <v>794000</v>
      </c>
      <c r="G5" s="39" t="s">
        <v>72</v>
      </c>
      <c r="H5" s="118">
        <f>'3.tábla '!B4</f>
        <v>22269078</v>
      </c>
      <c r="I5" s="118">
        <f>'3.tábla '!C4</f>
        <v>23819078</v>
      </c>
      <c r="J5" s="118">
        <f>'3.tábla '!D4</f>
        <v>23819078</v>
      </c>
      <c r="K5" s="118">
        <f>'3.tábla '!E4</f>
        <v>23919078</v>
      </c>
      <c r="L5" s="118">
        <f>'3.tábla '!F4</f>
        <v>100000</v>
      </c>
    </row>
    <row r="6" spans="1:12" ht="24.75" customHeight="1" x14ac:dyDescent="0.25">
      <c r="A6" s="180" t="s">
        <v>80</v>
      </c>
      <c r="B6" s="118">
        <f>'1.tábla '!B7</f>
        <v>11383000</v>
      </c>
      <c r="C6" s="118">
        <f>'1.tábla '!C7</f>
        <v>11383000</v>
      </c>
      <c r="D6" s="118">
        <f>'1.tábla '!D7</f>
        <v>11383000</v>
      </c>
      <c r="E6" s="118">
        <f>'1.tábla '!E7</f>
        <v>11383000</v>
      </c>
      <c r="F6" s="118">
        <f>'1.tábla '!F7</f>
        <v>0</v>
      </c>
      <c r="G6" s="39" t="s">
        <v>268</v>
      </c>
      <c r="H6" s="39">
        <f>'3.tábla '!B7</f>
        <v>3645209</v>
      </c>
      <c r="I6" s="39">
        <f>'3.tábla '!C7</f>
        <v>3645209</v>
      </c>
      <c r="J6" s="39">
        <f>'3.tábla '!D7</f>
        <v>3645209</v>
      </c>
      <c r="K6" s="39">
        <f>'3.tábla '!E7</f>
        <v>3662709</v>
      </c>
      <c r="L6" s="39">
        <f>'3.tábla '!F7</f>
        <v>17500</v>
      </c>
    </row>
    <row r="7" spans="1:12" ht="24.75" customHeight="1" x14ac:dyDescent="0.25">
      <c r="A7" s="39" t="s">
        <v>81</v>
      </c>
      <c r="B7" s="118">
        <f>'1.tábla '!B8</f>
        <v>3308110</v>
      </c>
      <c r="C7" s="118">
        <f>'1.tábla '!C8</f>
        <v>3308110</v>
      </c>
      <c r="D7" s="118">
        <f>'1.tábla '!D8</f>
        <v>3308110</v>
      </c>
      <c r="E7" s="118">
        <f>'1.tábla '!E8</f>
        <v>3308110</v>
      </c>
      <c r="F7" s="118">
        <f>'1.tábla '!F8</f>
        <v>0</v>
      </c>
      <c r="G7" s="39" t="s">
        <v>82</v>
      </c>
      <c r="H7" s="118">
        <f>'3.tábla '!B10</f>
        <v>22864333</v>
      </c>
      <c r="I7" s="118">
        <f>'3.tábla '!C10</f>
        <v>23084673</v>
      </c>
      <c r="J7" s="118">
        <f>'3.tábla '!D10</f>
        <v>23689193</v>
      </c>
      <c r="K7" s="118">
        <f>'3.tábla '!E10</f>
        <v>25570673</v>
      </c>
      <c r="L7" s="118">
        <f>'3.tábla '!F10</f>
        <v>1881480</v>
      </c>
    </row>
    <row r="8" spans="1:12" ht="47.25" x14ac:dyDescent="0.25">
      <c r="A8" s="180" t="s">
        <v>83</v>
      </c>
      <c r="B8" s="118">
        <v>0</v>
      </c>
      <c r="C8" s="118">
        <v>0</v>
      </c>
      <c r="D8" s="118">
        <v>0</v>
      </c>
      <c r="E8" s="118">
        <v>0</v>
      </c>
      <c r="F8" s="118">
        <v>0</v>
      </c>
      <c r="G8" s="39" t="s">
        <v>73</v>
      </c>
      <c r="H8" s="118">
        <f>'3.tábla '!B30</f>
        <v>2048500</v>
      </c>
      <c r="I8" s="118">
        <f>'3.tábla '!C30</f>
        <v>2048500</v>
      </c>
      <c r="J8" s="118">
        <f>'3.tábla '!D30</f>
        <v>2048500</v>
      </c>
      <c r="K8" s="118">
        <f>'3.tábla '!E30</f>
        <v>2048500</v>
      </c>
      <c r="L8" s="118">
        <f>'3.tábla '!F30</f>
        <v>0</v>
      </c>
    </row>
    <row r="9" spans="1:12" ht="31.5" x14ac:dyDescent="0.25">
      <c r="A9" s="39"/>
      <c r="B9" s="118"/>
      <c r="C9" s="118"/>
      <c r="D9" s="118"/>
      <c r="E9" s="118"/>
      <c r="F9" s="118"/>
      <c r="G9" s="39" t="s">
        <v>71</v>
      </c>
      <c r="H9" s="118">
        <f>H10+H11+H12+H13</f>
        <v>14231349</v>
      </c>
      <c r="I9" s="118">
        <f t="shared" ref="I9:L9" si="1">I10+I11+I12+I13</f>
        <v>14252878</v>
      </c>
      <c r="J9" s="118">
        <f t="shared" si="1"/>
        <v>14224745</v>
      </c>
      <c r="K9" s="118">
        <f t="shared" ref="K9" si="2">K10+K11+K12+K13</f>
        <v>14345173</v>
      </c>
      <c r="L9" s="118">
        <f t="shared" si="1"/>
        <v>120428</v>
      </c>
    </row>
    <row r="10" spans="1:12" x14ac:dyDescent="0.25">
      <c r="A10" s="39"/>
      <c r="B10" s="118"/>
      <c r="C10" s="118"/>
      <c r="D10" s="118"/>
      <c r="E10" s="118"/>
      <c r="F10" s="118"/>
      <c r="G10" s="39" t="s">
        <v>199</v>
      </c>
      <c r="H10" s="118"/>
      <c r="I10" s="118"/>
      <c r="J10" s="118"/>
      <c r="K10" s="118"/>
      <c r="L10" s="118"/>
    </row>
    <row r="11" spans="1:12" ht="31.5" x14ac:dyDescent="0.25">
      <c r="A11" s="180"/>
      <c r="B11" s="118"/>
      <c r="C11" s="118"/>
      <c r="D11" s="118"/>
      <c r="E11" s="118"/>
      <c r="F11" s="118"/>
      <c r="G11" s="39" t="s">
        <v>269</v>
      </c>
      <c r="H11" s="118">
        <f>'4.tábla'!B3</f>
        <v>13371349</v>
      </c>
      <c r="I11" s="118">
        <f>'4.tábla'!C3</f>
        <v>13371349</v>
      </c>
      <c r="J11" s="118">
        <f>'4.tábla'!D3</f>
        <v>13343216</v>
      </c>
      <c r="K11" s="118">
        <f>'4.tábla'!E3</f>
        <v>12669644</v>
      </c>
      <c r="L11" s="118">
        <f>'4.tábla'!F3</f>
        <v>-673572</v>
      </c>
    </row>
    <row r="12" spans="1:12" ht="31.5" x14ac:dyDescent="0.25">
      <c r="A12" s="181"/>
      <c r="B12" s="118"/>
      <c r="C12" s="118"/>
      <c r="D12" s="118"/>
      <c r="E12" s="118"/>
      <c r="F12" s="118"/>
      <c r="G12" s="39" t="s">
        <v>270</v>
      </c>
      <c r="H12" s="39">
        <f>'4.tábla'!B9</f>
        <v>860000</v>
      </c>
      <c r="I12" s="39">
        <f>'4.tábla'!C9</f>
        <v>860000</v>
      </c>
      <c r="J12" s="39">
        <f>'4.tábla'!D9</f>
        <v>860000</v>
      </c>
      <c r="K12" s="39">
        <f>'4.tábla'!E9</f>
        <v>1654000</v>
      </c>
      <c r="L12" s="39">
        <f>'4.tábla'!F9</f>
        <v>794000</v>
      </c>
    </row>
    <row r="13" spans="1:12" ht="31.5" x14ac:dyDescent="0.25">
      <c r="A13" s="180"/>
      <c r="B13" s="118"/>
      <c r="C13" s="118"/>
      <c r="D13" s="118"/>
      <c r="E13" s="118"/>
      <c r="F13" s="118"/>
      <c r="G13" s="39" t="s">
        <v>338</v>
      </c>
      <c r="H13" s="118">
        <f>'3.tábla '!B34</f>
        <v>0</v>
      </c>
      <c r="I13" s="118">
        <f>'3.tábla '!C34</f>
        <v>21529</v>
      </c>
      <c r="J13" s="118">
        <f>'3.tábla '!D34</f>
        <v>21529</v>
      </c>
      <c r="K13" s="118">
        <f>'3.tábla '!E34</f>
        <v>21529</v>
      </c>
      <c r="L13" s="118">
        <f>'3.tábla '!F34</f>
        <v>0</v>
      </c>
    </row>
    <row r="14" spans="1:12" ht="18.75" customHeight="1" x14ac:dyDescent="0.25">
      <c r="A14" s="39"/>
      <c r="B14" s="118"/>
      <c r="C14" s="118"/>
      <c r="D14" s="118"/>
      <c r="E14" s="118"/>
      <c r="F14" s="118"/>
      <c r="G14" s="39" t="s">
        <v>195</v>
      </c>
      <c r="H14" s="118">
        <f>'1.tábla '!B25</f>
        <v>5773950</v>
      </c>
      <c r="I14" s="118">
        <f>'1.tábla '!C25</f>
        <v>10189800</v>
      </c>
      <c r="J14" s="118">
        <f>'1.tábla '!D25</f>
        <v>8971563</v>
      </c>
      <c r="K14" s="118">
        <f>'1.tábla '!E25</f>
        <v>7646155</v>
      </c>
      <c r="L14" s="118">
        <f>'1.tábla '!F25</f>
        <v>-1325408</v>
      </c>
    </row>
    <row r="15" spans="1:12" s="42" customFormat="1" ht="31.5" x14ac:dyDescent="0.25">
      <c r="A15" s="41" t="s">
        <v>84</v>
      </c>
      <c r="B15" s="40">
        <f>SUM(B5:B14)</f>
        <v>56259361</v>
      </c>
      <c r="C15" s="40">
        <f>SUM(C5:C14)</f>
        <v>57424488</v>
      </c>
      <c r="D15" s="40">
        <f>SUM(D5:D14)</f>
        <v>58029008</v>
      </c>
      <c r="E15" s="40">
        <f>SUM(E5:E14)</f>
        <v>58823008</v>
      </c>
      <c r="F15" s="40">
        <f>SUM(F5:F14)</f>
        <v>794000</v>
      </c>
      <c r="G15" s="41" t="s">
        <v>85</v>
      </c>
      <c r="H15" s="40">
        <f>H5+H6+H7+H8+H9+H14</f>
        <v>70832419</v>
      </c>
      <c r="I15" s="40">
        <f t="shared" ref="I15:L15" si="3">I5+I6+I7+I8+I9+I14</f>
        <v>77040138</v>
      </c>
      <c r="J15" s="40">
        <f t="shared" si="3"/>
        <v>76398288</v>
      </c>
      <c r="K15" s="40">
        <f t="shared" ref="K15" si="4">K5+K6+K7+K8+K9+K14</f>
        <v>77192288</v>
      </c>
      <c r="L15" s="40">
        <f t="shared" si="3"/>
        <v>794000</v>
      </c>
    </row>
    <row r="16" spans="1:12" s="42" customFormat="1" x14ac:dyDescent="0.25">
      <c r="A16" s="41" t="s">
        <v>86</v>
      </c>
      <c r="B16" s="40"/>
      <c r="C16" s="40"/>
      <c r="D16" s="40"/>
      <c r="E16" s="40"/>
      <c r="F16" s="118"/>
      <c r="G16" s="41" t="s">
        <v>87</v>
      </c>
      <c r="H16" s="40">
        <f>H15-B15</f>
        <v>14573058</v>
      </c>
      <c r="I16" s="40">
        <f>I15-C15</f>
        <v>19615650</v>
      </c>
      <c r="J16" s="40">
        <f>J15-D15</f>
        <v>18369280</v>
      </c>
      <c r="K16" s="40">
        <f>K15-E15</f>
        <v>18369280</v>
      </c>
      <c r="L16" s="40">
        <f t="shared" ref="L16" si="5">L15-F15</f>
        <v>0</v>
      </c>
    </row>
    <row r="17" spans="1:12" s="42" customFormat="1" ht="47.25" x14ac:dyDescent="0.25">
      <c r="A17" s="41" t="s">
        <v>88</v>
      </c>
      <c r="B17" s="40">
        <f>SUM(B18)</f>
        <v>28135000</v>
      </c>
      <c r="C17" s="40">
        <f>SUM(C18)</f>
        <v>35927254</v>
      </c>
      <c r="D17" s="40">
        <f>SUM(D18)</f>
        <v>35927254</v>
      </c>
      <c r="E17" s="40">
        <f>SUM(E18)</f>
        <v>35927254</v>
      </c>
      <c r="F17" s="40">
        <f>SUM(F18)</f>
        <v>0</v>
      </c>
      <c r="G17" s="41" t="s">
        <v>89</v>
      </c>
      <c r="H17" s="40">
        <f>H18+H19+H20+H21</f>
        <v>2286235</v>
      </c>
      <c r="I17" s="40">
        <f t="shared" ref="I17:L17" si="6">I18+I19+I20+I21</f>
        <v>2286235</v>
      </c>
      <c r="J17" s="40">
        <f t="shared" si="6"/>
        <v>2286235</v>
      </c>
      <c r="K17" s="40">
        <f t="shared" si="6"/>
        <v>2286235</v>
      </c>
      <c r="L17" s="40">
        <f t="shared" si="6"/>
        <v>0</v>
      </c>
    </row>
    <row r="18" spans="1:12" ht="31.5" x14ac:dyDescent="0.25">
      <c r="A18" s="39" t="s">
        <v>90</v>
      </c>
      <c r="B18" s="118">
        <f>'2.tábla'!B65</f>
        <v>28135000</v>
      </c>
      <c r="C18" s="118">
        <f>'2.tábla'!C65</f>
        <v>35927254</v>
      </c>
      <c r="D18" s="118">
        <f>'2.tábla'!D65</f>
        <v>35927254</v>
      </c>
      <c r="E18" s="118">
        <f>'2.tábla'!E65</f>
        <v>35927254</v>
      </c>
      <c r="F18" s="118">
        <f>'2.tábla'!F65</f>
        <v>0</v>
      </c>
      <c r="G18" s="39" t="s">
        <v>204</v>
      </c>
      <c r="H18" s="118">
        <f>'5.tábla'!B29</f>
        <v>2286235</v>
      </c>
      <c r="I18" s="118">
        <f>'5.tábla'!C29</f>
        <v>2286235</v>
      </c>
      <c r="J18" s="118">
        <f>'5.tábla'!D29</f>
        <v>2286235</v>
      </c>
      <c r="K18" s="118">
        <f>'5.tábla'!E29</f>
        <v>2286235</v>
      </c>
      <c r="L18" s="118">
        <f>'5.tábla'!F29</f>
        <v>0</v>
      </c>
    </row>
    <row r="19" spans="1:12" s="42" customFormat="1" ht="31.5" x14ac:dyDescent="0.25">
      <c r="A19" s="41" t="s">
        <v>91</v>
      </c>
      <c r="B19" s="41">
        <f>SUM(B20:B22)</f>
        <v>1044244</v>
      </c>
      <c r="C19" s="41">
        <f t="shared" ref="C19:F19" si="7">SUM(C20:C22)</f>
        <v>1044244</v>
      </c>
      <c r="D19" s="41">
        <f t="shared" si="7"/>
        <v>1044244</v>
      </c>
      <c r="E19" s="41">
        <f t="shared" ref="E19" si="8">SUM(E20:E22)</f>
        <v>1044244</v>
      </c>
      <c r="F19" s="41">
        <f t="shared" si="7"/>
        <v>0</v>
      </c>
      <c r="G19" s="39" t="s">
        <v>264</v>
      </c>
      <c r="H19" s="118"/>
      <c r="I19" s="40"/>
      <c r="J19" s="40"/>
      <c r="K19" s="40"/>
      <c r="L19" s="118"/>
    </row>
    <row r="20" spans="1:12" x14ac:dyDescent="0.25">
      <c r="A20" s="39" t="s">
        <v>256</v>
      </c>
      <c r="B20" s="118">
        <f>'2.tábla'!B68</f>
        <v>0</v>
      </c>
      <c r="C20" s="118">
        <f>'2.tábla'!C68</f>
        <v>0</v>
      </c>
      <c r="D20" s="118">
        <f>'2.tábla'!D68</f>
        <v>0</v>
      </c>
      <c r="E20" s="118">
        <f>'2.tábla'!E68</f>
        <v>0</v>
      </c>
      <c r="F20" s="118">
        <f>'2.tábla'!F68</f>
        <v>0</v>
      </c>
      <c r="G20" s="39" t="s">
        <v>206</v>
      </c>
      <c r="H20" s="118"/>
      <c r="I20" s="118"/>
      <c r="J20" s="118"/>
      <c r="K20" s="118"/>
      <c r="L20" s="118"/>
    </row>
    <row r="21" spans="1:12" ht="31.5" x14ac:dyDescent="0.25">
      <c r="A21" s="39" t="s">
        <v>263</v>
      </c>
      <c r="B21" s="118"/>
      <c r="C21" s="118"/>
      <c r="D21" s="118"/>
      <c r="E21" s="118"/>
      <c r="F21" s="118"/>
      <c r="G21" s="39" t="s">
        <v>339</v>
      </c>
      <c r="H21" s="39"/>
      <c r="I21" s="118"/>
      <c r="J21" s="118"/>
      <c r="K21" s="118"/>
      <c r="L21" s="118"/>
    </row>
    <row r="22" spans="1:12" ht="31.5" x14ac:dyDescent="0.25">
      <c r="A22" s="39" t="s">
        <v>205</v>
      </c>
      <c r="B22" s="118">
        <f>'2.tábla'!B69</f>
        <v>1044244</v>
      </c>
      <c r="C22" s="118">
        <f>'2.tábla'!C69</f>
        <v>1044244</v>
      </c>
      <c r="D22" s="118">
        <f>'2.tábla'!D69</f>
        <v>1044244</v>
      </c>
      <c r="E22" s="118">
        <f>'2.tábla'!E69</f>
        <v>1044244</v>
      </c>
      <c r="F22" s="118">
        <f>'2.tábla'!F69</f>
        <v>0</v>
      </c>
      <c r="G22" s="39"/>
      <c r="H22" s="118"/>
      <c r="I22" s="118"/>
      <c r="J22" s="118"/>
      <c r="K22" s="118"/>
      <c r="L22" s="118"/>
    </row>
    <row r="23" spans="1:12" x14ac:dyDescent="0.25">
      <c r="A23" s="41" t="s">
        <v>92</v>
      </c>
      <c r="B23" s="40">
        <f>B15+B17+B19</f>
        <v>85438605</v>
      </c>
      <c r="C23" s="40">
        <f t="shared" ref="C23:F23" si="9">C15+C17+C19</f>
        <v>94395986</v>
      </c>
      <c r="D23" s="40">
        <f t="shared" si="9"/>
        <v>95000506</v>
      </c>
      <c r="E23" s="40">
        <f t="shared" ref="E23" si="10">E15+E17+E19</f>
        <v>95794506</v>
      </c>
      <c r="F23" s="40">
        <f t="shared" si="9"/>
        <v>794000</v>
      </c>
      <c r="G23" s="41" t="s">
        <v>93</v>
      </c>
      <c r="H23" s="40">
        <f>H17+H15</f>
        <v>73118654</v>
      </c>
      <c r="I23" s="40">
        <f t="shared" ref="I23:L23" si="11">I17+I15</f>
        <v>79326373</v>
      </c>
      <c r="J23" s="40">
        <f t="shared" si="11"/>
        <v>78684523</v>
      </c>
      <c r="K23" s="40">
        <f t="shared" si="11"/>
        <v>79478523</v>
      </c>
      <c r="L23" s="40">
        <f t="shared" si="11"/>
        <v>794000</v>
      </c>
    </row>
    <row r="24" spans="1:12" x14ac:dyDescent="0.25">
      <c r="C24" s="38"/>
      <c r="D24" s="38"/>
      <c r="E24" s="38"/>
    </row>
    <row r="25" spans="1:12" ht="15.75" customHeight="1" x14ac:dyDescent="0.25">
      <c r="A25" s="319" t="s">
        <v>335</v>
      </c>
      <c r="B25" s="319"/>
      <c r="C25" s="319"/>
      <c r="D25" s="319"/>
      <c r="E25" s="319"/>
      <c r="F25" s="319"/>
      <c r="G25" s="319"/>
      <c r="H25" s="319"/>
      <c r="I25" s="319"/>
      <c r="J25" s="319"/>
      <c r="K25" s="319"/>
      <c r="L25" s="319"/>
    </row>
    <row r="27" spans="1:12" s="38" customFormat="1" ht="47.25" x14ac:dyDescent="0.25">
      <c r="A27" s="41" t="s">
        <v>94</v>
      </c>
      <c r="B27" s="80" t="str">
        <f>B4</f>
        <v>2019. évi eredeti előirányzat</v>
      </c>
      <c r="C27" s="80" t="str">
        <f t="shared" ref="C27:F27" si="12">C4</f>
        <v>I. Módosítás</v>
      </c>
      <c r="D27" s="80" t="str">
        <f t="shared" si="12"/>
        <v>II. Módosítás</v>
      </c>
      <c r="E27" s="80" t="str">
        <f t="shared" si="12"/>
        <v>III. Módosítás</v>
      </c>
      <c r="F27" s="80" t="str">
        <f t="shared" si="12"/>
        <v>Eltérés</v>
      </c>
      <c r="G27" s="41" t="s">
        <v>95</v>
      </c>
      <c r="H27" s="80" t="str">
        <f>B27</f>
        <v>2019. évi eredeti előirányzat</v>
      </c>
      <c r="I27" s="80" t="str">
        <f>C27</f>
        <v>I. Módosítás</v>
      </c>
      <c r="J27" s="80" t="str">
        <f>D27</f>
        <v>II. Módosítás</v>
      </c>
      <c r="K27" s="80" t="str">
        <f>E27</f>
        <v>III. Módosítás</v>
      </c>
      <c r="L27" s="80" t="str">
        <f t="shared" ref="L27" si="13">F27</f>
        <v>Eltérés</v>
      </c>
    </row>
    <row r="28" spans="1:12" ht="47.25" x14ac:dyDescent="0.25">
      <c r="A28" s="180" t="s">
        <v>96</v>
      </c>
      <c r="B28" s="118">
        <f>'2.tábla'!B19</f>
        <v>0</v>
      </c>
      <c r="C28" s="118">
        <f>'2.tábla'!C19</f>
        <v>20000000</v>
      </c>
      <c r="D28" s="118">
        <f>'2.tábla'!D19</f>
        <v>22951930</v>
      </c>
      <c r="E28" s="118">
        <f>'2.tábla'!E19</f>
        <v>22951930</v>
      </c>
      <c r="F28" s="118">
        <f>'2.tábla'!F19</f>
        <v>0</v>
      </c>
      <c r="G28" s="39" t="s">
        <v>97</v>
      </c>
      <c r="H28" s="118">
        <f>'5.tábla'!B3</f>
        <v>8604620</v>
      </c>
      <c r="I28" s="118">
        <f>'5.tábla'!C3</f>
        <v>31354282</v>
      </c>
      <c r="J28" s="118">
        <f>'5.tábla'!D3</f>
        <v>34306212</v>
      </c>
      <c r="K28" s="118">
        <f>'5.tábla'!E3</f>
        <v>34306212</v>
      </c>
      <c r="L28" s="118">
        <f>'5.tábla'!F3</f>
        <v>0</v>
      </c>
    </row>
    <row r="29" spans="1:12" ht="31.5" x14ac:dyDescent="0.25">
      <c r="A29" s="39" t="s">
        <v>337</v>
      </c>
      <c r="B29" s="118">
        <f>'2.tábla'!B50</f>
        <v>0</v>
      </c>
      <c r="C29" s="118">
        <f>'2.tábla'!C50</f>
        <v>0</v>
      </c>
      <c r="D29" s="118">
        <f>'2.tábla'!D50</f>
        <v>0</v>
      </c>
      <c r="E29" s="118">
        <f>'2.tábla'!E50</f>
        <v>0</v>
      </c>
      <c r="F29" s="118">
        <f>'2.tábla'!F50</f>
        <v>0</v>
      </c>
      <c r="G29" s="39" t="s">
        <v>98</v>
      </c>
      <c r="H29" s="118"/>
      <c r="I29" s="118"/>
      <c r="J29" s="118"/>
      <c r="K29" s="118"/>
      <c r="L29" s="118"/>
    </row>
    <row r="30" spans="1:12" ht="31.5" x14ac:dyDescent="0.25">
      <c r="A30" s="39" t="s">
        <v>99</v>
      </c>
      <c r="B30" s="118">
        <f>'2.tábla'!B59</f>
        <v>0</v>
      </c>
      <c r="C30" s="118">
        <f>'2.tábla'!C59</f>
        <v>0</v>
      </c>
      <c r="D30" s="118">
        <f>'2.tábla'!D59</f>
        <v>0</v>
      </c>
      <c r="E30" s="118">
        <f>'2.tábla'!E59</f>
        <v>0</v>
      </c>
      <c r="F30" s="118">
        <f>'2.tábla'!F59</f>
        <v>0</v>
      </c>
      <c r="G30" s="39" t="s">
        <v>100</v>
      </c>
      <c r="H30" s="118">
        <f>'5.tábla'!B19</f>
        <v>10537476</v>
      </c>
      <c r="I30" s="118">
        <f>'5.tábla'!C19</f>
        <v>10537476</v>
      </c>
      <c r="J30" s="118">
        <f>'5.tábla'!D19</f>
        <v>11783846</v>
      </c>
      <c r="K30" s="118">
        <f>'5.tábla'!E19</f>
        <v>11783846</v>
      </c>
      <c r="L30" s="118">
        <f>'5.tábla'!F19</f>
        <v>0</v>
      </c>
    </row>
    <row r="31" spans="1:12" x14ac:dyDescent="0.25">
      <c r="A31" s="39"/>
      <c r="B31" s="118"/>
      <c r="C31" s="118"/>
      <c r="D31" s="118"/>
      <c r="E31" s="118"/>
      <c r="F31" s="118"/>
      <c r="G31" s="39" t="s">
        <v>101</v>
      </c>
      <c r="H31" s="118">
        <f>H32+H33+H35+H36</f>
        <v>42855</v>
      </c>
      <c r="I31" s="118">
        <f t="shared" ref="I31:L31" si="14">I32+I33+I35+I36</f>
        <v>42855</v>
      </c>
      <c r="J31" s="118">
        <f t="shared" si="14"/>
        <v>42855</v>
      </c>
      <c r="K31" s="118">
        <f t="shared" si="14"/>
        <v>42855</v>
      </c>
      <c r="L31" s="118">
        <f t="shared" si="14"/>
        <v>0</v>
      </c>
    </row>
    <row r="32" spans="1:12" ht="31.5" x14ac:dyDescent="0.25">
      <c r="A32" s="39"/>
      <c r="B32" s="118"/>
      <c r="C32" s="118"/>
      <c r="D32" s="118"/>
      <c r="E32" s="118"/>
      <c r="F32" s="118"/>
      <c r="G32" s="39" t="s">
        <v>102</v>
      </c>
      <c r="H32" s="118"/>
      <c r="I32" s="118"/>
      <c r="J32" s="118"/>
      <c r="K32" s="118"/>
      <c r="L32" s="118"/>
    </row>
    <row r="33" spans="1:12" ht="31.5" x14ac:dyDescent="0.25">
      <c r="A33" s="39"/>
      <c r="B33" s="118"/>
      <c r="C33" s="118"/>
      <c r="D33" s="118"/>
      <c r="E33" s="118"/>
      <c r="F33" s="118"/>
      <c r="G33" s="43" t="s">
        <v>103</v>
      </c>
      <c r="H33" s="118">
        <f>'5.tábla'!B25</f>
        <v>42855</v>
      </c>
      <c r="I33" s="118">
        <f>'5.tábla'!C25</f>
        <v>42855</v>
      </c>
      <c r="J33" s="118">
        <f>'5.tábla'!D25</f>
        <v>42855</v>
      </c>
      <c r="K33" s="118">
        <f>'5.tábla'!E25</f>
        <v>42855</v>
      </c>
      <c r="L33" s="118">
        <f>'5.tábla'!F25</f>
        <v>0</v>
      </c>
    </row>
    <row r="34" spans="1:12" x14ac:dyDescent="0.25">
      <c r="A34" s="39"/>
      <c r="B34" s="118"/>
      <c r="C34" s="118"/>
      <c r="D34" s="118"/>
      <c r="E34" s="118"/>
      <c r="F34" s="118"/>
      <c r="G34" s="43"/>
      <c r="H34" s="118"/>
      <c r="I34" s="118"/>
      <c r="J34" s="118"/>
      <c r="K34" s="118"/>
      <c r="L34" s="118"/>
    </row>
    <row r="35" spans="1:12" ht="47.25" x14ac:dyDescent="0.25">
      <c r="A35" s="39"/>
      <c r="B35" s="118"/>
      <c r="C35" s="118"/>
      <c r="D35" s="118"/>
      <c r="E35" s="118"/>
      <c r="F35" s="118"/>
      <c r="G35" s="39" t="s">
        <v>207</v>
      </c>
      <c r="H35" s="118"/>
      <c r="I35" s="118"/>
      <c r="J35" s="118"/>
      <c r="K35" s="118"/>
      <c r="L35" s="118"/>
    </row>
    <row r="36" spans="1:12" ht="47.25" x14ac:dyDescent="0.25">
      <c r="A36" s="39"/>
      <c r="B36" s="118"/>
      <c r="C36" s="118"/>
      <c r="D36" s="118"/>
      <c r="E36" s="118"/>
      <c r="F36" s="118"/>
      <c r="G36" s="39" t="s">
        <v>104</v>
      </c>
      <c r="H36" s="118"/>
      <c r="I36" s="118"/>
      <c r="J36" s="118"/>
      <c r="K36" s="118"/>
      <c r="L36" s="118"/>
    </row>
    <row r="37" spans="1:12" s="42" customFormat="1" ht="31.5" x14ac:dyDescent="0.25">
      <c r="A37" s="41" t="s">
        <v>105</v>
      </c>
      <c r="B37" s="40">
        <f>SUM(B28:B35)</f>
        <v>0</v>
      </c>
      <c r="C37" s="40">
        <f t="shared" ref="C37:F37" si="15">SUM(C28:C35)</f>
        <v>20000000</v>
      </c>
      <c r="D37" s="40">
        <f t="shared" si="15"/>
        <v>22951930</v>
      </c>
      <c r="E37" s="40">
        <f t="shared" si="15"/>
        <v>22951930</v>
      </c>
      <c r="F37" s="40">
        <f t="shared" si="15"/>
        <v>0</v>
      </c>
      <c r="G37" s="41" t="s">
        <v>106</v>
      </c>
      <c r="H37" s="40">
        <f>SUM(H28:H31)</f>
        <v>19184951</v>
      </c>
      <c r="I37" s="40">
        <f t="shared" ref="I37:L37" si="16">SUM(I28:I31)</f>
        <v>41934613</v>
      </c>
      <c r="J37" s="40">
        <f t="shared" si="16"/>
        <v>46132913</v>
      </c>
      <c r="K37" s="40">
        <f t="shared" ref="K37" si="17">SUM(K28:K31)</f>
        <v>46132913</v>
      </c>
      <c r="L37" s="40">
        <f t="shared" si="16"/>
        <v>0</v>
      </c>
    </row>
    <row r="38" spans="1:12" s="42" customFormat="1" x14ac:dyDescent="0.25">
      <c r="A38" s="41" t="s">
        <v>107</v>
      </c>
      <c r="B38" s="40">
        <v>-9466956</v>
      </c>
      <c r="C38" s="40">
        <v>-9466956</v>
      </c>
      <c r="D38" s="40">
        <v>-9466956</v>
      </c>
      <c r="E38" s="40">
        <v>-9466956</v>
      </c>
      <c r="F38" s="40">
        <v>-9466956</v>
      </c>
      <c r="G38" s="41" t="s">
        <v>109</v>
      </c>
      <c r="H38" s="40">
        <f>H37-B37</f>
        <v>19184951</v>
      </c>
      <c r="I38" s="40">
        <f>I37-C37</f>
        <v>21934613</v>
      </c>
      <c r="J38" s="40">
        <f>J37-D37</f>
        <v>23180983</v>
      </c>
      <c r="K38" s="40">
        <f>K37-E37</f>
        <v>23180983</v>
      </c>
      <c r="L38" s="40">
        <f t="shared" ref="L38" si="18">L37-F37</f>
        <v>0</v>
      </c>
    </row>
    <row r="39" spans="1:12" s="42" customFormat="1" ht="47.25" x14ac:dyDescent="0.25">
      <c r="A39" s="41" t="s">
        <v>110</v>
      </c>
      <c r="B39" s="40">
        <f>SUM(B40)</f>
        <v>6865000</v>
      </c>
      <c r="C39" s="40">
        <f t="shared" ref="C39:F39" si="19">SUM(C40)</f>
        <v>6865000</v>
      </c>
      <c r="D39" s="40">
        <f t="shared" si="19"/>
        <v>6865000</v>
      </c>
      <c r="E39" s="40">
        <f t="shared" si="19"/>
        <v>6865000</v>
      </c>
      <c r="F39" s="40">
        <f t="shared" si="19"/>
        <v>0</v>
      </c>
      <c r="G39" s="41" t="s">
        <v>111</v>
      </c>
      <c r="H39" s="40">
        <f>SUM(H40:H42)</f>
        <v>0</v>
      </c>
      <c r="I39" s="40">
        <f t="shared" ref="I39:L39" si="20">SUM(I40:I42)</f>
        <v>0</v>
      </c>
      <c r="J39" s="40">
        <f t="shared" si="20"/>
        <v>0</v>
      </c>
      <c r="K39" s="40">
        <f t="shared" si="20"/>
        <v>0</v>
      </c>
      <c r="L39" s="40">
        <f t="shared" si="20"/>
        <v>0</v>
      </c>
    </row>
    <row r="40" spans="1:12" x14ac:dyDescent="0.25">
      <c r="A40" s="39" t="s">
        <v>112</v>
      </c>
      <c r="B40" s="118">
        <f>'2.tábla'!B66</f>
        <v>6865000</v>
      </c>
      <c r="C40" s="118">
        <f>'2.tábla'!C66</f>
        <v>6865000</v>
      </c>
      <c r="D40" s="118">
        <f>'2.tábla'!D66</f>
        <v>6865000</v>
      </c>
      <c r="E40" s="118">
        <f>'2.tábla'!E66</f>
        <v>6865000</v>
      </c>
      <c r="F40" s="118">
        <f>'2.tábla'!F66</f>
        <v>0</v>
      </c>
      <c r="G40" s="39" t="s">
        <v>113</v>
      </c>
      <c r="H40" s="118"/>
      <c r="I40" s="118"/>
      <c r="J40" s="118"/>
      <c r="K40" s="118"/>
      <c r="L40" s="118"/>
    </row>
    <row r="41" spans="1:12" ht="47.25" x14ac:dyDescent="0.25">
      <c r="A41" s="41" t="s">
        <v>114</v>
      </c>
      <c r="B41" s="40">
        <f>SUM(B42:B43)</f>
        <v>0</v>
      </c>
      <c r="C41" s="40">
        <f t="shared" ref="C41:F41" si="21">SUM(C42:C43)</f>
        <v>0</v>
      </c>
      <c r="D41" s="40">
        <f t="shared" si="21"/>
        <v>0</v>
      </c>
      <c r="E41" s="40">
        <f t="shared" si="21"/>
        <v>0</v>
      </c>
      <c r="F41" s="40">
        <f t="shared" si="21"/>
        <v>0</v>
      </c>
      <c r="G41" s="39" t="s">
        <v>115</v>
      </c>
      <c r="H41" s="118"/>
      <c r="I41" s="118"/>
      <c r="J41" s="118"/>
      <c r="K41" s="118"/>
      <c r="L41" s="118"/>
    </row>
    <row r="42" spans="1:12" ht="31.5" x14ac:dyDescent="0.25">
      <c r="A42" s="39" t="s">
        <v>116</v>
      </c>
      <c r="B42" s="118"/>
      <c r="C42" s="118"/>
      <c r="D42" s="118"/>
      <c r="E42" s="118"/>
      <c r="F42" s="118"/>
      <c r="G42" s="39" t="s">
        <v>203</v>
      </c>
      <c r="H42" s="118"/>
      <c r="I42" s="118"/>
      <c r="J42" s="118"/>
      <c r="K42" s="118"/>
      <c r="L42" s="118"/>
    </row>
    <row r="43" spans="1:12" x14ac:dyDescent="0.25">
      <c r="A43" s="39" t="s">
        <v>117</v>
      </c>
      <c r="B43" s="118"/>
      <c r="C43" s="118"/>
      <c r="D43" s="118"/>
      <c r="E43" s="118"/>
      <c r="F43" s="118"/>
      <c r="G43" s="39"/>
      <c r="H43" s="118"/>
      <c r="I43" s="118"/>
      <c r="J43" s="118"/>
      <c r="K43" s="118"/>
      <c r="L43" s="118"/>
    </row>
    <row r="44" spans="1:12" s="42" customFormat="1" x14ac:dyDescent="0.25">
      <c r="A44" s="41" t="s">
        <v>118</v>
      </c>
      <c r="B44" s="40">
        <f>B37+B39+B41</f>
        <v>6865000</v>
      </c>
      <c r="C44" s="40">
        <f t="shared" ref="C44:F44" si="22">C37+C39+C41</f>
        <v>26865000</v>
      </c>
      <c r="D44" s="40">
        <f t="shared" si="22"/>
        <v>29816930</v>
      </c>
      <c r="E44" s="40">
        <f t="shared" si="22"/>
        <v>29816930</v>
      </c>
      <c r="F44" s="40">
        <f t="shared" si="22"/>
        <v>0</v>
      </c>
      <c r="G44" s="41" t="s">
        <v>119</v>
      </c>
      <c r="H44" s="40">
        <f>H37+H39</f>
        <v>19184951</v>
      </c>
      <c r="I44" s="40">
        <f t="shared" ref="I44:L44" si="23">I37+I39</f>
        <v>41934613</v>
      </c>
      <c r="J44" s="40">
        <f t="shared" si="23"/>
        <v>46132913</v>
      </c>
      <c r="K44" s="40">
        <f t="shared" si="23"/>
        <v>46132913</v>
      </c>
      <c r="L44" s="40">
        <f t="shared" si="23"/>
        <v>0</v>
      </c>
    </row>
    <row r="45" spans="1:12" x14ac:dyDescent="0.25">
      <c r="A45" s="44"/>
      <c r="B45" s="45"/>
      <c r="C45" s="45"/>
      <c r="D45" s="45"/>
      <c r="E45" s="45"/>
      <c r="F45" s="45"/>
      <c r="G45" s="44"/>
      <c r="H45" s="45"/>
    </row>
    <row r="46" spans="1:12" x14ac:dyDescent="0.25">
      <c r="A46" s="44"/>
      <c r="B46" s="45"/>
      <c r="C46" s="45"/>
      <c r="D46" s="45"/>
      <c r="E46" s="45"/>
      <c r="F46" s="45"/>
      <c r="G46" s="44"/>
      <c r="H46" s="45"/>
    </row>
    <row r="47" spans="1:12" ht="15.75" customHeight="1" x14ac:dyDescent="0.25">
      <c r="A47" s="319" t="s">
        <v>334</v>
      </c>
      <c r="B47" s="319"/>
      <c r="C47" s="319"/>
      <c r="D47" s="319"/>
      <c r="E47" s="319"/>
      <c r="F47" s="319"/>
      <c r="G47" s="319"/>
      <c r="H47" s="319"/>
      <c r="I47" s="319"/>
      <c r="J47" s="319"/>
      <c r="K47" s="319"/>
      <c r="L47" s="319"/>
    </row>
    <row r="49" spans="1:12" s="38" customFormat="1" ht="47.25" x14ac:dyDescent="0.25">
      <c r="A49" s="41" t="s">
        <v>120</v>
      </c>
      <c r="B49" s="80" t="str">
        <f>B4</f>
        <v>2019. évi eredeti előirányzat</v>
      </c>
      <c r="C49" s="80" t="str">
        <f t="shared" ref="C49:F49" si="24">C4</f>
        <v>I. Módosítás</v>
      </c>
      <c r="D49" s="80" t="str">
        <f t="shared" si="24"/>
        <v>II. Módosítás</v>
      </c>
      <c r="E49" s="80" t="str">
        <f t="shared" si="24"/>
        <v>III. Módosítás</v>
      </c>
      <c r="F49" s="80" t="str">
        <f t="shared" si="24"/>
        <v>Eltérés</v>
      </c>
      <c r="G49" s="41" t="s">
        <v>121</v>
      </c>
      <c r="H49" s="80" t="str">
        <f>B49</f>
        <v>2019. évi eredeti előirányzat</v>
      </c>
      <c r="I49" s="80" t="str">
        <f>C49</f>
        <v>I. Módosítás</v>
      </c>
      <c r="J49" s="80" t="str">
        <f>D49</f>
        <v>II. Módosítás</v>
      </c>
      <c r="K49" s="80" t="str">
        <f>E49</f>
        <v>III. Módosítás</v>
      </c>
      <c r="L49" s="80" t="str">
        <f t="shared" ref="L49" si="25">F49</f>
        <v>Eltérés</v>
      </c>
    </row>
    <row r="50" spans="1:12" ht="31.5" x14ac:dyDescent="0.25">
      <c r="A50" s="39" t="s">
        <v>122</v>
      </c>
      <c r="B50" s="118">
        <f>B15</f>
        <v>56259361</v>
      </c>
      <c r="C50" s="118">
        <f t="shared" ref="C50:F50" si="26">C15</f>
        <v>57424488</v>
      </c>
      <c r="D50" s="118">
        <f t="shared" si="26"/>
        <v>58029008</v>
      </c>
      <c r="E50" s="118">
        <f t="shared" si="26"/>
        <v>58823008</v>
      </c>
      <c r="F50" s="118">
        <f t="shared" si="26"/>
        <v>794000</v>
      </c>
      <c r="G50" s="39" t="s">
        <v>123</v>
      </c>
      <c r="H50" s="118">
        <f>H15</f>
        <v>70832419</v>
      </c>
      <c r="I50" s="118">
        <f t="shared" ref="I50:L50" si="27">I15</f>
        <v>77040138</v>
      </c>
      <c r="J50" s="118">
        <f t="shared" si="27"/>
        <v>76398288</v>
      </c>
      <c r="K50" s="118">
        <f t="shared" ref="K50" si="28">K15</f>
        <v>77192288</v>
      </c>
      <c r="L50" s="118">
        <f t="shared" si="27"/>
        <v>794000</v>
      </c>
    </row>
    <row r="51" spans="1:12" ht="31.5" x14ac:dyDescent="0.25">
      <c r="A51" s="39" t="s">
        <v>124</v>
      </c>
      <c r="B51" s="118">
        <f>B37</f>
        <v>0</v>
      </c>
      <c r="C51" s="118">
        <f t="shared" ref="C51:F51" si="29">C37</f>
        <v>20000000</v>
      </c>
      <c r="D51" s="118">
        <f t="shared" si="29"/>
        <v>22951930</v>
      </c>
      <c r="E51" s="118">
        <f t="shared" si="29"/>
        <v>22951930</v>
      </c>
      <c r="F51" s="118">
        <f t="shared" si="29"/>
        <v>0</v>
      </c>
      <c r="G51" s="39" t="s">
        <v>125</v>
      </c>
      <c r="H51" s="118">
        <f>H37</f>
        <v>19184951</v>
      </c>
      <c r="I51" s="118">
        <f t="shared" ref="I51:L51" si="30">I37</f>
        <v>41934613</v>
      </c>
      <c r="J51" s="118">
        <f t="shared" si="30"/>
        <v>46132913</v>
      </c>
      <c r="K51" s="118">
        <f t="shared" ref="K51" si="31">K37</f>
        <v>46132913</v>
      </c>
      <c r="L51" s="118">
        <f t="shared" si="30"/>
        <v>0</v>
      </c>
    </row>
    <row r="52" spans="1:12" s="42" customFormat="1" ht="31.5" x14ac:dyDescent="0.25">
      <c r="A52" s="41" t="s">
        <v>10</v>
      </c>
      <c r="B52" s="40">
        <f>SUM(B50:B51)</f>
        <v>56259361</v>
      </c>
      <c r="C52" s="40">
        <f t="shared" ref="C52:F52" si="32">SUM(C50:C51)</f>
        <v>77424488</v>
      </c>
      <c r="D52" s="40">
        <f t="shared" si="32"/>
        <v>80980938</v>
      </c>
      <c r="E52" s="40">
        <f t="shared" si="32"/>
        <v>81774938</v>
      </c>
      <c r="F52" s="40">
        <f t="shared" si="32"/>
        <v>794000</v>
      </c>
      <c r="G52" s="41" t="s">
        <v>19</v>
      </c>
      <c r="H52" s="40">
        <f>SUM(H50:H51)</f>
        <v>90017370</v>
      </c>
      <c r="I52" s="40">
        <f t="shared" ref="I52:L52" si="33">SUM(I50:I51)</f>
        <v>118974751</v>
      </c>
      <c r="J52" s="40">
        <f t="shared" si="33"/>
        <v>122531201</v>
      </c>
      <c r="K52" s="40">
        <f t="shared" ref="K52" si="34">SUM(K50:K51)</f>
        <v>123325201</v>
      </c>
      <c r="L52" s="40">
        <f t="shared" si="33"/>
        <v>794000</v>
      </c>
    </row>
    <row r="53" spans="1:12" s="42" customFormat="1" x14ac:dyDescent="0.25">
      <c r="A53" s="41" t="s">
        <v>126</v>
      </c>
      <c r="B53" s="40"/>
      <c r="C53" s="40"/>
      <c r="D53" s="40"/>
      <c r="E53" s="40"/>
      <c r="F53" s="40"/>
      <c r="G53" s="41" t="s">
        <v>127</v>
      </c>
      <c r="H53" s="40">
        <f>H52-B52</f>
        <v>33758009</v>
      </c>
      <c r="I53" s="40">
        <f>I52-C52</f>
        <v>41550263</v>
      </c>
      <c r="J53" s="40">
        <f>J52-D52</f>
        <v>41550263</v>
      </c>
      <c r="K53" s="40">
        <f>K52-E52</f>
        <v>41550263</v>
      </c>
      <c r="L53" s="40">
        <f t="shared" ref="L53" si="35">L52-F52</f>
        <v>0</v>
      </c>
    </row>
    <row r="54" spans="1:12" s="42" customFormat="1" ht="47.25" x14ac:dyDescent="0.25">
      <c r="A54" s="41" t="s">
        <v>128</v>
      </c>
      <c r="B54" s="40">
        <f>SUM(B55:B56)</f>
        <v>35000000</v>
      </c>
      <c r="C54" s="40">
        <f t="shared" ref="C54:F54" si="36">SUM(C55:C56)</f>
        <v>42792254</v>
      </c>
      <c r="D54" s="40">
        <f t="shared" si="36"/>
        <v>42792254</v>
      </c>
      <c r="E54" s="40">
        <f t="shared" si="36"/>
        <v>42792254</v>
      </c>
      <c r="F54" s="40">
        <f t="shared" si="36"/>
        <v>0</v>
      </c>
      <c r="G54" s="41" t="s">
        <v>129</v>
      </c>
      <c r="H54" s="40">
        <f>SUM(H55:H56)</f>
        <v>2286235</v>
      </c>
      <c r="I54" s="40">
        <f t="shared" ref="I54:L54" si="37">SUM(I55:I56)</f>
        <v>2286235</v>
      </c>
      <c r="J54" s="40">
        <f t="shared" si="37"/>
        <v>2286235</v>
      </c>
      <c r="K54" s="40">
        <f t="shared" ref="K54" si="38">SUM(K55:K56)</f>
        <v>2286235</v>
      </c>
      <c r="L54" s="40">
        <f t="shared" si="37"/>
        <v>0</v>
      </c>
    </row>
    <row r="55" spans="1:12" ht="31.5" x14ac:dyDescent="0.25">
      <c r="A55" s="39" t="s">
        <v>88</v>
      </c>
      <c r="B55" s="118">
        <f>B17</f>
        <v>28135000</v>
      </c>
      <c r="C55" s="118">
        <f t="shared" ref="C55:F55" si="39">C17</f>
        <v>35927254</v>
      </c>
      <c r="D55" s="118">
        <f t="shared" si="39"/>
        <v>35927254</v>
      </c>
      <c r="E55" s="118">
        <f t="shared" si="39"/>
        <v>35927254</v>
      </c>
      <c r="F55" s="118">
        <f t="shared" si="39"/>
        <v>0</v>
      </c>
      <c r="G55" s="39" t="s">
        <v>130</v>
      </c>
      <c r="H55" s="118">
        <f>H17</f>
        <v>2286235</v>
      </c>
      <c r="I55" s="118">
        <f t="shared" ref="I55:L55" si="40">I17</f>
        <v>2286235</v>
      </c>
      <c r="J55" s="118">
        <f t="shared" si="40"/>
        <v>2286235</v>
      </c>
      <c r="K55" s="118">
        <f t="shared" ref="K55" si="41">K17</f>
        <v>2286235</v>
      </c>
      <c r="L55" s="118">
        <f t="shared" si="40"/>
        <v>0</v>
      </c>
    </row>
    <row r="56" spans="1:12" ht="31.5" x14ac:dyDescent="0.25">
      <c r="A56" s="39" t="s">
        <v>110</v>
      </c>
      <c r="B56" s="118">
        <f>B39</f>
        <v>6865000</v>
      </c>
      <c r="C56" s="118">
        <f t="shared" ref="C56:F56" si="42">C39</f>
        <v>6865000</v>
      </c>
      <c r="D56" s="118">
        <f t="shared" si="42"/>
        <v>6865000</v>
      </c>
      <c r="E56" s="118">
        <f t="shared" si="42"/>
        <v>6865000</v>
      </c>
      <c r="F56" s="118">
        <f t="shared" si="42"/>
        <v>0</v>
      </c>
      <c r="G56" s="39" t="s">
        <v>131</v>
      </c>
      <c r="H56" s="118">
        <f>H39</f>
        <v>0</v>
      </c>
      <c r="I56" s="118">
        <f>I39</f>
        <v>0</v>
      </c>
      <c r="J56" s="118">
        <f>J39</f>
        <v>0</v>
      </c>
      <c r="K56" s="118">
        <f>K39</f>
        <v>0</v>
      </c>
      <c r="L56" s="118">
        <f>L39</f>
        <v>0</v>
      </c>
    </row>
    <row r="57" spans="1:12" s="42" customFormat="1" ht="31.5" x14ac:dyDescent="0.25">
      <c r="A57" s="41" t="s">
        <v>132</v>
      </c>
      <c r="B57" s="40">
        <f>SUM(B58:B59)</f>
        <v>1044244</v>
      </c>
      <c r="C57" s="40">
        <f t="shared" ref="C57:F57" si="43">SUM(C58:C59)</f>
        <v>1044244</v>
      </c>
      <c r="D57" s="40">
        <f t="shared" si="43"/>
        <v>1044244</v>
      </c>
      <c r="E57" s="40">
        <f t="shared" ref="E57" si="44">SUM(E58:E59)</f>
        <v>1044244</v>
      </c>
      <c r="F57" s="40">
        <f t="shared" si="43"/>
        <v>0</v>
      </c>
      <c r="G57" s="41"/>
      <c r="H57" s="41"/>
      <c r="I57" s="40"/>
      <c r="J57" s="40"/>
      <c r="K57" s="40"/>
      <c r="L57" s="118"/>
    </row>
    <row r="58" spans="1:12" ht="31.5" x14ac:dyDescent="0.25">
      <c r="A58" s="39" t="s">
        <v>91</v>
      </c>
      <c r="B58" s="118">
        <f>B19</f>
        <v>1044244</v>
      </c>
      <c r="C58" s="118">
        <f t="shared" ref="C58:F58" si="45">C19</f>
        <v>1044244</v>
      </c>
      <c r="D58" s="118">
        <f t="shared" si="45"/>
        <v>1044244</v>
      </c>
      <c r="E58" s="118">
        <f t="shared" ref="E58" si="46">E19</f>
        <v>1044244</v>
      </c>
      <c r="F58" s="118">
        <f t="shared" si="45"/>
        <v>0</v>
      </c>
      <c r="G58" s="39"/>
      <c r="H58" s="118"/>
      <c r="I58" s="118"/>
      <c r="J58" s="118"/>
      <c r="K58" s="118"/>
      <c r="L58" s="118"/>
    </row>
    <row r="59" spans="1:12" ht="31.5" x14ac:dyDescent="0.25">
      <c r="A59" s="39" t="s">
        <v>114</v>
      </c>
      <c r="B59" s="118">
        <f>B41</f>
        <v>0</v>
      </c>
      <c r="C59" s="118">
        <f t="shared" ref="C59:F59" si="47">C41</f>
        <v>0</v>
      </c>
      <c r="D59" s="118">
        <f t="shared" si="47"/>
        <v>0</v>
      </c>
      <c r="E59" s="118">
        <f t="shared" ref="E59" si="48">E41</f>
        <v>0</v>
      </c>
      <c r="F59" s="118">
        <f t="shared" si="47"/>
        <v>0</v>
      </c>
      <c r="G59" s="41"/>
      <c r="H59" s="40"/>
      <c r="I59" s="118"/>
      <c r="J59" s="118"/>
      <c r="K59" s="118"/>
      <c r="L59" s="118"/>
    </row>
    <row r="60" spans="1:12" s="42" customFormat="1" x14ac:dyDescent="0.25">
      <c r="A60" s="41" t="s">
        <v>57</v>
      </c>
      <c r="B60" s="40">
        <f>B52+B54+B57</f>
        <v>92303605</v>
      </c>
      <c r="C60" s="40">
        <f t="shared" ref="C60:F60" si="49">C52+C54+C57</f>
        <v>121260986</v>
      </c>
      <c r="D60" s="40">
        <f t="shared" si="49"/>
        <v>124817436</v>
      </c>
      <c r="E60" s="40">
        <f t="shared" si="49"/>
        <v>125611436</v>
      </c>
      <c r="F60" s="40">
        <f t="shared" si="49"/>
        <v>794000</v>
      </c>
      <c r="G60" s="41" t="s">
        <v>133</v>
      </c>
      <c r="H60" s="40">
        <f>H52+H54</f>
        <v>92303605</v>
      </c>
      <c r="I60" s="40">
        <f>I52+I54</f>
        <v>121260986</v>
      </c>
      <c r="J60" s="40">
        <f>J52+J54</f>
        <v>124817436</v>
      </c>
      <c r="K60" s="40">
        <f>K52+K54</f>
        <v>125611436</v>
      </c>
      <c r="L60" s="40">
        <f t="shared" ref="L60" si="50">L52+L54</f>
        <v>794000</v>
      </c>
    </row>
    <row r="61" spans="1:12" x14ac:dyDescent="0.25">
      <c r="A61" s="38" t="s">
        <v>134</v>
      </c>
    </row>
  </sheetData>
  <sheetProtection selectLockedCells="1" selectUnlockedCells="1"/>
  <mergeCells count="3">
    <mergeCell ref="A2:L2"/>
    <mergeCell ref="A25:L25"/>
    <mergeCell ref="A47:L47"/>
  </mergeCells>
  <phoneticPr fontId="20" type="noConversion"/>
  <printOptions horizontalCentered="1" verticalCentered="1"/>
  <pageMargins left="0.15748031496062992" right="0.15748031496062992" top="0.39370078740157483" bottom="0.59055118110236227" header="0.31496062992125984" footer="0.51181102362204722"/>
  <pageSetup paperSize="9" scale="69" firstPageNumber="0" orientation="landscape" r:id="rId1"/>
  <headerFooter alignWithMargins="0">
    <oddHeader xml:space="preserve">&amp;L&amp;"Times New Roman,Normál"&amp;12Balatonszőlős Község Önkormányzata&amp;C&amp;"Times New Roman,Normál"&amp;12 6. melléklet 
az önkormányzat 2019. évi költségvetéséről szóló 2/2019. (II. 15.) önkormányzati rendelethez: </oddHeader>
  </headerFooter>
  <rowBreaks count="3" manualBreakCount="3">
    <brk id="23" max="7" man="1"/>
    <brk id="45" max="7" man="1"/>
    <brk id="61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L84"/>
  <sheetViews>
    <sheetView view="pageLayout" zoomScaleNormal="100" zoomScaleSheetLayoutView="89" workbookViewId="0">
      <selection sqref="A1:L1"/>
    </sheetView>
  </sheetViews>
  <sheetFormatPr defaultColWidth="9.140625" defaultRowHeight="15.75" x14ac:dyDescent="0.25"/>
  <cols>
    <col min="1" max="1" width="29.5703125" style="46" customWidth="1"/>
    <col min="2" max="2" width="17.140625" style="47" bestFit="1" customWidth="1"/>
    <col min="3" max="5" width="15.28515625" style="47" customWidth="1"/>
    <col min="6" max="6" width="13.42578125" style="47" customWidth="1"/>
    <col min="7" max="7" width="30.5703125" style="47" customWidth="1"/>
    <col min="8" max="8" width="17.7109375" style="47" customWidth="1"/>
    <col min="9" max="11" width="14.85546875" style="47" customWidth="1"/>
    <col min="12" max="12" width="12.85546875" style="47" customWidth="1"/>
    <col min="13" max="13" width="11" style="47" bestFit="1" customWidth="1"/>
    <col min="14" max="16384" width="9.140625" style="47"/>
  </cols>
  <sheetData>
    <row r="1" spans="1:12" ht="15.75" customHeight="1" x14ac:dyDescent="0.25">
      <c r="A1" s="320" t="s">
        <v>282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</row>
    <row r="2" spans="1:12" s="46" customFormat="1" ht="33.75" customHeight="1" x14ac:dyDescent="0.25">
      <c r="A2" s="49" t="s">
        <v>77</v>
      </c>
      <c r="B2" s="80" t="str">
        <f>'1.tábla '!B4</f>
        <v>2019. évi eredeti előirányzat</v>
      </c>
      <c r="C2" s="80" t="str">
        <f>'1.tábla '!C4</f>
        <v>I. Módosítás</v>
      </c>
      <c r="D2" s="80" t="str">
        <f>'1.tábla '!D4</f>
        <v>II. Módosítás</v>
      </c>
      <c r="E2" s="80" t="str">
        <f>'1.tábla '!E4</f>
        <v>III. Módosítás</v>
      </c>
      <c r="F2" s="80" t="str">
        <f>'1.tábla '!F4</f>
        <v>Eltérés</v>
      </c>
      <c r="G2" s="49" t="s">
        <v>78</v>
      </c>
      <c r="H2" s="80" t="str">
        <f>B2</f>
        <v>2019. évi eredeti előirányzat</v>
      </c>
      <c r="I2" s="80" t="str">
        <f>C2</f>
        <v>I. Módosítás</v>
      </c>
      <c r="J2" s="80" t="str">
        <f>D2</f>
        <v>II. Módosítás</v>
      </c>
      <c r="K2" s="80" t="str">
        <f>E2</f>
        <v>III. Módosítás</v>
      </c>
      <c r="L2" s="80" t="str">
        <f t="shared" ref="L2" si="0">F2</f>
        <v>Eltérés</v>
      </c>
    </row>
    <row r="3" spans="1:12" s="46" customFormat="1" x14ac:dyDescent="0.25">
      <c r="A3" s="49" t="s">
        <v>135</v>
      </c>
      <c r="B3" s="48"/>
      <c r="C3" s="48"/>
      <c r="D3" s="48"/>
      <c r="E3" s="48"/>
      <c r="F3" s="48"/>
      <c r="G3" s="49" t="s">
        <v>14</v>
      </c>
      <c r="H3" s="55"/>
      <c r="I3" s="55"/>
      <c r="J3" s="55"/>
      <c r="K3" s="55"/>
      <c r="L3" s="55"/>
    </row>
    <row r="4" spans="1:12" ht="31.5" x14ac:dyDescent="0.25">
      <c r="A4" s="184" t="s">
        <v>136</v>
      </c>
      <c r="B4" s="50">
        <f>'6.tábla '!B5</f>
        <v>41568251</v>
      </c>
      <c r="C4" s="50">
        <f>'6.tábla '!C5</f>
        <v>42733378</v>
      </c>
      <c r="D4" s="50">
        <f>'6.tábla '!D5</f>
        <v>43337898</v>
      </c>
      <c r="E4" s="50">
        <f>'6.tábla '!E5</f>
        <v>44131898</v>
      </c>
      <c r="F4" s="50">
        <f>'6.tábla '!F5</f>
        <v>794000</v>
      </c>
      <c r="G4" s="51" t="s">
        <v>72</v>
      </c>
      <c r="H4" s="50">
        <f>'6.tábla '!H5</f>
        <v>22269078</v>
      </c>
      <c r="I4" s="50">
        <f>'6.tábla '!I5</f>
        <v>23819078</v>
      </c>
      <c r="J4" s="50">
        <f>'6.tábla '!J5</f>
        <v>23819078</v>
      </c>
      <c r="K4" s="50">
        <f>'6.tábla '!K5</f>
        <v>23919078</v>
      </c>
      <c r="L4" s="50">
        <f>'6.tábla '!L5</f>
        <v>100000</v>
      </c>
    </row>
    <row r="5" spans="1:12" ht="17.45" customHeight="1" x14ac:dyDescent="0.25">
      <c r="A5" s="51" t="s">
        <v>80</v>
      </c>
      <c r="B5" s="118">
        <f>'6.tábla '!B6</f>
        <v>11383000</v>
      </c>
      <c r="C5" s="118">
        <f>'6.tábla '!C6</f>
        <v>11383000</v>
      </c>
      <c r="D5" s="118">
        <f>'6.tábla '!D6</f>
        <v>11383000</v>
      </c>
      <c r="E5" s="118">
        <f>'6.tábla '!E6</f>
        <v>11383000</v>
      </c>
      <c r="F5" s="118">
        <f>'6.tábla '!F6</f>
        <v>0</v>
      </c>
      <c r="G5" s="51" t="s">
        <v>69</v>
      </c>
      <c r="H5" s="50">
        <f>'6.tábla '!H6</f>
        <v>3645209</v>
      </c>
      <c r="I5" s="50">
        <f>'6.tábla '!I6</f>
        <v>3645209</v>
      </c>
      <c r="J5" s="50">
        <f>'6.tábla '!J6</f>
        <v>3645209</v>
      </c>
      <c r="K5" s="50">
        <f>'6.tábla '!K6</f>
        <v>3662709</v>
      </c>
      <c r="L5" s="50">
        <f>'6.tábla '!L6</f>
        <v>17500</v>
      </c>
    </row>
    <row r="6" spans="1:12" x14ac:dyDescent="0.25">
      <c r="A6" s="51" t="s">
        <v>81</v>
      </c>
      <c r="B6" s="50">
        <f>'6.tábla '!B7-B34</f>
        <v>3308110</v>
      </c>
      <c r="C6" s="50">
        <f>'6.tábla '!C7-C34</f>
        <v>3308110</v>
      </c>
      <c r="D6" s="50">
        <f>'6.tábla '!D7-D34</f>
        <v>3308110</v>
      </c>
      <c r="E6" s="50">
        <f>'6.tábla '!E7-E34</f>
        <v>3308110</v>
      </c>
      <c r="F6" s="50">
        <f>'6.tábla '!F7-F34</f>
        <v>0</v>
      </c>
      <c r="G6" s="51" t="s">
        <v>70</v>
      </c>
      <c r="H6" s="50">
        <f>'6.tábla '!H7-H34</f>
        <v>22864333</v>
      </c>
      <c r="I6" s="50">
        <f>'6.tábla '!I7-I34</f>
        <v>23084673</v>
      </c>
      <c r="J6" s="50">
        <f>'6.tábla '!J7-J34</f>
        <v>23689193</v>
      </c>
      <c r="K6" s="50">
        <f>'6.tábla '!K7-K34</f>
        <v>25570673</v>
      </c>
      <c r="L6" s="50">
        <f>'6.tábla '!L7-L34</f>
        <v>1881480</v>
      </c>
    </row>
    <row r="7" spans="1:12" ht="31.5" x14ac:dyDescent="0.25">
      <c r="A7" s="180" t="s">
        <v>274</v>
      </c>
      <c r="B7" s="50">
        <f>'6.tábla '!B8</f>
        <v>0</v>
      </c>
      <c r="C7" s="50">
        <f>'6.tábla '!C8</f>
        <v>0</v>
      </c>
      <c r="D7" s="50">
        <f>'6.tábla '!D8</f>
        <v>0</v>
      </c>
      <c r="E7" s="50">
        <f>'6.tábla '!E8</f>
        <v>0</v>
      </c>
      <c r="F7" s="50">
        <v>0</v>
      </c>
      <c r="G7" s="51" t="s">
        <v>73</v>
      </c>
      <c r="H7" s="50">
        <f>'6.tábla '!H8</f>
        <v>2048500</v>
      </c>
      <c r="I7" s="50">
        <f>'6.tábla '!I8</f>
        <v>2048500</v>
      </c>
      <c r="J7" s="50">
        <f>'6.tábla '!J8</f>
        <v>2048500</v>
      </c>
      <c r="K7" s="50">
        <f>'6.tábla '!K8</f>
        <v>2048500</v>
      </c>
      <c r="L7" s="50">
        <f>'6.tábla '!L8</f>
        <v>0</v>
      </c>
    </row>
    <row r="8" spans="1:12" ht="31.5" x14ac:dyDescent="0.25">
      <c r="A8" s="51"/>
      <c r="B8" s="50"/>
      <c r="C8" s="50"/>
      <c r="D8" s="50"/>
      <c r="E8" s="50"/>
      <c r="F8" s="50"/>
      <c r="G8" s="51" t="s">
        <v>71</v>
      </c>
      <c r="H8" s="50">
        <f>H10+H11+H12</f>
        <v>13371349</v>
      </c>
      <c r="I8" s="50">
        <f t="shared" ref="I8:L8" si="1">I10+I11+I12</f>
        <v>13392878</v>
      </c>
      <c r="J8" s="50">
        <f t="shared" si="1"/>
        <v>13364745</v>
      </c>
      <c r="K8" s="50">
        <f t="shared" ref="K8" si="2">K10+K11+K12</f>
        <v>12691173</v>
      </c>
      <c r="L8" s="50">
        <f t="shared" si="1"/>
        <v>-673572</v>
      </c>
    </row>
    <row r="9" spans="1:12" x14ac:dyDescent="0.25">
      <c r="A9" s="51"/>
      <c r="B9" s="50"/>
      <c r="C9" s="50"/>
      <c r="D9" s="50"/>
      <c r="E9" s="50"/>
      <c r="F9" s="50"/>
      <c r="G9" s="39" t="s">
        <v>199</v>
      </c>
      <c r="H9" s="50">
        <f>'6.tábla '!H10</f>
        <v>0</v>
      </c>
      <c r="I9" s="50">
        <f>'6.tábla '!I10</f>
        <v>0</v>
      </c>
      <c r="J9" s="50">
        <f>'6.tábla '!J10</f>
        <v>0</v>
      </c>
      <c r="K9" s="50">
        <f>'6.tábla '!K10</f>
        <v>0</v>
      </c>
      <c r="L9" s="50">
        <f>'6.tábla '!L10</f>
        <v>0</v>
      </c>
    </row>
    <row r="10" spans="1:12" ht="31.5" x14ac:dyDescent="0.25">
      <c r="A10" s="51"/>
      <c r="B10" s="50"/>
      <c r="C10" s="50"/>
      <c r="D10" s="50"/>
      <c r="E10" s="50"/>
      <c r="F10" s="50"/>
      <c r="G10" s="39" t="s">
        <v>200</v>
      </c>
      <c r="H10" s="50">
        <f>'6.tábla '!H11</f>
        <v>13371349</v>
      </c>
      <c r="I10" s="50">
        <f>'6.tábla '!I11</f>
        <v>13371349</v>
      </c>
      <c r="J10" s="50">
        <f>'6.tábla '!J11</f>
        <v>13343216</v>
      </c>
      <c r="K10" s="50">
        <f>'6.tábla '!K11</f>
        <v>12669644</v>
      </c>
      <c r="L10" s="50">
        <f>'6.tábla '!L11</f>
        <v>-673572</v>
      </c>
    </row>
    <row r="11" spans="1:12" ht="31.5" x14ac:dyDescent="0.25">
      <c r="A11" s="184"/>
      <c r="B11" s="52"/>
      <c r="C11" s="52"/>
      <c r="D11" s="52"/>
      <c r="E11" s="52"/>
      <c r="F11" s="50"/>
      <c r="G11" s="39" t="s">
        <v>201</v>
      </c>
      <c r="H11" s="50">
        <f>'6.tábla '!H12-H40</f>
        <v>0</v>
      </c>
      <c r="I11" s="50">
        <f>'6.tábla '!I12-I40</f>
        <v>0</v>
      </c>
      <c r="J11" s="50">
        <v>0</v>
      </c>
      <c r="K11" s="50">
        <v>0</v>
      </c>
      <c r="L11" s="50">
        <f>'6.tábla '!L12-L40</f>
        <v>0</v>
      </c>
    </row>
    <row r="12" spans="1:12" ht="30.75" customHeight="1" x14ac:dyDescent="0.25">
      <c r="A12" s="180"/>
      <c r="B12" s="50"/>
      <c r="C12" s="50"/>
      <c r="D12" s="50"/>
      <c r="E12" s="50"/>
      <c r="F12" s="50"/>
      <c r="G12" s="39" t="s">
        <v>202</v>
      </c>
      <c r="H12" s="50">
        <f>'6.tábla '!H13</f>
        <v>0</v>
      </c>
      <c r="I12" s="50">
        <f>'6.tábla '!I13</f>
        <v>21529</v>
      </c>
      <c r="J12" s="50">
        <f>'6.tábla '!J13</f>
        <v>21529</v>
      </c>
      <c r="K12" s="50">
        <f>'6.tábla '!K13</f>
        <v>21529</v>
      </c>
      <c r="L12" s="50">
        <f>'6.tábla '!L13</f>
        <v>0</v>
      </c>
    </row>
    <row r="13" spans="1:12" ht="31.5" x14ac:dyDescent="0.25">
      <c r="A13" s="51"/>
      <c r="B13" s="50"/>
      <c r="C13" s="50"/>
      <c r="D13" s="50"/>
      <c r="E13" s="50"/>
      <c r="F13" s="50"/>
      <c r="G13" s="39" t="s">
        <v>195</v>
      </c>
      <c r="H13" s="50">
        <f>'6.tábla '!H14</f>
        <v>5773950</v>
      </c>
      <c r="I13" s="50">
        <f>'6.tábla '!I14</f>
        <v>10189800</v>
      </c>
      <c r="J13" s="50">
        <f>'6.tábla '!J14</f>
        <v>8971563</v>
      </c>
      <c r="K13" s="50">
        <f>'6.tábla '!K14</f>
        <v>7646155</v>
      </c>
      <c r="L13" s="50">
        <f>'6.tábla '!L14</f>
        <v>-1325408</v>
      </c>
    </row>
    <row r="14" spans="1:12" s="54" customFormat="1" ht="47.25" x14ac:dyDescent="0.25">
      <c r="A14" s="49" t="s">
        <v>137</v>
      </c>
      <c r="B14" s="53">
        <f>SUM(B4:B13)</f>
        <v>56259361</v>
      </c>
      <c r="C14" s="53">
        <f t="shared" ref="C14:F14" si="3">SUM(C4:C13)</f>
        <v>57424488</v>
      </c>
      <c r="D14" s="53">
        <f t="shared" si="3"/>
        <v>58029008</v>
      </c>
      <c r="E14" s="53">
        <f t="shared" si="3"/>
        <v>58823008</v>
      </c>
      <c r="F14" s="53">
        <f t="shared" si="3"/>
        <v>794000</v>
      </c>
      <c r="G14" s="49" t="s">
        <v>138</v>
      </c>
      <c r="H14" s="53">
        <f>H4+H5+H6+H7+H8+H13</f>
        <v>69972419</v>
      </c>
      <c r="I14" s="53">
        <f t="shared" ref="I14:L14" si="4">I4+I5+I6+I7+I8+I13</f>
        <v>76180138</v>
      </c>
      <c r="J14" s="53">
        <f t="shared" si="4"/>
        <v>75538288</v>
      </c>
      <c r="K14" s="53">
        <f t="shared" ref="K14" si="5">K4+K5+K6+K7+K8+K13</f>
        <v>75538288</v>
      </c>
      <c r="L14" s="53">
        <f t="shared" si="4"/>
        <v>0</v>
      </c>
    </row>
    <row r="15" spans="1:12" x14ac:dyDescent="0.25">
      <c r="A15" s="55" t="s">
        <v>139</v>
      </c>
      <c r="B15" s="50">
        <f>'6.tábla '!B54</f>
        <v>35000000</v>
      </c>
      <c r="C15" s="50">
        <f>'6.tábla '!C54</f>
        <v>42792254</v>
      </c>
      <c r="D15" s="50">
        <f>'6.tábla '!D54</f>
        <v>42792254</v>
      </c>
      <c r="E15" s="50">
        <f>'6.tábla '!E54</f>
        <v>42792254</v>
      </c>
      <c r="F15" s="50">
        <f>'6.tábla '!F54</f>
        <v>0</v>
      </c>
      <c r="G15" s="55" t="s">
        <v>140</v>
      </c>
      <c r="H15" s="50">
        <f>'6.tábla '!H17-H55</f>
        <v>2286235</v>
      </c>
      <c r="I15" s="50">
        <f>'6.tábla '!I17-I55</f>
        <v>2286235</v>
      </c>
      <c r="J15" s="50">
        <f>'6.tábla '!J17-J55</f>
        <v>2286235</v>
      </c>
      <c r="K15" s="50">
        <f>'6.tábla '!K17-K55</f>
        <v>2286235</v>
      </c>
      <c r="L15" s="50">
        <f>'6.tábla '!L17-L55</f>
        <v>0</v>
      </c>
    </row>
    <row r="16" spans="1:12" ht="47.25" x14ac:dyDescent="0.25">
      <c r="A16" s="49" t="s">
        <v>141</v>
      </c>
      <c r="B16" s="53">
        <f>B14+B15</f>
        <v>91259361</v>
      </c>
      <c r="C16" s="53">
        <f t="shared" ref="C16:F16" si="6">C14+C15</f>
        <v>100216742</v>
      </c>
      <c r="D16" s="53">
        <f t="shared" si="6"/>
        <v>100821262</v>
      </c>
      <c r="E16" s="53">
        <f t="shared" ref="E16" si="7">E14+E15</f>
        <v>101615262</v>
      </c>
      <c r="F16" s="53">
        <f t="shared" si="6"/>
        <v>794000</v>
      </c>
      <c r="G16" s="49" t="s">
        <v>142</v>
      </c>
      <c r="H16" s="53">
        <f>H14+H15</f>
        <v>72258654</v>
      </c>
      <c r="I16" s="53">
        <f t="shared" ref="I16:L16" si="8">I14+I15</f>
        <v>78466373</v>
      </c>
      <c r="J16" s="53">
        <f t="shared" si="8"/>
        <v>77824523</v>
      </c>
      <c r="K16" s="53">
        <f t="shared" ref="K16" si="9">K14+K15</f>
        <v>77824523</v>
      </c>
      <c r="L16" s="53">
        <f t="shared" si="8"/>
        <v>0</v>
      </c>
    </row>
    <row r="17" spans="1:12" x14ac:dyDescent="0.25">
      <c r="A17" s="49" t="s">
        <v>143</v>
      </c>
      <c r="B17" s="53"/>
      <c r="C17" s="53"/>
      <c r="D17" s="53"/>
      <c r="E17" s="53"/>
      <c r="F17" s="50"/>
      <c r="G17" s="53" t="s">
        <v>15</v>
      </c>
      <c r="H17" s="50"/>
      <c r="I17" s="50"/>
      <c r="J17" s="50"/>
      <c r="K17" s="50"/>
      <c r="L17" s="50"/>
    </row>
    <row r="18" spans="1:12" ht="31.5" x14ac:dyDescent="0.25">
      <c r="A18" s="180" t="s">
        <v>271</v>
      </c>
      <c r="B18" s="50">
        <f>'1.tábla '!B6</f>
        <v>0</v>
      </c>
      <c r="C18" s="50">
        <f>'1.tábla '!C6</f>
        <v>20000000</v>
      </c>
      <c r="D18" s="50">
        <f>'1.tábla '!D6</f>
        <v>22951930</v>
      </c>
      <c r="E18" s="50">
        <f>'1.tábla '!E6</f>
        <v>22951930</v>
      </c>
      <c r="F18" s="50">
        <f>'1.tábla '!F6</f>
        <v>0</v>
      </c>
      <c r="G18" s="51" t="s">
        <v>97</v>
      </c>
      <c r="H18" s="50">
        <f>'6.tábla '!H28-H46</f>
        <v>8604620</v>
      </c>
      <c r="I18" s="50">
        <f>'6.tábla '!I28-I46</f>
        <v>31354282</v>
      </c>
      <c r="J18" s="50">
        <f>'6.tábla '!J28-J46</f>
        <v>34306212</v>
      </c>
      <c r="K18" s="50">
        <f>'6.tábla '!K28-K46</f>
        <v>34306212</v>
      </c>
      <c r="L18" s="50">
        <f>'6.tábla '!L28-L46</f>
        <v>0</v>
      </c>
    </row>
    <row r="19" spans="1:12" ht="31.5" x14ac:dyDescent="0.25">
      <c r="A19" s="39" t="s">
        <v>144</v>
      </c>
      <c r="B19" s="50">
        <f>'6.tábla '!B29-B47</f>
        <v>0</v>
      </c>
      <c r="C19" s="50">
        <v>0</v>
      </c>
      <c r="D19" s="50">
        <v>0</v>
      </c>
      <c r="E19" s="50">
        <v>0</v>
      </c>
      <c r="F19" s="50">
        <v>0</v>
      </c>
      <c r="G19" s="51" t="s">
        <v>98</v>
      </c>
      <c r="H19" s="50"/>
      <c r="I19" s="50"/>
      <c r="J19" s="50"/>
      <c r="K19" s="50"/>
      <c r="L19" s="50"/>
    </row>
    <row r="20" spans="1:12" ht="31.5" x14ac:dyDescent="0.25">
      <c r="A20" s="39" t="s">
        <v>272</v>
      </c>
      <c r="B20" s="50">
        <f>'6.tábla '!B30-B48</f>
        <v>0</v>
      </c>
      <c r="C20" s="50">
        <f>'6.tábla '!C30</f>
        <v>0</v>
      </c>
      <c r="D20" s="50">
        <v>0</v>
      </c>
      <c r="E20" s="50">
        <v>0</v>
      </c>
      <c r="F20" s="50">
        <f>'6.tábla '!F30</f>
        <v>0</v>
      </c>
      <c r="G20" s="51" t="s">
        <v>100</v>
      </c>
      <c r="H20" s="50">
        <f>'6.tábla '!H30</f>
        <v>10537476</v>
      </c>
      <c r="I20" s="50">
        <f>'6.tábla '!I30</f>
        <v>10537476</v>
      </c>
      <c r="J20" s="50">
        <f>'6.tábla '!J30</f>
        <v>11783846</v>
      </c>
      <c r="K20" s="50">
        <f>'6.tábla '!K30</f>
        <v>11783846</v>
      </c>
      <c r="L20" s="50">
        <f>'6.tábla '!L30</f>
        <v>0</v>
      </c>
    </row>
    <row r="21" spans="1:12" ht="31.5" x14ac:dyDescent="0.25">
      <c r="A21" s="51"/>
      <c r="B21" s="50"/>
      <c r="C21" s="50"/>
      <c r="D21" s="50"/>
      <c r="E21" s="50"/>
      <c r="F21" s="50"/>
      <c r="G21" s="51" t="s">
        <v>146</v>
      </c>
      <c r="H21" s="50">
        <f>'6.tábla '!H31</f>
        <v>42855</v>
      </c>
      <c r="I21" s="50">
        <f>'6.tábla '!I31</f>
        <v>42855</v>
      </c>
      <c r="J21" s="50">
        <f>'6.tábla '!J31</f>
        <v>42855</v>
      </c>
      <c r="K21" s="50">
        <f>'6.tábla '!K31</f>
        <v>42855</v>
      </c>
      <c r="L21" s="50">
        <f>'6.tábla '!L31</f>
        <v>0</v>
      </c>
    </row>
    <row r="22" spans="1:12" ht="31.5" x14ac:dyDescent="0.25">
      <c r="A22" s="51"/>
      <c r="B22" s="50"/>
      <c r="C22" s="50"/>
      <c r="D22" s="50"/>
      <c r="E22" s="50"/>
      <c r="F22" s="50"/>
      <c r="G22" s="51" t="s">
        <v>273</v>
      </c>
      <c r="H22" s="50"/>
      <c r="I22" s="50"/>
      <c r="J22" s="50"/>
      <c r="K22" s="50"/>
      <c r="L22" s="50"/>
    </row>
    <row r="23" spans="1:12" ht="31.5" x14ac:dyDescent="0.25">
      <c r="A23" s="51"/>
      <c r="B23" s="50"/>
      <c r="C23" s="50"/>
      <c r="D23" s="50"/>
      <c r="E23" s="50"/>
      <c r="F23" s="50"/>
      <c r="G23" s="56" t="s">
        <v>148</v>
      </c>
      <c r="H23" s="50"/>
      <c r="I23" s="50"/>
      <c r="J23" s="50"/>
      <c r="K23" s="50"/>
      <c r="L23" s="50"/>
    </row>
    <row r="24" spans="1:12" ht="30.75" customHeight="1" x14ac:dyDescent="0.25">
      <c r="A24" s="55"/>
      <c r="B24" s="50"/>
      <c r="C24" s="50"/>
      <c r="D24" s="50"/>
      <c r="E24" s="50"/>
      <c r="F24" s="50"/>
      <c r="G24" s="51" t="s">
        <v>149</v>
      </c>
      <c r="H24" s="50"/>
      <c r="I24" s="50"/>
      <c r="J24" s="50"/>
      <c r="K24" s="50"/>
      <c r="L24" s="50"/>
    </row>
    <row r="25" spans="1:12" s="54" customFormat="1" ht="47.25" x14ac:dyDescent="0.25">
      <c r="A25" s="49" t="s">
        <v>150</v>
      </c>
      <c r="B25" s="53">
        <f>SUM(B18:B24)</f>
        <v>0</v>
      </c>
      <c r="C25" s="53">
        <f t="shared" ref="C25:F25" si="10">SUM(C18:C24)</f>
        <v>20000000</v>
      </c>
      <c r="D25" s="53">
        <f t="shared" si="10"/>
        <v>22951930</v>
      </c>
      <c r="E25" s="53">
        <f t="shared" si="10"/>
        <v>22951930</v>
      </c>
      <c r="F25" s="53">
        <f t="shared" si="10"/>
        <v>0</v>
      </c>
      <c r="G25" s="49" t="s">
        <v>138</v>
      </c>
      <c r="H25" s="53">
        <f>SUM(H18:H24)</f>
        <v>19184951</v>
      </c>
      <c r="I25" s="53">
        <f t="shared" ref="I25:L25" si="11">SUM(I18:I24)</f>
        <v>41934613</v>
      </c>
      <c r="J25" s="53">
        <f t="shared" si="11"/>
        <v>46132913</v>
      </c>
      <c r="K25" s="53">
        <f t="shared" ref="K25" si="12">SUM(K18:K24)</f>
        <v>46132913</v>
      </c>
      <c r="L25" s="53">
        <f t="shared" si="11"/>
        <v>0</v>
      </c>
    </row>
    <row r="26" spans="1:12" ht="15" customHeight="1" x14ac:dyDescent="0.25">
      <c r="A26" s="55" t="s">
        <v>139</v>
      </c>
      <c r="B26" s="50">
        <f>'6.tábla '!B19-B55</f>
        <v>1044244</v>
      </c>
      <c r="C26" s="50">
        <f>'6.tábla '!C19-C55</f>
        <v>1044244</v>
      </c>
      <c r="D26" s="50">
        <f>'6.tábla '!D19-D55</f>
        <v>1044244</v>
      </c>
      <c r="E26" s="50">
        <f>'6.tábla '!E19-E55</f>
        <v>1044244</v>
      </c>
      <c r="F26" s="50">
        <f>'6.tábla '!F19-F55</f>
        <v>0</v>
      </c>
      <c r="G26" s="55" t="s">
        <v>140</v>
      </c>
      <c r="H26" s="50">
        <f>'6.tábla '!H39</f>
        <v>0</v>
      </c>
      <c r="I26" s="50">
        <f>'6.tábla '!I39</f>
        <v>0</v>
      </c>
      <c r="J26" s="50">
        <f>'6.tábla '!J39</f>
        <v>0</v>
      </c>
      <c r="K26" s="50">
        <f>'6.tábla '!K39</f>
        <v>0</v>
      </c>
      <c r="L26" s="50">
        <f>'6.tábla '!L39</f>
        <v>0</v>
      </c>
    </row>
    <row r="27" spans="1:12" ht="63" x14ac:dyDescent="0.25">
      <c r="A27" s="49" t="s">
        <v>151</v>
      </c>
      <c r="B27" s="53">
        <f>B25+B26</f>
        <v>1044244</v>
      </c>
      <c r="C27" s="53">
        <f t="shared" ref="C27:F27" si="13">C25+C26</f>
        <v>21044244</v>
      </c>
      <c r="D27" s="53">
        <f t="shared" si="13"/>
        <v>23996174</v>
      </c>
      <c r="E27" s="53">
        <f t="shared" ref="E27" si="14">E25+E26</f>
        <v>23996174</v>
      </c>
      <c r="F27" s="53">
        <f t="shared" si="13"/>
        <v>0</v>
      </c>
      <c r="G27" s="49" t="s">
        <v>152</v>
      </c>
      <c r="H27" s="53">
        <f>H25+H26</f>
        <v>19184951</v>
      </c>
      <c r="I27" s="53">
        <f t="shared" ref="I27:L27" si="15">I25+I26</f>
        <v>41934613</v>
      </c>
      <c r="J27" s="53">
        <f t="shared" si="15"/>
        <v>46132913</v>
      </c>
      <c r="K27" s="53">
        <f t="shared" ref="K27" si="16">K25+K26</f>
        <v>46132913</v>
      </c>
      <c r="L27" s="53">
        <f t="shared" si="15"/>
        <v>0</v>
      </c>
    </row>
    <row r="28" spans="1:12" x14ac:dyDescent="0.25">
      <c r="B28" s="47">
        <f>B27+B16</f>
        <v>92303605</v>
      </c>
      <c r="C28" s="47">
        <f t="shared" ref="C28:F28" si="17">C27+C16</f>
        <v>121260986</v>
      </c>
      <c r="D28" s="47">
        <f t="shared" si="17"/>
        <v>124817436</v>
      </c>
      <c r="E28" s="47">
        <f t="shared" ref="E28" si="18">E27+E16</f>
        <v>125611436</v>
      </c>
      <c r="F28" s="47">
        <f t="shared" si="17"/>
        <v>794000</v>
      </c>
      <c r="H28" s="47">
        <f>H27+H16</f>
        <v>91443605</v>
      </c>
      <c r="I28" s="47">
        <f t="shared" ref="I28:L28" si="19">I27+I16</f>
        <v>120400986</v>
      </c>
      <c r="J28" s="47">
        <f t="shared" si="19"/>
        <v>123957436</v>
      </c>
      <c r="K28" s="47">
        <f t="shared" ref="K28" si="20">K27+K16</f>
        <v>123957436</v>
      </c>
      <c r="L28" s="47">
        <f t="shared" si="19"/>
        <v>0</v>
      </c>
    </row>
    <row r="29" spans="1:12" ht="15.75" customHeight="1" x14ac:dyDescent="0.25">
      <c r="A29" s="320" t="s">
        <v>341</v>
      </c>
      <c r="B29" s="320"/>
      <c r="C29" s="320"/>
      <c r="D29" s="320"/>
      <c r="E29" s="320"/>
      <c r="F29" s="320"/>
      <c r="G29" s="320"/>
      <c r="H29" s="320"/>
      <c r="I29" s="320"/>
      <c r="J29" s="320"/>
      <c r="K29" s="320"/>
      <c r="L29" s="320"/>
    </row>
    <row r="30" spans="1:12" s="46" customFormat="1" ht="31.5" x14ac:dyDescent="0.25">
      <c r="A30" s="49" t="s">
        <v>77</v>
      </c>
      <c r="B30" s="80" t="str">
        <f>B2</f>
        <v>2019. évi eredeti előirányzat</v>
      </c>
      <c r="C30" s="80" t="str">
        <f t="shared" ref="C30:F30" si="21">C2</f>
        <v>I. Módosítás</v>
      </c>
      <c r="D30" s="80" t="str">
        <f>D2</f>
        <v>II. Módosítás</v>
      </c>
      <c r="E30" s="80" t="str">
        <f>E2</f>
        <v>III. Módosítás</v>
      </c>
      <c r="F30" s="80" t="str">
        <f t="shared" si="21"/>
        <v>Eltérés</v>
      </c>
      <c r="G30" s="49" t="s">
        <v>78</v>
      </c>
      <c r="H30" s="80" t="str">
        <f>B30</f>
        <v>2019. évi eredeti előirányzat</v>
      </c>
      <c r="I30" s="80" t="str">
        <f>C30</f>
        <v>I. Módosítás</v>
      </c>
      <c r="J30" s="80" t="str">
        <f>D30</f>
        <v>II. Módosítás</v>
      </c>
      <c r="K30" s="80" t="str">
        <f>E30</f>
        <v>III. Módosítás</v>
      </c>
      <c r="L30" s="80" t="str">
        <f t="shared" ref="L30" si="22">F30</f>
        <v>Eltérés</v>
      </c>
    </row>
    <row r="31" spans="1:12" x14ac:dyDescent="0.25">
      <c r="A31" s="49" t="s">
        <v>135</v>
      </c>
      <c r="B31" s="48"/>
      <c r="C31" s="48"/>
      <c r="D31" s="48"/>
      <c r="E31" s="48"/>
      <c r="F31" s="48"/>
      <c r="G31" s="49" t="s">
        <v>14</v>
      </c>
      <c r="H31" s="50"/>
      <c r="I31" s="50"/>
      <c r="J31" s="50"/>
      <c r="K31" s="50"/>
      <c r="L31" s="50"/>
    </row>
    <row r="32" spans="1:12" ht="31.5" x14ac:dyDescent="0.25">
      <c r="A32" s="184" t="s">
        <v>136</v>
      </c>
      <c r="B32" s="50"/>
      <c r="C32" s="50"/>
      <c r="D32" s="50"/>
      <c r="E32" s="50"/>
      <c r="F32" s="50"/>
      <c r="G32" s="51" t="s">
        <v>72</v>
      </c>
      <c r="H32" s="50"/>
      <c r="I32" s="50"/>
      <c r="J32" s="50"/>
      <c r="K32" s="50"/>
      <c r="L32" s="50"/>
    </row>
    <row r="33" spans="1:12" x14ac:dyDescent="0.25">
      <c r="A33" s="51" t="s">
        <v>80</v>
      </c>
      <c r="B33" s="50"/>
      <c r="C33" s="50"/>
      <c r="D33" s="50"/>
      <c r="E33" s="50"/>
      <c r="F33" s="50"/>
      <c r="G33" s="51" t="s">
        <v>69</v>
      </c>
      <c r="H33" s="50"/>
      <c r="I33" s="50"/>
      <c r="J33" s="50"/>
      <c r="K33" s="50"/>
      <c r="L33" s="50"/>
    </row>
    <row r="34" spans="1:12" x14ac:dyDescent="0.25">
      <c r="A34" s="51" t="s">
        <v>81</v>
      </c>
      <c r="B34" s="50"/>
      <c r="C34" s="50"/>
      <c r="D34" s="50"/>
      <c r="E34" s="50"/>
      <c r="F34" s="50"/>
      <c r="G34" s="51" t="s">
        <v>70</v>
      </c>
      <c r="H34" s="50"/>
      <c r="I34" s="50"/>
      <c r="J34" s="50"/>
      <c r="K34" s="50"/>
      <c r="L34" s="50"/>
    </row>
    <row r="35" spans="1:12" ht="47.25" x14ac:dyDescent="0.25">
      <c r="A35" s="180" t="s">
        <v>83</v>
      </c>
      <c r="B35" s="50"/>
      <c r="C35" s="50"/>
      <c r="D35" s="50"/>
      <c r="E35" s="50"/>
      <c r="F35" s="50"/>
      <c r="G35" s="51" t="s">
        <v>73</v>
      </c>
      <c r="H35" s="50"/>
      <c r="I35" s="50"/>
      <c r="J35" s="50"/>
      <c r="K35" s="50"/>
      <c r="L35" s="50"/>
    </row>
    <row r="36" spans="1:12" ht="31.5" x14ac:dyDescent="0.25">
      <c r="A36" s="51"/>
      <c r="B36" s="50"/>
      <c r="C36" s="50"/>
      <c r="D36" s="50"/>
      <c r="E36" s="50"/>
      <c r="F36" s="50"/>
      <c r="G36" s="51" t="s">
        <v>71</v>
      </c>
      <c r="H36" s="50"/>
      <c r="I36" s="50"/>
      <c r="J36" s="50"/>
      <c r="K36" s="50"/>
      <c r="L36" s="50"/>
    </row>
    <row r="37" spans="1:12" x14ac:dyDescent="0.25">
      <c r="A37" s="51"/>
      <c r="B37" s="50"/>
      <c r="C37" s="50"/>
      <c r="D37" s="50"/>
      <c r="E37" s="50"/>
      <c r="F37" s="50"/>
      <c r="G37" s="39" t="s">
        <v>199</v>
      </c>
      <c r="H37" s="50"/>
      <c r="I37" s="50"/>
      <c r="J37" s="50"/>
      <c r="K37" s="50"/>
      <c r="L37" s="50"/>
    </row>
    <row r="38" spans="1:12" ht="31.5" x14ac:dyDescent="0.25">
      <c r="A38" s="51"/>
      <c r="B38" s="50"/>
      <c r="C38" s="50"/>
      <c r="D38" s="50"/>
      <c r="E38" s="50"/>
      <c r="F38" s="50"/>
      <c r="G38" s="39" t="s">
        <v>269</v>
      </c>
      <c r="H38" s="50"/>
      <c r="I38" s="50"/>
      <c r="J38" s="50"/>
      <c r="K38" s="50"/>
      <c r="L38" s="50"/>
    </row>
    <row r="39" spans="1:12" ht="31.5" x14ac:dyDescent="0.25">
      <c r="A39" s="184"/>
      <c r="B39" s="52"/>
      <c r="C39" s="52"/>
      <c r="D39" s="52"/>
      <c r="E39" s="52"/>
      <c r="F39" s="52"/>
      <c r="G39" s="39" t="s">
        <v>270</v>
      </c>
      <c r="H39" s="50"/>
      <c r="I39" s="50"/>
      <c r="J39" s="50"/>
      <c r="K39" s="50"/>
      <c r="L39" s="50"/>
    </row>
    <row r="40" spans="1:12" ht="30" customHeight="1" x14ac:dyDescent="0.25">
      <c r="A40" s="180"/>
      <c r="B40" s="50"/>
      <c r="C40" s="50"/>
      <c r="D40" s="50"/>
      <c r="E40" s="50"/>
      <c r="F40" s="50"/>
      <c r="G40" s="39" t="s">
        <v>202</v>
      </c>
      <c r="H40" s="50">
        <f>'4.tábla'!B9</f>
        <v>860000</v>
      </c>
      <c r="I40" s="50">
        <f>'4.tábla'!C9</f>
        <v>860000</v>
      </c>
      <c r="J40" s="50">
        <f>'4.tábla'!D9</f>
        <v>860000</v>
      </c>
      <c r="K40" s="50">
        <f>'4.tábla'!E9</f>
        <v>1654000</v>
      </c>
      <c r="L40" s="50">
        <f>'4.tábla'!F9</f>
        <v>794000</v>
      </c>
    </row>
    <row r="41" spans="1:12" ht="31.5" x14ac:dyDescent="0.25">
      <c r="A41" s="51"/>
      <c r="B41" s="50"/>
      <c r="C41" s="50"/>
      <c r="D41" s="50"/>
      <c r="E41" s="50"/>
      <c r="F41" s="50"/>
      <c r="G41" s="39" t="s">
        <v>195</v>
      </c>
      <c r="H41" s="50"/>
      <c r="I41" s="50"/>
      <c r="J41" s="50"/>
      <c r="K41" s="50"/>
      <c r="L41" s="50"/>
    </row>
    <row r="42" spans="1:12" ht="47.25" x14ac:dyDescent="0.25">
      <c r="A42" s="49" t="s">
        <v>153</v>
      </c>
      <c r="B42" s="53">
        <f>SUM(B32:B41)</f>
        <v>0</v>
      </c>
      <c r="C42" s="53">
        <v>0</v>
      </c>
      <c r="D42" s="53">
        <v>0</v>
      </c>
      <c r="E42" s="53">
        <v>0</v>
      </c>
      <c r="F42" s="53">
        <v>0</v>
      </c>
      <c r="G42" s="49" t="s">
        <v>154</v>
      </c>
      <c r="H42" s="53">
        <f>SUM(H32:H41)</f>
        <v>860000</v>
      </c>
      <c r="I42" s="53">
        <f t="shared" ref="I42:L42" si="23">SUM(I32:I41)</f>
        <v>860000</v>
      </c>
      <c r="J42" s="53">
        <f t="shared" si="23"/>
        <v>860000</v>
      </c>
      <c r="K42" s="53">
        <f t="shared" si="23"/>
        <v>1654000</v>
      </c>
      <c r="L42" s="53">
        <f t="shared" si="23"/>
        <v>794000</v>
      </c>
    </row>
    <row r="43" spans="1:12" x14ac:dyDescent="0.25">
      <c r="A43" s="55" t="s">
        <v>139</v>
      </c>
      <c r="B43" s="50"/>
      <c r="C43" s="50"/>
      <c r="D43" s="50"/>
      <c r="E43" s="50"/>
      <c r="F43" s="50"/>
      <c r="G43" s="55" t="s">
        <v>140</v>
      </c>
      <c r="H43" s="50"/>
      <c r="I43" s="50"/>
      <c r="J43" s="50"/>
      <c r="K43" s="50"/>
      <c r="L43" s="50"/>
    </row>
    <row r="44" spans="1:12" ht="63" x14ac:dyDescent="0.25">
      <c r="A44" s="49" t="s">
        <v>155</v>
      </c>
      <c r="B44" s="53">
        <f>B42+B43</f>
        <v>0</v>
      </c>
      <c r="C44" s="53">
        <v>0</v>
      </c>
      <c r="D44" s="53">
        <v>0</v>
      </c>
      <c r="E44" s="53">
        <v>0</v>
      </c>
      <c r="F44" s="53">
        <v>0</v>
      </c>
      <c r="G44" s="49" t="s">
        <v>156</v>
      </c>
      <c r="H44" s="53">
        <f>H42+H43</f>
        <v>860000</v>
      </c>
      <c r="I44" s="53">
        <f t="shared" ref="I44:L44" si="24">I42+I43</f>
        <v>860000</v>
      </c>
      <c r="J44" s="53">
        <f t="shared" si="24"/>
        <v>860000</v>
      </c>
      <c r="K44" s="53">
        <f t="shared" si="24"/>
        <v>1654000</v>
      </c>
      <c r="L44" s="53">
        <f t="shared" si="24"/>
        <v>794000</v>
      </c>
    </row>
    <row r="45" spans="1:12" x14ac:dyDescent="0.25">
      <c r="A45" s="49" t="s">
        <v>143</v>
      </c>
      <c r="B45" s="53"/>
      <c r="C45" s="53"/>
      <c r="D45" s="53"/>
      <c r="E45" s="53"/>
      <c r="F45" s="53"/>
      <c r="G45" s="53" t="s">
        <v>15</v>
      </c>
      <c r="H45" s="50"/>
      <c r="I45" s="50"/>
      <c r="J45" s="50"/>
      <c r="K45" s="50"/>
      <c r="L45" s="50"/>
    </row>
    <row r="46" spans="1:12" ht="47.25" x14ac:dyDescent="0.25">
      <c r="A46" s="180" t="s">
        <v>96</v>
      </c>
      <c r="B46" s="50"/>
      <c r="C46" s="50"/>
      <c r="D46" s="50"/>
      <c r="E46" s="50"/>
      <c r="F46" s="50"/>
      <c r="G46" s="51" t="s">
        <v>97</v>
      </c>
      <c r="H46" s="50"/>
      <c r="I46" s="50"/>
      <c r="J46" s="50"/>
      <c r="K46" s="50"/>
      <c r="L46" s="50"/>
    </row>
    <row r="47" spans="1:12" ht="31.5" x14ac:dyDescent="0.25">
      <c r="A47" s="39" t="s">
        <v>144</v>
      </c>
      <c r="B47" s="50">
        <f>'2.tábla'!B52</f>
        <v>0</v>
      </c>
      <c r="C47" s="50">
        <f>'2.tábla'!C52</f>
        <v>0</v>
      </c>
      <c r="D47" s="50">
        <f>'2.tábla'!D52</f>
        <v>0</v>
      </c>
      <c r="E47" s="50">
        <f>'2.tábla'!E52</f>
        <v>0</v>
      </c>
      <c r="F47" s="50">
        <f>'2.tábla'!F52</f>
        <v>0</v>
      </c>
      <c r="G47" s="51" t="s">
        <v>98</v>
      </c>
      <c r="H47" s="50"/>
      <c r="I47" s="50"/>
      <c r="J47" s="50"/>
      <c r="K47" s="50"/>
      <c r="L47" s="50"/>
    </row>
    <row r="48" spans="1:12" ht="31.5" x14ac:dyDescent="0.25">
      <c r="A48" s="39" t="s">
        <v>145</v>
      </c>
      <c r="B48" s="50">
        <f>'2.tábla'!B61</f>
        <v>0</v>
      </c>
      <c r="C48" s="50">
        <f>'2.tábla'!C61</f>
        <v>0</v>
      </c>
      <c r="D48" s="50">
        <f>'2.tábla'!D61</f>
        <v>0</v>
      </c>
      <c r="E48" s="50">
        <f>'2.tábla'!E61</f>
        <v>0</v>
      </c>
      <c r="F48" s="50">
        <f>'2.tábla'!F61</f>
        <v>0</v>
      </c>
      <c r="G48" s="51" t="s">
        <v>100</v>
      </c>
      <c r="H48" s="50"/>
      <c r="I48" s="50"/>
      <c r="J48" s="50"/>
      <c r="K48" s="50"/>
      <c r="L48" s="50"/>
    </row>
    <row r="49" spans="1:12" ht="31.5" x14ac:dyDescent="0.25">
      <c r="A49" s="51"/>
      <c r="B49" s="50"/>
      <c r="C49" s="50"/>
      <c r="D49" s="50"/>
      <c r="E49" s="50"/>
      <c r="F49" s="50"/>
      <c r="G49" s="51" t="s">
        <v>146</v>
      </c>
      <c r="H49" s="50"/>
      <c r="I49" s="50"/>
      <c r="J49" s="50"/>
      <c r="K49" s="50"/>
      <c r="L49" s="50"/>
    </row>
    <row r="50" spans="1:12" ht="31.5" x14ac:dyDescent="0.25">
      <c r="A50" s="51"/>
      <c r="B50" s="50"/>
      <c r="C50" s="50"/>
      <c r="D50" s="50"/>
      <c r="E50" s="50"/>
      <c r="F50" s="50"/>
      <c r="G50" s="51" t="s">
        <v>147</v>
      </c>
      <c r="H50" s="50"/>
      <c r="I50" s="50"/>
      <c r="J50" s="50"/>
      <c r="K50" s="50"/>
      <c r="L50" s="50"/>
    </row>
    <row r="51" spans="1:12" ht="31.5" x14ac:dyDescent="0.25">
      <c r="A51" s="51"/>
      <c r="B51" s="50"/>
      <c r="C51" s="50"/>
      <c r="D51" s="50"/>
      <c r="E51" s="50"/>
      <c r="F51" s="50"/>
      <c r="G51" s="56" t="s">
        <v>148</v>
      </c>
      <c r="H51" s="50"/>
      <c r="I51" s="50"/>
      <c r="J51" s="50"/>
      <c r="K51" s="50"/>
      <c r="L51" s="50"/>
    </row>
    <row r="52" spans="1:12" ht="28.5" customHeight="1" x14ac:dyDescent="0.25">
      <c r="A52" s="55"/>
      <c r="B52" s="50"/>
      <c r="C52" s="50"/>
      <c r="D52" s="50"/>
      <c r="E52" s="50"/>
      <c r="F52" s="50"/>
      <c r="G52" s="39" t="s">
        <v>207</v>
      </c>
      <c r="H52" s="50"/>
      <c r="I52" s="50"/>
      <c r="J52" s="50"/>
      <c r="K52" s="50"/>
      <c r="L52" s="50"/>
    </row>
    <row r="53" spans="1:12" ht="27" customHeight="1" x14ac:dyDescent="0.25">
      <c r="A53" s="55"/>
      <c r="B53" s="50"/>
      <c r="C53" s="50"/>
      <c r="D53" s="50"/>
      <c r="E53" s="50"/>
      <c r="F53" s="50"/>
      <c r="G53" s="39" t="s">
        <v>149</v>
      </c>
      <c r="H53" s="50"/>
      <c r="I53" s="50"/>
      <c r="J53" s="50"/>
      <c r="K53" s="50"/>
      <c r="L53" s="50"/>
    </row>
    <row r="54" spans="1:12" ht="47.25" x14ac:dyDescent="0.25">
      <c r="A54" s="49" t="s">
        <v>157</v>
      </c>
      <c r="B54" s="53">
        <f>SUM(B46:B52)</f>
        <v>0</v>
      </c>
      <c r="C54" s="53">
        <f t="shared" ref="C54:F54" si="25">SUM(C46:C52)</f>
        <v>0</v>
      </c>
      <c r="D54" s="53">
        <f t="shared" si="25"/>
        <v>0</v>
      </c>
      <c r="E54" s="53">
        <f t="shared" si="25"/>
        <v>0</v>
      </c>
      <c r="F54" s="53">
        <f t="shared" si="25"/>
        <v>0</v>
      </c>
      <c r="G54" s="49" t="s">
        <v>158</v>
      </c>
      <c r="H54" s="53">
        <f>SUM(H46:H53)</f>
        <v>0</v>
      </c>
      <c r="I54" s="53">
        <v>0</v>
      </c>
      <c r="J54" s="53">
        <v>0</v>
      </c>
      <c r="K54" s="53">
        <v>0</v>
      </c>
      <c r="L54" s="53">
        <v>0</v>
      </c>
    </row>
    <row r="55" spans="1:12" x14ac:dyDescent="0.25">
      <c r="A55" s="55" t="s">
        <v>139</v>
      </c>
      <c r="B55" s="50">
        <f>'2.tábla'!B68</f>
        <v>0</v>
      </c>
      <c r="C55" s="50"/>
      <c r="D55" s="50"/>
      <c r="E55" s="50"/>
      <c r="F55" s="50"/>
      <c r="G55" s="55" t="s">
        <v>140</v>
      </c>
      <c r="H55" s="50"/>
      <c r="I55" s="50"/>
      <c r="J55" s="50"/>
      <c r="K55" s="50"/>
      <c r="L55" s="50"/>
    </row>
    <row r="56" spans="1:12" ht="63" x14ac:dyDescent="0.25">
      <c r="A56" s="49" t="s">
        <v>159</v>
      </c>
      <c r="B56" s="53">
        <f>B54+B55</f>
        <v>0</v>
      </c>
      <c r="C56" s="53">
        <f t="shared" ref="C56:F56" si="26">C54+C55</f>
        <v>0</v>
      </c>
      <c r="D56" s="53">
        <f t="shared" si="26"/>
        <v>0</v>
      </c>
      <c r="E56" s="53">
        <f t="shared" si="26"/>
        <v>0</v>
      </c>
      <c r="F56" s="53">
        <f t="shared" si="26"/>
        <v>0</v>
      </c>
      <c r="G56" s="49" t="s">
        <v>160</v>
      </c>
      <c r="H56" s="53">
        <f>H44</f>
        <v>860000</v>
      </c>
      <c r="I56" s="53">
        <f t="shared" ref="I56:K56" si="27">I44</f>
        <v>860000</v>
      </c>
      <c r="J56" s="53">
        <f t="shared" si="27"/>
        <v>860000</v>
      </c>
      <c r="K56" s="53">
        <f t="shared" si="27"/>
        <v>1654000</v>
      </c>
      <c r="L56" s="53">
        <f>L44</f>
        <v>794000</v>
      </c>
    </row>
    <row r="57" spans="1:12" ht="15.75" customHeight="1" x14ac:dyDescent="0.25">
      <c r="A57" s="320" t="s">
        <v>342</v>
      </c>
      <c r="B57" s="320"/>
      <c r="C57" s="320"/>
      <c r="D57" s="320"/>
      <c r="E57" s="320"/>
      <c r="F57" s="320"/>
      <c r="G57" s="320"/>
      <c r="H57" s="320"/>
      <c r="I57" s="320"/>
      <c r="J57" s="320"/>
      <c r="K57" s="320"/>
      <c r="L57" s="320"/>
    </row>
    <row r="58" spans="1:12" x14ac:dyDescent="0.25">
      <c r="A58" s="55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</row>
    <row r="59" spans="1:12" s="46" customFormat="1" ht="31.5" x14ac:dyDescent="0.25">
      <c r="A59" s="49" t="s">
        <v>77</v>
      </c>
      <c r="B59" s="80" t="str">
        <f>B2</f>
        <v>2019. évi eredeti előirányzat</v>
      </c>
      <c r="C59" s="80" t="str">
        <f t="shared" ref="C59:F59" si="28">C2</f>
        <v>I. Módosítás</v>
      </c>
      <c r="D59" s="80" t="str">
        <f>D2</f>
        <v>II. Módosítás</v>
      </c>
      <c r="E59" s="80" t="str">
        <f>E2</f>
        <v>III. Módosítás</v>
      </c>
      <c r="F59" s="80" t="str">
        <f t="shared" si="28"/>
        <v>Eltérés</v>
      </c>
      <c r="G59" s="49" t="s">
        <v>78</v>
      </c>
      <c r="H59" s="80" t="str">
        <f>B59</f>
        <v>2019. évi eredeti előirányzat</v>
      </c>
      <c r="I59" s="80" t="str">
        <f>C59</f>
        <v>I. Módosítás</v>
      </c>
      <c r="J59" s="80" t="str">
        <f>D59</f>
        <v>II. Módosítás</v>
      </c>
      <c r="K59" s="80" t="str">
        <f>E59</f>
        <v>III. Módosítás</v>
      </c>
      <c r="L59" s="80" t="str">
        <f t="shared" ref="L59" si="29">F59</f>
        <v>Eltérés</v>
      </c>
    </row>
    <row r="60" spans="1:12" x14ac:dyDescent="0.25">
      <c r="A60" s="49" t="s">
        <v>135</v>
      </c>
      <c r="B60" s="48"/>
      <c r="C60" s="48"/>
      <c r="D60" s="48"/>
      <c r="E60" s="48"/>
      <c r="F60" s="48"/>
      <c r="G60" s="49"/>
      <c r="H60" s="50"/>
      <c r="I60" s="50"/>
      <c r="J60" s="50"/>
      <c r="K60" s="50"/>
      <c r="L60" s="50"/>
    </row>
    <row r="61" spans="1:12" ht="31.5" x14ac:dyDescent="0.25">
      <c r="A61" s="184" t="s">
        <v>136</v>
      </c>
      <c r="B61" s="50"/>
      <c r="C61" s="50"/>
      <c r="D61" s="50"/>
      <c r="E61" s="50"/>
      <c r="F61" s="48"/>
      <c r="G61" s="51" t="s">
        <v>72</v>
      </c>
      <c r="H61" s="50"/>
      <c r="I61" s="50"/>
      <c r="J61" s="50"/>
      <c r="K61" s="50"/>
      <c r="L61" s="50"/>
    </row>
    <row r="62" spans="1:12" x14ac:dyDescent="0.25">
      <c r="A62" s="51" t="s">
        <v>80</v>
      </c>
      <c r="B62" s="50"/>
      <c r="C62" s="50"/>
      <c r="D62" s="50"/>
      <c r="E62" s="50"/>
      <c r="F62" s="48"/>
      <c r="G62" s="51" t="s">
        <v>69</v>
      </c>
      <c r="H62" s="50"/>
      <c r="I62" s="50"/>
      <c r="J62" s="50"/>
      <c r="K62" s="50"/>
      <c r="L62" s="50"/>
    </row>
    <row r="63" spans="1:12" x14ac:dyDescent="0.25">
      <c r="A63" s="51" t="s">
        <v>81</v>
      </c>
      <c r="B63" s="50"/>
      <c r="C63" s="50"/>
      <c r="D63" s="50"/>
      <c r="E63" s="50"/>
      <c r="F63" s="48"/>
      <c r="G63" s="51" t="s">
        <v>82</v>
      </c>
      <c r="H63" s="50"/>
      <c r="I63" s="50"/>
      <c r="J63" s="50"/>
      <c r="K63" s="50"/>
      <c r="L63" s="50"/>
    </row>
    <row r="64" spans="1:12" ht="47.25" x14ac:dyDescent="0.25">
      <c r="A64" s="180" t="s">
        <v>83</v>
      </c>
      <c r="B64" s="50"/>
      <c r="C64" s="50"/>
      <c r="D64" s="50"/>
      <c r="E64" s="50"/>
      <c r="F64" s="48"/>
      <c r="G64" s="51" t="s">
        <v>73</v>
      </c>
      <c r="H64" s="50"/>
      <c r="I64" s="50"/>
      <c r="J64" s="50"/>
      <c r="K64" s="50"/>
      <c r="L64" s="50"/>
    </row>
    <row r="65" spans="1:12" ht="31.5" x14ac:dyDescent="0.25">
      <c r="A65" s="51"/>
      <c r="B65" s="50"/>
      <c r="C65" s="50"/>
      <c r="D65" s="50"/>
      <c r="E65" s="50"/>
      <c r="F65" s="48"/>
      <c r="G65" s="51" t="s">
        <v>71</v>
      </c>
      <c r="H65" s="50"/>
      <c r="I65" s="50"/>
      <c r="J65" s="50"/>
      <c r="K65" s="50"/>
      <c r="L65" s="50"/>
    </row>
    <row r="66" spans="1:12" x14ac:dyDescent="0.25">
      <c r="A66" s="51"/>
      <c r="B66" s="50"/>
      <c r="C66" s="50"/>
      <c r="D66" s="50"/>
      <c r="E66" s="50"/>
      <c r="F66" s="48"/>
      <c r="G66" s="39" t="s">
        <v>199</v>
      </c>
      <c r="H66" s="50"/>
      <c r="I66" s="50"/>
      <c r="J66" s="50"/>
      <c r="K66" s="50"/>
      <c r="L66" s="50"/>
    </row>
    <row r="67" spans="1:12" ht="31.5" x14ac:dyDescent="0.25">
      <c r="A67" s="51"/>
      <c r="B67" s="50"/>
      <c r="C67" s="50"/>
      <c r="D67" s="50"/>
      <c r="E67" s="50"/>
      <c r="F67" s="48"/>
      <c r="G67" s="39" t="s">
        <v>200</v>
      </c>
      <c r="H67" s="50"/>
      <c r="I67" s="50"/>
      <c r="J67" s="50"/>
      <c r="K67" s="50"/>
      <c r="L67" s="50"/>
    </row>
    <row r="68" spans="1:12" ht="31.5" x14ac:dyDescent="0.25">
      <c r="A68" s="184"/>
      <c r="B68" s="52"/>
      <c r="C68" s="52"/>
      <c r="D68" s="52"/>
      <c r="E68" s="52"/>
      <c r="F68" s="48"/>
      <c r="G68" s="39" t="s">
        <v>201</v>
      </c>
      <c r="H68" s="50"/>
      <c r="I68" s="50"/>
      <c r="J68" s="50"/>
      <c r="K68" s="50"/>
      <c r="L68" s="50"/>
    </row>
    <row r="69" spans="1:12" ht="47.25" x14ac:dyDescent="0.25">
      <c r="A69" s="180"/>
      <c r="B69" s="50"/>
      <c r="C69" s="50"/>
      <c r="D69" s="50"/>
      <c r="E69" s="50"/>
      <c r="F69" s="48"/>
      <c r="G69" s="39" t="s">
        <v>202</v>
      </c>
      <c r="H69" s="50"/>
      <c r="I69" s="50"/>
      <c r="J69" s="50"/>
      <c r="K69" s="50"/>
      <c r="L69" s="50"/>
    </row>
    <row r="70" spans="1:12" ht="31.5" x14ac:dyDescent="0.25">
      <c r="A70" s="51"/>
      <c r="B70" s="50"/>
      <c r="C70" s="50"/>
      <c r="D70" s="50"/>
      <c r="E70" s="50"/>
      <c r="F70" s="48"/>
      <c r="G70" s="39" t="s">
        <v>195</v>
      </c>
      <c r="H70" s="50"/>
      <c r="I70" s="50"/>
      <c r="J70" s="50"/>
      <c r="K70" s="50"/>
      <c r="L70" s="50"/>
    </row>
    <row r="71" spans="1:12" ht="63" x14ac:dyDescent="0.25">
      <c r="A71" s="49" t="s">
        <v>161</v>
      </c>
      <c r="B71" s="53"/>
      <c r="C71" s="53"/>
      <c r="D71" s="53"/>
      <c r="E71" s="53"/>
      <c r="F71" s="48"/>
      <c r="G71" s="49" t="s">
        <v>162</v>
      </c>
      <c r="H71" s="53"/>
      <c r="I71" s="50"/>
      <c r="J71" s="50"/>
      <c r="K71" s="50"/>
      <c r="L71" s="50"/>
    </row>
    <row r="72" spans="1:12" x14ac:dyDescent="0.25">
      <c r="A72" s="55" t="s">
        <v>139</v>
      </c>
      <c r="B72" s="50"/>
      <c r="C72" s="50"/>
      <c r="D72" s="50"/>
      <c r="E72" s="50"/>
      <c r="F72" s="48"/>
      <c r="G72" s="55" t="s">
        <v>140</v>
      </c>
      <c r="H72" s="50"/>
      <c r="I72" s="50"/>
      <c r="J72" s="50"/>
      <c r="K72" s="50"/>
      <c r="L72" s="50"/>
    </row>
    <row r="73" spans="1:12" ht="63" x14ac:dyDescent="0.25">
      <c r="A73" s="49" t="s">
        <v>163</v>
      </c>
      <c r="B73" s="53"/>
      <c r="C73" s="53"/>
      <c r="D73" s="53"/>
      <c r="E73" s="53"/>
      <c r="F73" s="48"/>
      <c r="G73" s="49" t="s">
        <v>164</v>
      </c>
      <c r="H73" s="53"/>
      <c r="I73" s="50"/>
      <c r="J73" s="50"/>
      <c r="K73" s="50"/>
      <c r="L73" s="50"/>
    </row>
    <row r="74" spans="1:12" x14ac:dyDescent="0.25">
      <c r="A74" s="49" t="s">
        <v>143</v>
      </c>
      <c r="B74" s="53"/>
      <c r="C74" s="53"/>
      <c r="D74" s="53"/>
      <c r="E74" s="53"/>
      <c r="F74" s="48"/>
      <c r="G74" s="53" t="s">
        <v>15</v>
      </c>
      <c r="H74" s="50"/>
      <c r="I74" s="50"/>
      <c r="J74" s="50"/>
      <c r="K74" s="50"/>
      <c r="L74" s="50"/>
    </row>
    <row r="75" spans="1:12" ht="47.25" x14ac:dyDescent="0.25">
      <c r="A75" s="180" t="s">
        <v>96</v>
      </c>
      <c r="B75" s="53"/>
      <c r="C75" s="53"/>
      <c r="D75" s="53"/>
      <c r="E75" s="53"/>
      <c r="F75" s="48"/>
      <c r="G75" s="51" t="s">
        <v>97</v>
      </c>
      <c r="H75" s="50"/>
      <c r="I75" s="50"/>
      <c r="J75" s="50"/>
      <c r="K75" s="50"/>
      <c r="L75" s="50"/>
    </row>
    <row r="76" spans="1:12" ht="31.5" x14ac:dyDescent="0.25">
      <c r="A76" s="39" t="s">
        <v>144</v>
      </c>
      <c r="B76" s="50"/>
      <c r="C76" s="50"/>
      <c r="D76" s="50"/>
      <c r="E76" s="50"/>
      <c r="F76" s="48"/>
      <c r="G76" s="51" t="s">
        <v>98</v>
      </c>
      <c r="H76" s="50"/>
      <c r="I76" s="50"/>
      <c r="J76" s="50"/>
      <c r="K76" s="50"/>
      <c r="L76" s="50"/>
    </row>
    <row r="77" spans="1:12" ht="31.5" x14ac:dyDescent="0.25">
      <c r="A77" s="39" t="s">
        <v>145</v>
      </c>
      <c r="B77" s="49"/>
      <c r="C77" s="49"/>
      <c r="D77" s="49"/>
      <c r="E77" s="49"/>
      <c r="F77" s="48"/>
      <c r="G77" s="51" t="s">
        <v>100</v>
      </c>
      <c r="H77" s="50"/>
      <c r="I77" s="50"/>
      <c r="J77" s="50"/>
      <c r="K77" s="50"/>
      <c r="L77" s="50"/>
    </row>
    <row r="78" spans="1:12" ht="31.5" x14ac:dyDescent="0.25">
      <c r="A78" s="51"/>
      <c r="B78" s="50"/>
      <c r="C78" s="50"/>
      <c r="D78" s="50"/>
      <c r="E78" s="50"/>
      <c r="F78" s="48"/>
      <c r="G78" s="51" t="s">
        <v>146</v>
      </c>
      <c r="H78" s="50"/>
      <c r="I78" s="50"/>
      <c r="J78" s="50"/>
      <c r="K78" s="50"/>
      <c r="L78" s="50"/>
    </row>
    <row r="79" spans="1:12" ht="47.25" x14ac:dyDescent="0.25">
      <c r="A79" s="49" t="s">
        <v>157</v>
      </c>
      <c r="B79" s="53"/>
      <c r="C79" s="53"/>
      <c r="D79" s="53"/>
      <c r="E79" s="53"/>
      <c r="F79" s="48"/>
      <c r="G79" s="51" t="s">
        <v>147</v>
      </c>
      <c r="H79" s="50"/>
      <c r="I79" s="50"/>
      <c r="J79" s="50"/>
      <c r="K79" s="50"/>
      <c r="L79" s="50"/>
    </row>
    <row r="80" spans="1:12" ht="31.5" x14ac:dyDescent="0.25">
      <c r="A80" s="55" t="s">
        <v>139</v>
      </c>
      <c r="B80" s="50"/>
      <c r="C80" s="50"/>
      <c r="D80" s="50"/>
      <c r="E80" s="50"/>
      <c r="F80" s="48"/>
      <c r="G80" s="56" t="s">
        <v>148</v>
      </c>
      <c r="H80" s="50"/>
      <c r="I80" s="50"/>
      <c r="J80" s="50"/>
      <c r="K80" s="50"/>
      <c r="L80" s="50"/>
    </row>
    <row r="81" spans="1:12" ht="47.25" x14ac:dyDescent="0.25">
      <c r="A81" s="55"/>
      <c r="B81" s="50"/>
      <c r="C81" s="50"/>
      <c r="D81" s="50"/>
      <c r="E81" s="50"/>
      <c r="F81" s="48"/>
      <c r="G81" s="39" t="s">
        <v>104</v>
      </c>
      <c r="H81" s="50"/>
      <c r="I81" s="50"/>
      <c r="J81" s="50"/>
      <c r="K81" s="50"/>
      <c r="L81" s="50"/>
    </row>
    <row r="82" spans="1:12" ht="63" x14ac:dyDescent="0.25">
      <c r="A82" s="49" t="s">
        <v>165</v>
      </c>
      <c r="B82" s="53">
        <v>0</v>
      </c>
      <c r="C82" s="53">
        <v>0</v>
      </c>
      <c r="D82" s="53">
        <v>0</v>
      </c>
      <c r="E82" s="53">
        <v>0</v>
      </c>
      <c r="F82" s="53">
        <v>0</v>
      </c>
      <c r="G82" s="49" t="s">
        <v>166</v>
      </c>
      <c r="H82" s="53">
        <f>SUM(H75:H81)</f>
        <v>0</v>
      </c>
      <c r="I82" s="53">
        <f t="shared" ref="I82:L82" si="30">SUM(I75:I81)</f>
        <v>0</v>
      </c>
      <c r="J82" s="53">
        <f t="shared" si="30"/>
        <v>0</v>
      </c>
      <c r="K82" s="53">
        <f t="shared" si="30"/>
        <v>0</v>
      </c>
      <c r="L82" s="53">
        <f t="shared" si="30"/>
        <v>0</v>
      </c>
    </row>
    <row r="83" spans="1:12" x14ac:dyDescent="0.25">
      <c r="B83" s="47">
        <f>B82+B73+B56+B44+B27+B16</f>
        <v>92303605</v>
      </c>
      <c r="C83" s="47">
        <f>C82+C73+C56+C44+C27+C16</f>
        <v>121260986</v>
      </c>
      <c r="D83" s="47">
        <f>D82+D73+D56+D44+D27+D16</f>
        <v>124817436</v>
      </c>
      <c r="E83" s="47">
        <f>E82+E73+E56+E44+E27+E16</f>
        <v>125611436</v>
      </c>
      <c r="F83" s="47">
        <f>F82+F73+F56+F44+F27+F16</f>
        <v>794000</v>
      </c>
      <c r="H83" s="47">
        <f>H82+H73+H44+H27+H16</f>
        <v>92303605</v>
      </c>
      <c r="I83" s="47">
        <f>I82+I73+I56+I27+I16</f>
        <v>121260986</v>
      </c>
      <c r="J83" s="47">
        <f>J82+J73+J56+J27+J16</f>
        <v>124817436</v>
      </c>
      <c r="K83" s="47">
        <f>K82+K73+K56+K27+K16</f>
        <v>125611436</v>
      </c>
      <c r="L83" s="47">
        <f>L82+L73+L56+L27+L16</f>
        <v>794000</v>
      </c>
    </row>
    <row r="84" spans="1:12" x14ac:dyDescent="0.25">
      <c r="A84" s="46" t="s">
        <v>208</v>
      </c>
      <c r="B84" s="47">
        <f>H83-B83</f>
        <v>0</v>
      </c>
    </row>
  </sheetData>
  <sheetProtection selectLockedCells="1" selectUnlockedCells="1"/>
  <mergeCells count="3">
    <mergeCell ref="A1:L1"/>
    <mergeCell ref="A29:L29"/>
    <mergeCell ref="A57:L57"/>
  </mergeCells>
  <phoneticPr fontId="20" type="noConversion"/>
  <printOptions horizontalCentered="1"/>
  <pageMargins left="0.15748031496062992" right="0.15748031496062992" top="0.94488188976377963" bottom="0.19685039370078741" header="0.31496062992125984" footer="0.51181102362204722"/>
  <pageSetup paperSize="9" scale="54" firstPageNumber="0" orientation="landscape" r:id="rId1"/>
  <headerFooter alignWithMargins="0">
    <oddHeader xml:space="preserve">&amp;L&amp;"Times New Roman,Normál"&amp;12Balatonszőlős Község Önkormányzata&amp;C&amp;"Times New Roman,Normál"&amp;12 7. melléklet 
az önkormányzat 2019. évi költségvetéséről szóló 2/2019. (II. 15.) önkormányzati rendelethez: </oddHeader>
  </headerFooter>
  <rowBreaks count="2" manualBreakCount="2">
    <brk id="28" max="7" man="1"/>
    <brk id="56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view="pageLayout" zoomScale="89" zoomScaleNormal="84" zoomScalePageLayoutView="89" workbookViewId="0">
      <selection activeCell="S4" sqref="S4"/>
    </sheetView>
  </sheetViews>
  <sheetFormatPr defaultRowHeight="12.75" x14ac:dyDescent="0.2"/>
  <cols>
    <col min="1" max="1" width="31.42578125" style="205" customWidth="1"/>
    <col min="2" max="2" width="11.42578125" style="191" customWidth="1"/>
    <col min="3" max="3" width="11.140625" style="191" bestFit="1" customWidth="1"/>
    <col min="4" max="4" width="11.42578125" style="191" customWidth="1"/>
    <col min="5" max="5" width="11.140625" style="191" bestFit="1" customWidth="1"/>
    <col min="6" max="6" width="11.5703125" style="191" customWidth="1"/>
    <col min="7" max="9" width="11.140625" style="191" bestFit="1" customWidth="1"/>
    <col min="10" max="10" width="12.5703125" style="191" customWidth="1"/>
    <col min="11" max="11" width="12.140625" style="191" customWidth="1"/>
    <col min="12" max="12" width="11.85546875" style="191" customWidth="1"/>
    <col min="13" max="13" width="11.42578125" style="191" customWidth="1"/>
    <col min="14" max="14" width="12.42578125" style="196" customWidth="1"/>
    <col min="15" max="15" width="18" style="191" customWidth="1"/>
    <col min="16" max="16" width="14.42578125" style="191" customWidth="1"/>
    <col min="17" max="17" width="11.7109375" style="191" bestFit="1" customWidth="1"/>
    <col min="18" max="256" width="9.140625" style="191"/>
    <col min="257" max="257" width="51" style="191" customWidth="1"/>
    <col min="258" max="259" width="11.85546875" style="191" bestFit="1" customWidth="1"/>
    <col min="260" max="265" width="13.28515625" style="191" bestFit="1" customWidth="1"/>
    <col min="266" max="266" width="16.140625" style="191" bestFit="1" customWidth="1"/>
    <col min="267" max="269" width="13.28515625" style="191" bestFit="1" customWidth="1"/>
    <col min="270" max="270" width="14.140625" style="191" bestFit="1" customWidth="1"/>
    <col min="271" max="512" width="9.140625" style="191"/>
    <col min="513" max="513" width="51" style="191" customWidth="1"/>
    <col min="514" max="515" width="11.85546875" style="191" bestFit="1" customWidth="1"/>
    <col min="516" max="521" width="13.28515625" style="191" bestFit="1" customWidth="1"/>
    <col min="522" max="522" width="16.140625" style="191" bestFit="1" customWidth="1"/>
    <col min="523" max="525" width="13.28515625" style="191" bestFit="1" customWidth="1"/>
    <col min="526" max="526" width="14.140625" style="191" bestFit="1" customWidth="1"/>
    <col min="527" max="768" width="9.140625" style="191"/>
    <col min="769" max="769" width="51" style="191" customWidth="1"/>
    <col min="770" max="771" width="11.85546875" style="191" bestFit="1" customWidth="1"/>
    <col min="772" max="777" width="13.28515625" style="191" bestFit="1" customWidth="1"/>
    <col min="778" max="778" width="16.140625" style="191" bestFit="1" customWidth="1"/>
    <col min="779" max="781" width="13.28515625" style="191" bestFit="1" customWidth="1"/>
    <col min="782" max="782" width="14.140625" style="191" bestFit="1" customWidth="1"/>
    <col min="783" max="1024" width="9.140625" style="191"/>
    <col min="1025" max="1025" width="51" style="191" customWidth="1"/>
    <col min="1026" max="1027" width="11.85546875" style="191" bestFit="1" customWidth="1"/>
    <col min="1028" max="1033" width="13.28515625" style="191" bestFit="1" customWidth="1"/>
    <col min="1034" max="1034" width="16.140625" style="191" bestFit="1" customWidth="1"/>
    <col min="1035" max="1037" width="13.28515625" style="191" bestFit="1" customWidth="1"/>
    <col min="1038" max="1038" width="14.140625" style="191" bestFit="1" customWidth="1"/>
    <col min="1039" max="1280" width="9.140625" style="191"/>
    <col min="1281" max="1281" width="51" style="191" customWidth="1"/>
    <col min="1282" max="1283" width="11.85546875" style="191" bestFit="1" customWidth="1"/>
    <col min="1284" max="1289" width="13.28515625" style="191" bestFit="1" customWidth="1"/>
    <col min="1290" max="1290" width="16.140625" style="191" bestFit="1" customWidth="1"/>
    <col min="1291" max="1293" width="13.28515625" style="191" bestFit="1" customWidth="1"/>
    <col min="1294" max="1294" width="14.140625" style="191" bestFit="1" customWidth="1"/>
    <col min="1295" max="1536" width="9.140625" style="191"/>
    <col min="1537" max="1537" width="51" style="191" customWidth="1"/>
    <col min="1538" max="1539" width="11.85546875" style="191" bestFit="1" customWidth="1"/>
    <col min="1540" max="1545" width="13.28515625" style="191" bestFit="1" customWidth="1"/>
    <col min="1546" max="1546" width="16.140625" style="191" bestFit="1" customWidth="1"/>
    <col min="1547" max="1549" width="13.28515625" style="191" bestFit="1" customWidth="1"/>
    <col min="1550" max="1550" width="14.140625" style="191" bestFit="1" customWidth="1"/>
    <col min="1551" max="1792" width="9.140625" style="191"/>
    <col min="1793" max="1793" width="51" style="191" customWidth="1"/>
    <col min="1794" max="1795" width="11.85546875" style="191" bestFit="1" customWidth="1"/>
    <col min="1796" max="1801" width="13.28515625" style="191" bestFit="1" customWidth="1"/>
    <col min="1802" max="1802" width="16.140625" style="191" bestFit="1" customWidth="1"/>
    <col min="1803" max="1805" width="13.28515625" style="191" bestFit="1" customWidth="1"/>
    <col min="1806" max="1806" width="14.140625" style="191" bestFit="1" customWidth="1"/>
    <col min="1807" max="2048" width="9.140625" style="191"/>
    <col min="2049" max="2049" width="51" style="191" customWidth="1"/>
    <col min="2050" max="2051" width="11.85546875" style="191" bestFit="1" customWidth="1"/>
    <col min="2052" max="2057" width="13.28515625" style="191" bestFit="1" customWidth="1"/>
    <col min="2058" max="2058" width="16.140625" style="191" bestFit="1" customWidth="1"/>
    <col min="2059" max="2061" width="13.28515625" style="191" bestFit="1" customWidth="1"/>
    <col min="2062" max="2062" width="14.140625" style="191" bestFit="1" customWidth="1"/>
    <col min="2063" max="2304" width="9.140625" style="191"/>
    <col min="2305" max="2305" width="51" style="191" customWidth="1"/>
    <col min="2306" max="2307" width="11.85546875" style="191" bestFit="1" customWidth="1"/>
    <col min="2308" max="2313" width="13.28515625" style="191" bestFit="1" customWidth="1"/>
    <col min="2314" max="2314" width="16.140625" style="191" bestFit="1" customWidth="1"/>
    <col min="2315" max="2317" width="13.28515625" style="191" bestFit="1" customWidth="1"/>
    <col min="2318" max="2318" width="14.140625" style="191" bestFit="1" customWidth="1"/>
    <col min="2319" max="2560" width="9.140625" style="191"/>
    <col min="2561" max="2561" width="51" style="191" customWidth="1"/>
    <col min="2562" max="2563" width="11.85546875" style="191" bestFit="1" customWidth="1"/>
    <col min="2564" max="2569" width="13.28515625" style="191" bestFit="1" customWidth="1"/>
    <col min="2570" max="2570" width="16.140625" style="191" bestFit="1" customWidth="1"/>
    <col min="2571" max="2573" width="13.28515625" style="191" bestFit="1" customWidth="1"/>
    <col min="2574" max="2574" width="14.140625" style="191" bestFit="1" customWidth="1"/>
    <col min="2575" max="2816" width="9.140625" style="191"/>
    <col min="2817" max="2817" width="51" style="191" customWidth="1"/>
    <col min="2818" max="2819" width="11.85546875" style="191" bestFit="1" customWidth="1"/>
    <col min="2820" max="2825" width="13.28515625" style="191" bestFit="1" customWidth="1"/>
    <col min="2826" max="2826" width="16.140625" style="191" bestFit="1" customWidth="1"/>
    <col min="2827" max="2829" width="13.28515625" style="191" bestFit="1" customWidth="1"/>
    <col min="2830" max="2830" width="14.140625" style="191" bestFit="1" customWidth="1"/>
    <col min="2831" max="3072" width="9.140625" style="191"/>
    <col min="3073" max="3073" width="51" style="191" customWidth="1"/>
    <col min="3074" max="3075" width="11.85546875" style="191" bestFit="1" customWidth="1"/>
    <col min="3076" max="3081" width="13.28515625" style="191" bestFit="1" customWidth="1"/>
    <col min="3082" max="3082" width="16.140625" style="191" bestFit="1" customWidth="1"/>
    <col min="3083" max="3085" width="13.28515625" style="191" bestFit="1" customWidth="1"/>
    <col min="3086" max="3086" width="14.140625" style="191" bestFit="1" customWidth="1"/>
    <col min="3087" max="3328" width="9.140625" style="191"/>
    <col min="3329" max="3329" width="51" style="191" customWidth="1"/>
    <col min="3330" max="3331" width="11.85546875" style="191" bestFit="1" customWidth="1"/>
    <col min="3332" max="3337" width="13.28515625" style="191" bestFit="1" customWidth="1"/>
    <col min="3338" max="3338" width="16.140625" style="191" bestFit="1" customWidth="1"/>
    <col min="3339" max="3341" width="13.28515625" style="191" bestFit="1" customWidth="1"/>
    <col min="3342" max="3342" width="14.140625" style="191" bestFit="1" customWidth="1"/>
    <col min="3343" max="3584" width="9.140625" style="191"/>
    <col min="3585" max="3585" width="51" style="191" customWidth="1"/>
    <col min="3586" max="3587" width="11.85546875" style="191" bestFit="1" customWidth="1"/>
    <col min="3588" max="3593" width="13.28515625" style="191" bestFit="1" customWidth="1"/>
    <col min="3594" max="3594" width="16.140625" style="191" bestFit="1" customWidth="1"/>
    <col min="3595" max="3597" width="13.28515625" style="191" bestFit="1" customWidth="1"/>
    <col min="3598" max="3598" width="14.140625" style="191" bestFit="1" customWidth="1"/>
    <col min="3599" max="3840" width="9.140625" style="191"/>
    <col min="3841" max="3841" width="51" style="191" customWidth="1"/>
    <col min="3842" max="3843" width="11.85546875" style="191" bestFit="1" customWidth="1"/>
    <col min="3844" max="3849" width="13.28515625" style="191" bestFit="1" customWidth="1"/>
    <col min="3850" max="3850" width="16.140625" style="191" bestFit="1" customWidth="1"/>
    <col min="3851" max="3853" width="13.28515625" style="191" bestFit="1" customWidth="1"/>
    <col min="3854" max="3854" width="14.140625" style="191" bestFit="1" customWidth="1"/>
    <col min="3855" max="4096" width="9.140625" style="191"/>
    <col min="4097" max="4097" width="51" style="191" customWidth="1"/>
    <col min="4098" max="4099" width="11.85546875" style="191" bestFit="1" customWidth="1"/>
    <col min="4100" max="4105" width="13.28515625" style="191" bestFit="1" customWidth="1"/>
    <col min="4106" max="4106" width="16.140625" style="191" bestFit="1" customWidth="1"/>
    <col min="4107" max="4109" width="13.28515625" style="191" bestFit="1" customWidth="1"/>
    <col min="4110" max="4110" width="14.140625" style="191" bestFit="1" customWidth="1"/>
    <col min="4111" max="4352" width="9.140625" style="191"/>
    <col min="4353" max="4353" width="51" style="191" customWidth="1"/>
    <col min="4354" max="4355" width="11.85546875" style="191" bestFit="1" customWidth="1"/>
    <col min="4356" max="4361" width="13.28515625" style="191" bestFit="1" customWidth="1"/>
    <col min="4362" max="4362" width="16.140625" style="191" bestFit="1" customWidth="1"/>
    <col min="4363" max="4365" width="13.28515625" style="191" bestFit="1" customWidth="1"/>
    <col min="4366" max="4366" width="14.140625" style="191" bestFit="1" customWidth="1"/>
    <col min="4367" max="4608" width="9.140625" style="191"/>
    <col min="4609" max="4609" width="51" style="191" customWidth="1"/>
    <col min="4610" max="4611" width="11.85546875" style="191" bestFit="1" customWidth="1"/>
    <col min="4612" max="4617" width="13.28515625" style="191" bestFit="1" customWidth="1"/>
    <col min="4618" max="4618" width="16.140625" style="191" bestFit="1" customWidth="1"/>
    <col min="4619" max="4621" width="13.28515625" style="191" bestFit="1" customWidth="1"/>
    <col min="4622" max="4622" width="14.140625" style="191" bestFit="1" customWidth="1"/>
    <col min="4623" max="4864" width="9.140625" style="191"/>
    <col min="4865" max="4865" width="51" style="191" customWidth="1"/>
    <col min="4866" max="4867" width="11.85546875" style="191" bestFit="1" customWidth="1"/>
    <col min="4868" max="4873" width="13.28515625" style="191" bestFit="1" customWidth="1"/>
    <col min="4874" max="4874" width="16.140625" style="191" bestFit="1" customWidth="1"/>
    <col min="4875" max="4877" width="13.28515625" style="191" bestFit="1" customWidth="1"/>
    <col min="4878" max="4878" width="14.140625" style="191" bestFit="1" customWidth="1"/>
    <col min="4879" max="5120" width="9.140625" style="191"/>
    <col min="5121" max="5121" width="51" style="191" customWidth="1"/>
    <col min="5122" max="5123" width="11.85546875" style="191" bestFit="1" customWidth="1"/>
    <col min="5124" max="5129" width="13.28515625" style="191" bestFit="1" customWidth="1"/>
    <col min="5130" max="5130" width="16.140625" style="191" bestFit="1" customWidth="1"/>
    <col min="5131" max="5133" width="13.28515625" style="191" bestFit="1" customWidth="1"/>
    <col min="5134" max="5134" width="14.140625" style="191" bestFit="1" customWidth="1"/>
    <col min="5135" max="5376" width="9.140625" style="191"/>
    <col min="5377" max="5377" width="51" style="191" customWidth="1"/>
    <col min="5378" max="5379" width="11.85546875" style="191" bestFit="1" customWidth="1"/>
    <col min="5380" max="5385" width="13.28515625" style="191" bestFit="1" customWidth="1"/>
    <col min="5386" max="5386" width="16.140625" style="191" bestFit="1" customWidth="1"/>
    <col min="5387" max="5389" width="13.28515625" style="191" bestFit="1" customWidth="1"/>
    <col min="5390" max="5390" width="14.140625" style="191" bestFit="1" customWidth="1"/>
    <col min="5391" max="5632" width="9.140625" style="191"/>
    <col min="5633" max="5633" width="51" style="191" customWidth="1"/>
    <col min="5634" max="5635" width="11.85546875" style="191" bestFit="1" customWidth="1"/>
    <col min="5636" max="5641" width="13.28515625" style="191" bestFit="1" customWidth="1"/>
    <col min="5642" max="5642" width="16.140625" style="191" bestFit="1" customWidth="1"/>
    <col min="5643" max="5645" width="13.28515625" style="191" bestFit="1" customWidth="1"/>
    <col min="5646" max="5646" width="14.140625" style="191" bestFit="1" customWidth="1"/>
    <col min="5647" max="5888" width="9.140625" style="191"/>
    <col min="5889" max="5889" width="51" style="191" customWidth="1"/>
    <col min="5890" max="5891" width="11.85546875" style="191" bestFit="1" customWidth="1"/>
    <col min="5892" max="5897" width="13.28515625" style="191" bestFit="1" customWidth="1"/>
    <col min="5898" max="5898" width="16.140625" style="191" bestFit="1" customWidth="1"/>
    <col min="5899" max="5901" width="13.28515625" style="191" bestFit="1" customWidth="1"/>
    <col min="5902" max="5902" width="14.140625" style="191" bestFit="1" customWidth="1"/>
    <col min="5903" max="6144" width="9.140625" style="191"/>
    <col min="6145" max="6145" width="51" style="191" customWidth="1"/>
    <col min="6146" max="6147" width="11.85546875" style="191" bestFit="1" customWidth="1"/>
    <col min="6148" max="6153" width="13.28515625" style="191" bestFit="1" customWidth="1"/>
    <col min="6154" max="6154" width="16.140625" style="191" bestFit="1" customWidth="1"/>
    <col min="6155" max="6157" width="13.28515625" style="191" bestFit="1" customWidth="1"/>
    <col min="6158" max="6158" width="14.140625" style="191" bestFit="1" customWidth="1"/>
    <col min="6159" max="6400" width="9.140625" style="191"/>
    <col min="6401" max="6401" width="51" style="191" customWidth="1"/>
    <col min="6402" max="6403" width="11.85546875" style="191" bestFit="1" customWidth="1"/>
    <col min="6404" max="6409" width="13.28515625" style="191" bestFit="1" customWidth="1"/>
    <col min="6410" max="6410" width="16.140625" style="191" bestFit="1" customWidth="1"/>
    <col min="6411" max="6413" width="13.28515625" style="191" bestFit="1" customWidth="1"/>
    <col min="6414" max="6414" width="14.140625" style="191" bestFit="1" customWidth="1"/>
    <col min="6415" max="6656" width="9.140625" style="191"/>
    <col min="6657" max="6657" width="51" style="191" customWidth="1"/>
    <col min="6658" max="6659" width="11.85546875" style="191" bestFit="1" customWidth="1"/>
    <col min="6660" max="6665" width="13.28515625" style="191" bestFit="1" customWidth="1"/>
    <col min="6666" max="6666" width="16.140625" style="191" bestFit="1" customWidth="1"/>
    <col min="6667" max="6669" width="13.28515625" style="191" bestFit="1" customWidth="1"/>
    <col min="6670" max="6670" width="14.140625" style="191" bestFit="1" customWidth="1"/>
    <col min="6671" max="6912" width="9.140625" style="191"/>
    <col min="6913" max="6913" width="51" style="191" customWidth="1"/>
    <col min="6914" max="6915" width="11.85546875" style="191" bestFit="1" customWidth="1"/>
    <col min="6916" max="6921" width="13.28515625" style="191" bestFit="1" customWidth="1"/>
    <col min="6922" max="6922" width="16.140625" style="191" bestFit="1" customWidth="1"/>
    <col min="6923" max="6925" width="13.28515625" style="191" bestFit="1" customWidth="1"/>
    <col min="6926" max="6926" width="14.140625" style="191" bestFit="1" customWidth="1"/>
    <col min="6927" max="7168" width="9.140625" style="191"/>
    <col min="7169" max="7169" width="51" style="191" customWidth="1"/>
    <col min="7170" max="7171" width="11.85546875" style="191" bestFit="1" customWidth="1"/>
    <col min="7172" max="7177" width="13.28515625" style="191" bestFit="1" customWidth="1"/>
    <col min="7178" max="7178" width="16.140625" style="191" bestFit="1" customWidth="1"/>
    <col min="7179" max="7181" width="13.28515625" style="191" bestFit="1" customWidth="1"/>
    <col min="7182" max="7182" width="14.140625" style="191" bestFit="1" customWidth="1"/>
    <col min="7183" max="7424" width="9.140625" style="191"/>
    <col min="7425" max="7425" width="51" style="191" customWidth="1"/>
    <col min="7426" max="7427" width="11.85546875" style="191" bestFit="1" customWidth="1"/>
    <col min="7428" max="7433" width="13.28515625" style="191" bestFit="1" customWidth="1"/>
    <col min="7434" max="7434" width="16.140625" style="191" bestFit="1" customWidth="1"/>
    <col min="7435" max="7437" width="13.28515625" style="191" bestFit="1" customWidth="1"/>
    <col min="7438" max="7438" width="14.140625" style="191" bestFit="1" customWidth="1"/>
    <col min="7439" max="7680" width="9.140625" style="191"/>
    <col min="7681" max="7681" width="51" style="191" customWidth="1"/>
    <col min="7682" max="7683" width="11.85546875" style="191" bestFit="1" customWidth="1"/>
    <col min="7684" max="7689" width="13.28515625" style="191" bestFit="1" customWidth="1"/>
    <col min="7690" max="7690" width="16.140625" style="191" bestFit="1" customWidth="1"/>
    <col min="7691" max="7693" width="13.28515625" style="191" bestFit="1" customWidth="1"/>
    <col min="7694" max="7694" width="14.140625" style="191" bestFit="1" customWidth="1"/>
    <col min="7695" max="7936" width="9.140625" style="191"/>
    <col min="7937" max="7937" width="51" style="191" customWidth="1"/>
    <col min="7938" max="7939" width="11.85546875" style="191" bestFit="1" customWidth="1"/>
    <col min="7940" max="7945" width="13.28515625" style="191" bestFit="1" customWidth="1"/>
    <col min="7946" max="7946" width="16.140625" style="191" bestFit="1" customWidth="1"/>
    <col min="7947" max="7949" width="13.28515625" style="191" bestFit="1" customWidth="1"/>
    <col min="7950" max="7950" width="14.140625" style="191" bestFit="1" customWidth="1"/>
    <col min="7951" max="8192" width="9.140625" style="191"/>
    <col min="8193" max="8193" width="51" style="191" customWidth="1"/>
    <col min="8194" max="8195" width="11.85546875" style="191" bestFit="1" customWidth="1"/>
    <col min="8196" max="8201" width="13.28515625" style="191" bestFit="1" customWidth="1"/>
    <col min="8202" max="8202" width="16.140625" style="191" bestFit="1" customWidth="1"/>
    <col min="8203" max="8205" width="13.28515625" style="191" bestFit="1" customWidth="1"/>
    <col min="8206" max="8206" width="14.140625" style="191" bestFit="1" customWidth="1"/>
    <col min="8207" max="8448" width="9.140625" style="191"/>
    <col min="8449" max="8449" width="51" style="191" customWidth="1"/>
    <col min="8450" max="8451" width="11.85546875" style="191" bestFit="1" customWidth="1"/>
    <col min="8452" max="8457" width="13.28515625" style="191" bestFit="1" customWidth="1"/>
    <col min="8458" max="8458" width="16.140625" style="191" bestFit="1" customWidth="1"/>
    <col min="8459" max="8461" width="13.28515625" style="191" bestFit="1" customWidth="1"/>
    <col min="8462" max="8462" width="14.140625" style="191" bestFit="1" customWidth="1"/>
    <col min="8463" max="8704" width="9.140625" style="191"/>
    <col min="8705" max="8705" width="51" style="191" customWidth="1"/>
    <col min="8706" max="8707" width="11.85546875" style="191" bestFit="1" customWidth="1"/>
    <col min="8708" max="8713" width="13.28515625" style="191" bestFit="1" customWidth="1"/>
    <col min="8714" max="8714" width="16.140625" style="191" bestFit="1" customWidth="1"/>
    <col min="8715" max="8717" width="13.28515625" style="191" bestFit="1" customWidth="1"/>
    <col min="8718" max="8718" width="14.140625" style="191" bestFit="1" customWidth="1"/>
    <col min="8719" max="8960" width="9.140625" style="191"/>
    <col min="8961" max="8961" width="51" style="191" customWidth="1"/>
    <col min="8962" max="8963" width="11.85546875" style="191" bestFit="1" customWidth="1"/>
    <col min="8964" max="8969" width="13.28515625" style="191" bestFit="1" customWidth="1"/>
    <col min="8970" max="8970" width="16.140625" style="191" bestFit="1" customWidth="1"/>
    <col min="8971" max="8973" width="13.28515625" style="191" bestFit="1" customWidth="1"/>
    <col min="8974" max="8974" width="14.140625" style="191" bestFit="1" customWidth="1"/>
    <col min="8975" max="9216" width="9.140625" style="191"/>
    <col min="9217" max="9217" width="51" style="191" customWidth="1"/>
    <col min="9218" max="9219" width="11.85546875" style="191" bestFit="1" customWidth="1"/>
    <col min="9220" max="9225" width="13.28515625" style="191" bestFit="1" customWidth="1"/>
    <col min="9226" max="9226" width="16.140625" style="191" bestFit="1" customWidth="1"/>
    <col min="9227" max="9229" width="13.28515625" style="191" bestFit="1" customWidth="1"/>
    <col min="9230" max="9230" width="14.140625" style="191" bestFit="1" customWidth="1"/>
    <col min="9231" max="9472" width="9.140625" style="191"/>
    <col min="9473" max="9473" width="51" style="191" customWidth="1"/>
    <col min="9474" max="9475" width="11.85546875" style="191" bestFit="1" customWidth="1"/>
    <col min="9476" max="9481" width="13.28515625" style="191" bestFit="1" customWidth="1"/>
    <col min="9482" max="9482" width="16.140625" style="191" bestFit="1" customWidth="1"/>
    <col min="9483" max="9485" width="13.28515625" style="191" bestFit="1" customWidth="1"/>
    <col min="9486" max="9486" width="14.140625" style="191" bestFit="1" customWidth="1"/>
    <col min="9487" max="9728" width="9.140625" style="191"/>
    <col min="9729" max="9729" width="51" style="191" customWidth="1"/>
    <col min="9730" max="9731" width="11.85546875" style="191" bestFit="1" customWidth="1"/>
    <col min="9732" max="9737" width="13.28515625" style="191" bestFit="1" customWidth="1"/>
    <col min="9738" max="9738" width="16.140625" style="191" bestFit="1" customWidth="1"/>
    <col min="9739" max="9741" width="13.28515625" style="191" bestFit="1" customWidth="1"/>
    <col min="9742" max="9742" width="14.140625" style="191" bestFit="1" customWidth="1"/>
    <col min="9743" max="9984" width="9.140625" style="191"/>
    <col min="9985" max="9985" width="51" style="191" customWidth="1"/>
    <col min="9986" max="9987" width="11.85546875" style="191" bestFit="1" customWidth="1"/>
    <col min="9988" max="9993" width="13.28515625" style="191" bestFit="1" customWidth="1"/>
    <col min="9994" max="9994" width="16.140625" style="191" bestFit="1" customWidth="1"/>
    <col min="9995" max="9997" width="13.28515625" style="191" bestFit="1" customWidth="1"/>
    <col min="9998" max="9998" width="14.140625" style="191" bestFit="1" customWidth="1"/>
    <col min="9999" max="10240" width="9.140625" style="191"/>
    <col min="10241" max="10241" width="51" style="191" customWidth="1"/>
    <col min="10242" max="10243" width="11.85546875" style="191" bestFit="1" customWidth="1"/>
    <col min="10244" max="10249" width="13.28515625" style="191" bestFit="1" customWidth="1"/>
    <col min="10250" max="10250" width="16.140625" style="191" bestFit="1" customWidth="1"/>
    <col min="10251" max="10253" width="13.28515625" style="191" bestFit="1" customWidth="1"/>
    <col min="10254" max="10254" width="14.140625" style="191" bestFit="1" customWidth="1"/>
    <col min="10255" max="10496" width="9.140625" style="191"/>
    <col min="10497" max="10497" width="51" style="191" customWidth="1"/>
    <col min="10498" max="10499" width="11.85546875" style="191" bestFit="1" customWidth="1"/>
    <col min="10500" max="10505" width="13.28515625" style="191" bestFit="1" customWidth="1"/>
    <col min="10506" max="10506" width="16.140625" style="191" bestFit="1" customWidth="1"/>
    <col min="10507" max="10509" width="13.28515625" style="191" bestFit="1" customWidth="1"/>
    <col min="10510" max="10510" width="14.140625" style="191" bestFit="1" customWidth="1"/>
    <col min="10511" max="10752" width="9.140625" style="191"/>
    <col min="10753" max="10753" width="51" style="191" customWidth="1"/>
    <col min="10754" max="10755" width="11.85546875" style="191" bestFit="1" customWidth="1"/>
    <col min="10756" max="10761" width="13.28515625" style="191" bestFit="1" customWidth="1"/>
    <col min="10762" max="10762" width="16.140625" style="191" bestFit="1" customWidth="1"/>
    <col min="10763" max="10765" width="13.28515625" style="191" bestFit="1" customWidth="1"/>
    <col min="10766" max="10766" width="14.140625" style="191" bestFit="1" customWidth="1"/>
    <col min="10767" max="11008" width="9.140625" style="191"/>
    <col min="11009" max="11009" width="51" style="191" customWidth="1"/>
    <col min="11010" max="11011" width="11.85546875" style="191" bestFit="1" customWidth="1"/>
    <col min="11012" max="11017" width="13.28515625" style="191" bestFit="1" customWidth="1"/>
    <col min="11018" max="11018" width="16.140625" style="191" bestFit="1" customWidth="1"/>
    <col min="11019" max="11021" width="13.28515625" style="191" bestFit="1" customWidth="1"/>
    <col min="11022" max="11022" width="14.140625" style="191" bestFit="1" customWidth="1"/>
    <col min="11023" max="11264" width="9.140625" style="191"/>
    <col min="11265" max="11265" width="51" style="191" customWidth="1"/>
    <col min="11266" max="11267" width="11.85546875" style="191" bestFit="1" customWidth="1"/>
    <col min="11268" max="11273" width="13.28515625" style="191" bestFit="1" customWidth="1"/>
    <col min="11274" max="11274" width="16.140625" style="191" bestFit="1" customWidth="1"/>
    <col min="11275" max="11277" width="13.28515625" style="191" bestFit="1" customWidth="1"/>
    <col min="11278" max="11278" width="14.140625" style="191" bestFit="1" customWidth="1"/>
    <col min="11279" max="11520" width="9.140625" style="191"/>
    <col min="11521" max="11521" width="51" style="191" customWidth="1"/>
    <col min="11522" max="11523" width="11.85546875" style="191" bestFit="1" customWidth="1"/>
    <col min="11524" max="11529" width="13.28515625" style="191" bestFit="1" customWidth="1"/>
    <col min="11530" max="11530" width="16.140625" style="191" bestFit="1" customWidth="1"/>
    <col min="11531" max="11533" width="13.28515625" style="191" bestFit="1" customWidth="1"/>
    <col min="11534" max="11534" width="14.140625" style="191" bestFit="1" customWidth="1"/>
    <col min="11535" max="11776" width="9.140625" style="191"/>
    <col min="11777" max="11777" width="51" style="191" customWidth="1"/>
    <col min="11778" max="11779" width="11.85546875" style="191" bestFit="1" customWidth="1"/>
    <col min="11780" max="11785" width="13.28515625" style="191" bestFit="1" customWidth="1"/>
    <col min="11786" max="11786" width="16.140625" style="191" bestFit="1" customWidth="1"/>
    <col min="11787" max="11789" width="13.28515625" style="191" bestFit="1" customWidth="1"/>
    <col min="11790" max="11790" width="14.140625" style="191" bestFit="1" customWidth="1"/>
    <col min="11791" max="12032" width="9.140625" style="191"/>
    <col min="12033" max="12033" width="51" style="191" customWidth="1"/>
    <col min="12034" max="12035" width="11.85546875" style="191" bestFit="1" customWidth="1"/>
    <col min="12036" max="12041" width="13.28515625" style="191" bestFit="1" customWidth="1"/>
    <col min="12042" max="12042" width="16.140625" style="191" bestFit="1" customWidth="1"/>
    <col min="12043" max="12045" width="13.28515625" style="191" bestFit="1" customWidth="1"/>
    <col min="12046" max="12046" width="14.140625" style="191" bestFit="1" customWidth="1"/>
    <col min="12047" max="12288" width="9.140625" style="191"/>
    <col min="12289" max="12289" width="51" style="191" customWidth="1"/>
    <col min="12290" max="12291" width="11.85546875" style="191" bestFit="1" customWidth="1"/>
    <col min="12292" max="12297" width="13.28515625" style="191" bestFit="1" customWidth="1"/>
    <col min="12298" max="12298" width="16.140625" style="191" bestFit="1" customWidth="1"/>
    <col min="12299" max="12301" width="13.28515625" style="191" bestFit="1" customWidth="1"/>
    <col min="12302" max="12302" width="14.140625" style="191" bestFit="1" customWidth="1"/>
    <col min="12303" max="12544" width="9.140625" style="191"/>
    <col min="12545" max="12545" width="51" style="191" customWidth="1"/>
    <col min="12546" max="12547" width="11.85546875" style="191" bestFit="1" customWidth="1"/>
    <col min="12548" max="12553" width="13.28515625" style="191" bestFit="1" customWidth="1"/>
    <col min="12554" max="12554" width="16.140625" style="191" bestFit="1" customWidth="1"/>
    <col min="12555" max="12557" width="13.28515625" style="191" bestFit="1" customWidth="1"/>
    <col min="12558" max="12558" width="14.140625" style="191" bestFit="1" customWidth="1"/>
    <col min="12559" max="12800" width="9.140625" style="191"/>
    <col min="12801" max="12801" width="51" style="191" customWidth="1"/>
    <col min="12802" max="12803" width="11.85546875" style="191" bestFit="1" customWidth="1"/>
    <col min="12804" max="12809" width="13.28515625" style="191" bestFit="1" customWidth="1"/>
    <col min="12810" max="12810" width="16.140625" style="191" bestFit="1" customWidth="1"/>
    <col min="12811" max="12813" width="13.28515625" style="191" bestFit="1" customWidth="1"/>
    <col min="12814" max="12814" width="14.140625" style="191" bestFit="1" customWidth="1"/>
    <col min="12815" max="13056" width="9.140625" style="191"/>
    <col min="13057" max="13057" width="51" style="191" customWidth="1"/>
    <col min="13058" max="13059" width="11.85546875" style="191" bestFit="1" customWidth="1"/>
    <col min="13060" max="13065" width="13.28515625" style="191" bestFit="1" customWidth="1"/>
    <col min="13066" max="13066" width="16.140625" style="191" bestFit="1" customWidth="1"/>
    <col min="13067" max="13069" width="13.28515625" style="191" bestFit="1" customWidth="1"/>
    <col min="13070" max="13070" width="14.140625" style="191" bestFit="1" customWidth="1"/>
    <col min="13071" max="13312" width="9.140625" style="191"/>
    <col min="13313" max="13313" width="51" style="191" customWidth="1"/>
    <col min="13314" max="13315" width="11.85546875" style="191" bestFit="1" customWidth="1"/>
    <col min="13316" max="13321" width="13.28515625" style="191" bestFit="1" customWidth="1"/>
    <col min="13322" max="13322" width="16.140625" style="191" bestFit="1" customWidth="1"/>
    <col min="13323" max="13325" width="13.28515625" style="191" bestFit="1" customWidth="1"/>
    <col min="13326" max="13326" width="14.140625" style="191" bestFit="1" customWidth="1"/>
    <col min="13327" max="13568" width="9.140625" style="191"/>
    <col min="13569" max="13569" width="51" style="191" customWidth="1"/>
    <col min="13570" max="13571" width="11.85546875" style="191" bestFit="1" customWidth="1"/>
    <col min="13572" max="13577" width="13.28515625" style="191" bestFit="1" customWidth="1"/>
    <col min="13578" max="13578" width="16.140625" style="191" bestFit="1" customWidth="1"/>
    <col min="13579" max="13581" width="13.28515625" style="191" bestFit="1" customWidth="1"/>
    <col min="13582" max="13582" width="14.140625" style="191" bestFit="1" customWidth="1"/>
    <col min="13583" max="13824" width="9.140625" style="191"/>
    <col min="13825" max="13825" width="51" style="191" customWidth="1"/>
    <col min="13826" max="13827" width="11.85546875" style="191" bestFit="1" customWidth="1"/>
    <col min="13828" max="13833" width="13.28515625" style="191" bestFit="1" customWidth="1"/>
    <col min="13834" max="13834" width="16.140625" style="191" bestFit="1" customWidth="1"/>
    <col min="13835" max="13837" width="13.28515625" style="191" bestFit="1" customWidth="1"/>
    <col min="13838" max="13838" width="14.140625" style="191" bestFit="1" customWidth="1"/>
    <col min="13839" max="14080" width="9.140625" style="191"/>
    <col min="14081" max="14081" width="51" style="191" customWidth="1"/>
    <col min="14082" max="14083" width="11.85546875" style="191" bestFit="1" customWidth="1"/>
    <col min="14084" max="14089" width="13.28515625" style="191" bestFit="1" customWidth="1"/>
    <col min="14090" max="14090" width="16.140625" style="191" bestFit="1" customWidth="1"/>
    <col min="14091" max="14093" width="13.28515625" style="191" bestFit="1" customWidth="1"/>
    <col min="14094" max="14094" width="14.140625" style="191" bestFit="1" customWidth="1"/>
    <col min="14095" max="14336" width="9.140625" style="191"/>
    <col min="14337" max="14337" width="51" style="191" customWidth="1"/>
    <col min="14338" max="14339" width="11.85546875" style="191" bestFit="1" customWidth="1"/>
    <col min="14340" max="14345" width="13.28515625" style="191" bestFit="1" customWidth="1"/>
    <col min="14346" max="14346" width="16.140625" style="191" bestFit="1" customWidth="1"/>
    <col min="14347" max="14349" width="13.28515625" style="191" bestFit="1" customWidth="1"/>
    <col min="14350" max="14350" width="14.140625" style="191" bestFit="1" customWidth="1"/>
    <col min="14351" max="14592" width="9.140625" style="191"/>
    <col min="14593" max="14593" width="51" style="191" customWidth="1"/>
    <col min="14594" max="14595" width="11.85546875" style="191" bestFit="1" customWidth="1"/>
    <col min="14596" max="14601" width="13.28515625" style="191" bestFit="1" customWidth="1"/>
    <col min="14602" max="14602" width="16.140625" style="191" bestFit="1" customWidth="1"/>
    <col min="14603" max="14605" width="13.28515625" style="191" bestFit="1" customWidth="1"/>
    <col min="14606" max="14606" width="14.140625" style="191" bestFit="1" customWidth="1"/>
    <col min="14607" max="14848" width="9.140625" style="191"/>
    <col min="14849" max="14849" width="51" style="191" customWidth="1"/>
    <col min="14850" max="14851" width="11.85546875" style="191" bestFit="1" customWidth="1"/>
    <col min="14852" max="14857" width="13.28515625" style="191" bestFit="1" customWidth="1"/>
    <col min="14858" max="14858" width="16.140625" style="191" bestFit="1" customWidth="1"/>
    <col min="14859" max="14861" width="13.28515625" style="191" bestFit="1" customWidth="1"/>
    <col min="14862" max="14862" width="14.140625" style="191" bestFit="1" customWidth="1"/>
    <col min="14863" max="15104" width="9.140625" style="191"/>
    <col min="15105" max="15105" width="51" style="191" customWidth="1"/>
    <col min="15106" max="15107" width="11.85546875" style="191" bestFit="1" customWidth="1"/>
    <col min="15108" max="15113" width="13.28515625" style="191" bestFit="1" customWidth="1"/>
    <col min="15114" max="15114" width="16.140625" style="191" bestFit="1" customWidth="1"/>
    <col min="15115" max="15117" width="13.28515625" style="191" bestFit="1" customWidth="1"/>
    <col min="15118" max="15118" width="14.140625" style="191" bestFit="1" customWidth="1"/>
    <col min="15119" max="15360" width="9.140625" style="191"/>
    <col min="15361" max="15361" width="51" style="191" customWidth="1"/>
    <col min="15362" max="15363" width="11.85546875" style="191" bestFit="1" customWidth="1"/>
    <col min="15364" max="15369" width="13.28515625" style="191" bestFit="1" customWidth="1"/>
    <col min="15370" max="15370" width="16.140625" style="191" bestFit="1" customWidth="1"/>
    <col min="15371" max="15373" width="13.28515625" style="191" bestFit="1" customWidth="1"/>
    <col min="15374" max="15374" width="14.140625" style="191" bestFit="1" customWidth="1"/>
    <col min="15375" max="15616" width="9.140625" style="191"/>
    <col min="15617" max="15617" width="51" style="191" customWidth="1"/>
    <col min="15618" max="15619" width="11.85546875" style="191" bestFit="1" customWidth="1"/>
    <col min="15620" max="15625" width="13.28515625" style="191" bestFit="1" customWidth="1"/>
    <col min="15626" max="15626" width="16.140625" style="191" bestFit="1" customWidth="1"/>
    <col min="15627" max="15629" width="13.28515625" style="191" bestFit="1" customWidth="1"/>
    <col min="15630" max="15630" width="14.140625" style="191" bestFit="1" customWidth="1"/>
    <col min="15631" max="15872" width="9.140625" style="191"/>
    <col min="15873" max="15873" width="51" style="191" customWidth="1"/>
    <col min="15874" max="15875" width="11.85546875" style="191" bestFit="1" customWidth="1"/>
    <col min="15876" max="15881" width="13.28515625" style="191" bestFit="1" customWidth="1"/>
    <col min="15882" max="15882" width="16.140625" style="191" bestFit="1" customWidth="1"/>
    <col min="15883" max="15885" width="13.28515625" style="191" bestFit="1" customWidth="1"/>
    <col min="15886" max="15886" width="14.140625" style="191" bestFit="1" customWidth="1"/>
    <col min="15887" max="16128" width="9.140625" style="191"/>
    <col min="16129" max="16129" width="51" style="191" customWidth="1"/>
    <col min="16130" max="16131" width="11.85546875" style="191" bestFit="1" customWidth="1"/>
    <col min="16132" max="16137" width="13.28515625" style="191" bestFit="1" customWidth="1"/>
    <col min="16138" max="16138" width="16.140625" style="191" bestFit="1" customWidth="1"/>
    <col min="16139" max="16141" width="13.28515625" style="191" bestFit="1" customWidth="1"/>
    <col min="16142" max="16142" width="14.140625" style="191" bestFit="1" customWidth="1"/>
    <col min="16143" max="16384" width="9.140625" style="191"/>
  </cols>
  <sheetData>
    <row r="1" spans="1:17" ht="20.25" customHeight="1" x14ac:dyDescent="0.2">
      <c r="A1" s="321" t="s">
        <v>362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3"/>
    </row>
    <row r="2" spans="1:17" x14ac:dyDescent="0.2">
      <c r="A2" s="192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4"/>
    </row>
    <row r="3" spans="1:17" s="196" customFormat="1" ht="23.25" customHeight="1" x14ac:dyDescent="0.2">
      <c r="A3" s="206" t="s">
        <v>67</v>
      </c>
      <c r="B3" s="195" t="s">
        <v>167</v>
      </c>
      <c r="C3" s="195" t="s">
        <v>168</v>
      </c>
      <c r="D3" s="195" t="s">
        <v>169</v>
      </c>
      <c r="E3" s="195" t="s">
        <v>170</v>
      </c>
      <c r="F3" s="195" t="s">
        <v>171</v>
      </c>
      <c r="G3" s="195" t="s">
        <v>172</v>
      </c>
      <c r="H3" s="195" t="s">
        <v>173</v>
      </c>
      <c r="I3" s="195" t="s">
        <v>174</v>
      </c>
      <c r="J3" s="195" t="s">
        <v>235</v>
      </c>
      <c r="K3" s="195" t="s">
        <v>175</v>
      </c>
      <c r="L3" s="195" t="s">
        <v>176</v>
      </c>
      <c r="M3" s="195" t="s">
        <v>177</v>
      </c>
      <c r="N3" s="195" t="s">
        <v>66</v>
      </c>
    </row>
    <row r="4" spans="1:17" ht="15.75" x14ac:dyDescent="0.25">
      <c r="A4" s="206" t="s">
        <v>178</v>
      </c>
      <c r="B4" s="119">
        <v>42502993</v>
      </c>
      <c r="C4" s="197">
        <f t="shared" ref="C4:M4" si="0">B34</f>
        <v>35926752</v>
      </c>
      <c r="D4" s="197">
        <f t="shared" si="0"/>
        <v>34618390</v>
      </c>
      <c r="E4" s="197">
        <f t="shared" si="0"/>
        <v>28727437</v>
      </c>
      <c r="F4" s="197">
        <f t="shared" si="0"/>
        <v>28663082</v>
      </c>
      <c r="G4" s="197">
        <f t="shared" si="0"/>
        <v>50058937</v>
      </c>
      <c r="H4" s="197">
        <f>G34</f>
        <v>45920342</v>
      </c>
      <c r="I4" s="197">
        <f t="shared" si="0"/>
        <v>43409329</v>
      </c>
      <c r="J4" s="197">
        <f t="shared" si="0"/>
        <v>41172013</v>
      </c>
      <c r="K4" s="197">
        <f t="shared" si="0"/>
        <v>32790461</v>
      </c>
      <c r="L4" s="197">
        <f t="shared" si="0"/>
        <v>29157728</v>
      </c>
      <c r="M4" s="197">
        <f t="shared" si="0"/>
        <v>27727817</v>
      </c>
      <c r="N4" s="197">
        <v>42502993</v>
      </c>
    </row>
    <row r="5" spans="1:17" ht="26.25" x14ac:dyDescent="0.25">
      <c r="A5" s="207" t="s">
        <v>236</v>
      </c>
      <c r="B5" s="120">
        <v>3733262</v>
      </c>
      <c r="C5" s="120">
        <v>2491748</v>
      </c>
      <c r="D5" s="120">
        <v>3464021</v>
      </c>
      <c r="E5" s="120">
        <v>2491748</v>
      </c>
      <c r="F5" s="120">
        <v>2491748</v>
      </c>
      <c r="G5" s="120">
        <v>2491748</v>
      </c>
      <c r="H5" s="120">
        <f>2491748</f>
        <v>2491748</v>
      </c>
      <c r="I5" s="120">
        <f>2491748+604520</f>
        <v>3096268</v>
      </c>
      <c r="J5" s="120">
        <f>2491748+7824996</f>
        <v>10316744</v>
      </c>
      <c r="K5" s="120">
        <f>2491748+794000</f>
        <v>3285748</v>
      </c>
      <c r="L5" s="120">
        <v>2491748</v>
      </c>
      <c r="M5" s="120">
        <v>5285367</v>
      </c>
      <c r="N5" s="197">
        <f>SUM(B5:M5)</f>
        <v>44131898</v>
      </c>
      <c r="O5" s="198">
        <f>'1.tábla '!E5</f>
        <v>44131898</v>
      </c>
      <c r="P5" s="198">
        <f>N5-O5</f>
        <v>0</v>
      </c>
      <c r="Q5" s="198"/>
    </row>
    <row r="6" spans="1:17" ht="15.75" x14ac:dyDescent="0.25">
      <c r="A6" s="207" t="s">
        <v>135</v>
      </c>
      <c r="B6" s="116">
        <v>1557</v>
      </c>
      <c r="C6" s="116">
        <v>29793</v>
      </c>
      <c r="D6" s="116">
        <v>194663</v>
      </c>
      <c r="E6" s="116">
        <v>938</v>
      </c>
      <c r="F6" s="116">
        <v>15880</v>
      </c>
      <c r="G6" s="116">
        <v>275676</v>
      </c>
      <c r="H6" s="116">
        <v>275676</v>
      </c>
      <c r="I6" s="116">
        <v>275676</v>
      </c>
      <c r="J6" s="116">
        <v>275676</v>
      </c>
      <c r="K6" s="116">
        <v>700000</v>
      </c>
      <c r="L6" s="116">
        <v>350000</v>
      </c>
      <c r="M6" s="116">
        <v>912575</v>
      </c>
      <c r="N6" s="197">
        <f t="shared" ref="N6:N7" si="1">SUM(B6:M6)</f>
        <v>3308110</v>
      </c>
      <c r="O6" s="199">
        <f>'1.tábla '!E8</f>
        <v>3308110</v>
      </c>
      <c r="P6" s="198">
        <f t="shared" ref="P6:P32" si="2">N6-O6</f>
        <v>0</v>
      </c>
      <c r="Q6" s="198"/>
    </row>
    <row r="7" spans="1:17" ht="15.75" x14ac:dyDescent="0.25">
      <c r="A7" s="207" t="s">
        <v>179</v>
      </c>
      <c r="B7" s="116">
        <v>104535</v>
      </c>
      <c r="C7" s="116">
        <v>62366</v>
      </c>
      <c r="D7" s="116">
        <v>3118656</v>
      </c>
      <c r="E7" s="116">
        <v>1791626</v>
      </c>
      <c r="F7" s="116">
        <v>460083</v>
      </c>
      <c r="G7" s="116">
        <v>100000</v>
      </c>
      <c r="H7" s="116">
        <v>948583</v>
      </c>
      <c r="I7" s="116">
        <v>948583</v>
      </c>
      <c r="J7" s="116">
        <v>1002815</v>
      </c>
      <c r="K7" s="116">
        <v>948583</v>
      </c>
      <c r="L7" s="116">
        <v>948583</v>
      </c>
      <c r="M7" s="116">
        <v>948587</v>
      </c>
      <c r="N7" s="197">
        <f t="shared" si="1"/>
        <v>11383000</v>
      </c>
      <c r="O7" s="199">
        <f>'1.tábla '!E7</f>
        <v>11383000</v>
      </c>
      <c r="P7" s="198">
        <f t="shared" si="2"/>
        <v>0</v>
      </c>
      <c r="Q7" s="198"/>
    </row>
    <row r="8" spans="1:17" ht="26.25" x14ac:dyDescent="0.25">
      <c r="A8" s="207" t="s">
        <v>237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97">
        <f t="shared" ref="N8:N16" si="3">SUM(B8:M8)</f>
        <v>0</v>
      </c>
      <c r="O8" s="198"/>
      <c r="P8" s="198">
        <f t="shared" si="2"/>
        <v>0</v>
      </c>
      <c r="Q8" s="198"/>
    </row>
    <row r="9" spans="1:17" ht="15.75" x14ac:dyDescent="0.25">
      <c r="A9" s="208" t="s">
        <v>180</v>
      </c>
      <c r="B9" s="121">
        <f t="shared" ref="B9:M9" si="4">SUM(B5:B8)</f>
        <v>3839354</v>
      </c>
      <c r="C9" s="121">
        <f t="shared" si="4"/>
        <v>2583907</v>
      </c>
      <c r="D9" s="121">
        <f t="shared" si="4"/>
        <v>6777340</v>
      </c>
      <c r="E9" s="121">
        <f t="shared" si="4"/>
        <v>4284312</v>
      </c>
      <c r="F9" s="121">
        <f t="shared" si="4"/>
        <v>2967711</v>
      </c>
      <c r="G9" s="121">
        <f t="shared" si="4"/>
        <v>2867424</v>
      </c>
      <c r="H9" s="121">
        <f t="shared" si="4"/>
        <v>3716007</v>
      </c>
      <c r="I9" s="121">
        <f t="shared" si="4"/>
        <v>4320527</v>
      </c>
      <c r="J9" s="121">
        <f t="shared" si="4"/>
        <v>11595235</v>
      </c>
      <c r="K9" s="121">
        <f t="shared" si="4"/>
        <v>4934331</v>
      </c>
      <c r="L9" s="121">
        <f t="shared" si="4"/>
        <v>3790331</v>
      </c>
      <c r="M9" s="121">
        <f t="shared" si="4"/>
        <v>7146529</v>
      </c>
      <c r="N9" s="197">
        <f t="shared" si="3"/>
        <v>58823008</v>
      </c>
      <c r="O9" s="200">
        <f>SUM(O5:O8)</f>
        <v>58823008</v>
      </c>
      <c r="P9" s="198">
        <f t="shared" si="2"/>
        <v>0</v>
      </c>
      <c r="Q9" s="198"/>
    </row>
    <row r="10" spans="1:17" ht="26.25" x14ac:dyDescent="0.25">
      <c r="A10" s="207" t="s">
        <v>238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97">
        <f t="shared" si="3"/>
        <v>0</v>
      </c>
      <c r="O10" s="198"/>
      <c r="P10" s="198">
        <f t="shared" si="2"/>
        <v>0</v>
      </c>
      <c r="Q10" s="198"/>
    </row>
    <row r="11" spans="1:17" ht="15.75" x14ac:dyDescent="0.25">
      <c r="A11" s="207" t="s">
        <v>239</v>
      </c>
      <c r="B11" s="116"/>
      <c r="C11" s="116"/>
      <c r="D11" s="116"/>
      <c r="E11" s="116"/>
      <c r="F11" s="116">
        <v>20000000</v>
      </c>
      <c r="G11" s="116"/>
      <c r="H11" s="116"/>
      <c r="I11" s="116">
        <v>2951930</v>
      </c>
      <c r="J11" s="116"/>
      <c r="K11" s="116"/>
      <c r="L11" s="116"/>
      <c r="M11" s="116"/>
      <c r="N11" s="197">
        <f t="shared" si="3"/>
        <v>22951930</v>
      </c>
      <c r="O11" s="198">
        <f>'1.tábla '!E6</f>
        <v>22951930</v>
      </c>
      <c r="P11" s="198">
        <f t="shared" si="2"/>
        <v>0</v>
      </c>
      <c r="Q11" s="198"/>
    </row>
    <row r="12" spans="1:17" ht="26.25" x14ac:dyDescent="0.25">
      <c r="A12" s="207" t="s">
        <v>240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97">
        <f t="shared" si="3"/>
        <v>0</v>
      </c>
      <c r="O12" s="198">
        <v>0</v>
      </c>
      <c r="P12" s="198">
        <f t="shared" si="2"/>
        <v>0</v>
      </c>
      <c r="Q12" s="198"/>
    </row>
    <row r="13" spans="1:17" ht="15.75" x14ac:dyDescent="0.25">
      <c r="A13" s="208" t="s">
        <v>181</v>
      </c>
      <c r="B13" s="121">
        <f t="shared" ref="B13:M13" si="5">SUM(B10:B12)</f>
        <v>0</v>
      </c>
      <c r="C13" s="121">
        <f t="shared" si="5"/>
        <v>0</v>
      </c>
      <c r="D13" s="121">
        <f t="shared" si="5"/>
        <v>0</v>
      </c>
      <c r="E13" s="121">
        <f t="shared" si="5"/>
        <v>0</v>
      </c>
      <c r="F13" s="121">
        <f t="shared" si="5"/>
        <v>20000000</v>
      </c>
      <c r="G13" s="121">
        <f t="shared" si="5"/>
        <v>0</v>
      </c>
      <c r="H13" s="121">
        <f t="shared" si="5"/>
        <v>0</v>
      </c>
      <c r="I13" s="121">
        <f t="shared" si="5"/>
        <v>2951930</v>
      </c>
      <c r="J13" s="121">
        <f t="shared" si="5"/>
        <v>0</v>
      </c>
      <c r="K13" s="121">
        <f t="shared" si="5"/>
        <v>0</v>
      </c>
      <c r="L13" s="121">
        <f t="shared" si="5"/>
        <v>0</v>
      </c>
      <c r="M13" s="121">
        <f t="shared" si="5"/>
        <v>0</v>
      </c>
      <c r="N13" s="197">
        <f t="shared" si="3"/>
        <v>22951930</v>
      </c>
      <c r="O13" s="201">
        <f>SUM(O10:O12)</f>
        <v>22951930</v>
      </c>
      <c r="P13" s="198">
        <f t="shared" si="2"/>
        <v>0</v>
      </c>
      <c r="Q13" s="198"/>
    </row>
    <row r="14" spans="1:17" s="196" customFormat="1" x14ac:dyDescent="0.2">
      <c r="A14" s="206" t="s">
        <v>10</v>
      </c>
      <c r="B14" s="202">
        <f t="shared" ref="B14:M14" si="6">SUM(B9,B13)</f>
        <v>3839354</v>
      </c>
      <c r="C14" s="202">
        <f t="shared" si="6"/>
        <v>2583907</v>
      </c>
      <c r="D14" s="202">
        <f t="shared" si="6"/>
        <v>6777340</v>
      </c>
      <c r="E14" s="202">
        <f t="shared" si="6"/>
        <v>4284312</v>
      </c>
      <c r="F14" s="202">
        <f t="shared" si="6"/>
        <v>22967711</v>
      </c>
      <c r="G14" s="202">
        <f t="shared" si="6"/>
        <v>2867424</v>
      </c>
      <c r="H14" s="202">
        <f t="shared" si="6"/>
        <v>3716007</v>
      </c>
      <c r="I14" s="202">
        <f t="shared" si="6"/>
        <v>7272457</v>
      </c>
      <c r="J14" s="202">
        <f t="shared" si="6"/>
        <v>11595235</v>
      </c>
      <c r="K14" s="202">
        <f t="shared" si="6"/>
        <v>4934331</v>
      </c>
      <c r="L14" s="202">
        <f t="shared" si="6"/>
        <v>3790331</v>
      </c>
      <c r="M14" s="202">
        <f t="shared" si="6"/>
        <v>7146529</v>
      </c>
      <c r="N14" s="197">
        <f t="shared" si="3"/>
        <v>81774938</v>
      </c>
      <c r="O14" s="200">
        <f>O9+O13</f>
        <v>81774938</v>
      </c>
      <c r="P14" s="198">
        <f t="shared" si="2"/>
        <v>0</v>
      </c>
      <c r="Q14" s="198"/>
    </row>
    <row r="15" spans="1:17" ht="39" x14ac:dyDescent="0.25">
      <c r="A15" s="207" t="s">
        <v>248</v>
      </c>
      <c r="B15" s="116">
        <v>106063</v>
      </c>
      <c r="C15" s="116">
        <v>91159</v>
      </c>
      <c r="D15" s="116">
        <v>63216</v>
      </c>
      <c r="E15" s="116">
        <v>5781</v>
      </c>
      <c r="F15" s="116">
        <v>0</v>
      </c>
      <c r="G15" s="116">
        <v>111146</v>
      </c>
      <c r="H15" s="116">
        <v>111146</v>
      </c>
      <c r="I15" s="116">
        <v>111146</v>
      </c>
      <c r="J15" s="116">
        <v>111147</v>
      </c>
      <c r="K15" s="116">
        <v>111146</v>
      </c>
      <c r="L15" s="116">
        <v>111147</v>
      </c>
      <c r="M15" s="116">
        <v>111147</v>
      </c>
      <c r="N15" s="209">
        <f>SUM(B15:M15)</f>
        <v>1044244</v>
      </c>
      <c r="O15" s="198">
        <f>'1.tábla '!E14</f>
        <v>1044244</v>
      </c>
      <c r="P15" s="198">
        <f t="shared" si="2"/>
        <v>0</v>
      </c>
      <c r="Q15" s="198"/>
    </row>
    <row r="16" spans="1:17" ht="26.25" x14ac:dyDescent="0.25">
      <c r="A16" s="207" t="s">
        <v>241</v>
      </c>
      <c r="B16" s="116">
        <v>35000000</v>
      </c>
      <c r="C16" s="116"/>
      <c r="D16" s="116">
        <v>7792254</v>
      </c>
      <c r="E16" s="116"/>
      <c r="F16" s="116"/>
      <c r="G16" s="116"/>
      <c r="H16" s="116"/>
      <c r="I16" s="116"/>
      <c r="J16" s="116"/>
      <c r="K16" s="116"/>
      <c r="L16" s="116"/>
      <c r="M16" s="116"/>
      <c r="N16" s="197">
        <f t="shared" si="3"/>
        <v>42792254</v>
      </c>
      <c r="O16" s="198">
        <f>'1.tábla '!E13</f>
        <v>42792254</v>
      </c>
      <c r="P16" s="198">
        <f t="shared" si="2"/>
        <v>0</v>
      </c>
      <c r="Q16" s="198"/>
    </row>
    <row r="17" spans="1:17" x14ac:dyDescent="0.2">
      <c r="A17" s="206" t="s">
        <v>13</v>
      </c>
      <c r="B17" s="203">
        <f>SUM(B14:B16)</f>
        <v>38945417</v>
      </c>
      <c r="C17" s="203">
        <f t="shared" ref="C17:M17" si="7">SUM(C14:C16)</f>
        <v>2675066</v>
      </c>
      <c r="D17" s="203">
        <f t="shared" si="7"/>
        <v>14632810</v>
      </c>
      <c r="E17" s="203">
        <f t="shared" si="7"/>
        <v>4290093</v>
      </c>
      <c r="F17" s="203">
        <f t="shared" si="7"/>
        <v>22967711</v>
      </c>
      <c r="G17" s="203">
        <f t="shared" si="7"/>
        <v>2978570</v>
      </c>
      <c r="H17" s="203">
        <f t="shared" si="7"/>
        <v>3827153</v>
      </c>
      <c r="I17" s="203">
        <f t="shared" si="7"/>
        <v>7383603</v>
      </c>
      <c r="J17" s="203">
        <f t="shared" si="7"/>
        <v>11706382</v>
      </c>
      <c r="K17" s="203">
        <f t="shared" si="7"/>
        <v>5045477</v>
      </c>
      <c r="L17" s="203">
        <f t="shared" si="7"/>
        <v>3901478</v>
      </c>
      <c r="M17" s="203">
        <f t="shared" si="7"/>
        <v>7257676</v>
      </c>
      <c r="N17" s="203">
        <f>SUM(N14:N16)</f>
        <v>125611436</v>
      </c>
      <c r="O17" s="200">
        <f>O14+O15+O16</f>
        <v>125611436</v>
      </c>
      <c r="P17" s="198">
        <f t="shared" si="2"/>
        <v>0</v>
      </c>
      <c r="Q17" s="198"/>
    </row>
    <row r="18" spans="1:17" ht="15.75" x14ac:dyDescent="0.25">
      <c r="A18" s="207" t="s">
        <v>242</v>
      </c>
      <c r="B18" s="116">
        <v>1114215</v>
      </c>
      <c r="C18" s="116">
        <v>1124946</v>
      </c>
      <c r="D18" s="116">
        <v>1383045</v>
      </c>
      <c r="E18" s="116">
        <v>1285430</v>
      </c>
      <c r="F18" s="116">
        <v>1218764</v>
      </c>
      <c r="G18" s="116">
        <v>2355755</v>
      </c>
      <c r="H18" s="116">
        <v>2355755</v>
      </c>
      <c r="I18" s="116">
        <v>2355755</v>
      </c>
      <c r="J18" s="116">
        <v>1855755</v>
      </c>
      <c r="K18" s="116">
        <v>1855755</v>
      </c>
      <c r="L18" s="116">
        <f>1855755+50000</f>
        <v>1905755</v>
      </c>
      <c r="M18" s="116">
        <f>5058148+50000</f>
        <v>5108148</v>
      </c>
      <c r="N18" s="40">
        <f>SUM(B18:M18)</f>
        <v>23919078</v>
      </c>
      <c r="O18" s="204">
        <f>'3.tábla '!E4</f>
        <v>23919078</v>
      </c>
      <c r="P18" s="198">
        <f t="shared" si="2"/>
        <v>0</v>
      </c>
      <c r="Q18" s="198"/>
    </row>
    <row r="19" spans="1:17" ht="26.25" x14ac:dyDescent="0.25">
      <c r="A19" s="207" t="s">
        <v>243</v>
      </c>
      <c r="B19" s="116">
        <v>316010</v>
      </c>
      <c r="C19" s="116">
        <v>243751</v>
      </c>
      <c r="D19" s="116">
        <v>44025</v>
      </c>
      <c r="E19" s="116">
        <v>224924</v>
      </c>
      <c r="F19" s="116">
        <v>181625</v>
      </c>
      <c r="G19" s="116">
        <v>376411</v>
      </c>
      <c r="H19" s="116">
        <v>376411</v>
      </c>
      <c r="I19" s="116">
        <v>376411</v>
      </c>
      <c r="J19" s="116">
        <v>376411</v>
      </c>
      <c r="K19" s="116">
        <v>376411</v>
      </c>
      <c r="L19" s="116">
        <f>376411+8750</f>
        <v>385161</v>
      </c>
      <c r="M19" s="116">
        <f>376408+8750</f>
        <v>385158</v>
      </c>
      <c r="N19" s="40">
        <f t="shared" ref="N19:N30" si="8">SUM(B19:M19)</f>
        <v>3662709</v>
      </c>
      <c r="O19" s="204">
        <f>'3.tábla '!E7</f>
        <v>3662709</v>
      </c>
      <c r="P19" s="198">
        <f t="shared" si="2"/>
        <v>0</v>
      </c>
      <c r="Q19" s="198"/>
    </row>
    <row r="20" spans="1:17" ht="15.75" x14ac:dyDescent="0.25">
      <c r="A20" s="207" t="s">
        <v>244</v>
      </c>
      <c r="B20" s="116">
        <v>1656714</v>
      </c>
      <c r="C20" s="116">
        <v>1401404</v>
      </c>
      <c r="D20" s="116">
        <v>955324</v>
      </c>
      <c r="E20" s="116">
        <v>1167432</v>
      </c>
      <c r="F20" s="116">
        <v>1345183</v>
      </c>
      <c r="G20" s="116">
        <v>1905361</v>
      </c>
      <c r="H20" s="116">
        <v>2000000</v>
      </c>
      <c r="I20" s="116">
        <v>2500000</v>
      </c>
      <c r="J20" s="116">
        <v>1905361</v>
      </c>
      <c r="K20" s="116">
        <f>1905361+500000</f>
        <v>2405361</v>
      </c>
      <c r="L20" s="116">
        <f>1905361+604520+500000</f>
        <v>3009881</v>
      </c>
      <c r="M20" s="116">
        <f>4437172+881480</f>
        <v>5318652</v>
      </c>
      <c r="N20" s="40">
        <f t="shared" si="8"/>
        <v>25570673</v>
      </c>
      <c r="O20" s="204">
        <f>'3.tábla '!E10</f>
        <v>25570673</v>
      </c>
      <c r="P20" s="198">
        <f t="shared" si="2"/>
        <v>0</v>
      </c>
      <c r="Q20" s="198"/>
    </row>
    <row r="21" spans="1:17" ht="15.75" x14ac:dyDescent="0.25">
      <c r="A21" s="207" t="s">
        <v>182</v>
      </c>
      <c r="B21" s="116">
        <v>80000</v>
      </c>
      <c r="C21" s="116">
        <v>60000</v>
      </c>
      <c r="D21" s="116">
        <v>50000</v>
      </c>
      <c r="E21" s="116">
        <v>0</v>
      </c>
      <c r="F21" s="116">
        <v>0</v>
      </c>
      <c r="G21" s="116">
        <v>50000</v>
      </c>
      <c r="H21" s="116">
        <v>0</v>
      </c>
      <c r="I21" s="116">
        <v>100000</v>
      </c>
      <c r="J21" s="116">
        <v>100000</v>
      </c>
      <c r="K21" s="116">
        <v>100000</v>
      </c>
      <c r="L21" s="116">
        <v>100000</v>
      </c>
      <c r="M21" s="116">
        <v>1408500</v>
      </c>
      <c r="N21" s="40">
        <f t="shared" si="8"/>
        <v>2048500</v>
      </c>
      <c r="O21" s="204">
        <f>'3.tábla '!E29</f>
        <v>2048500</v>
      </c>
      <c r="P21" s="198">
        <f t="shared" si="2"/>
        <v>0</v>
      </c>
      <c r="Q21" s="198"/>
    </row>
    <row r="22" spans="1:17" ht="26.25" x14ac:dyDescent="0.25">
      <c r="A22" s="207" t="s">
        <v>245</v>
      </c>
      <c r="B22" s="116">
        <v>0</v>
      </c>
      <c r="C22" s="116">
        <v>655000</v>
      </c>
      <c r="D22" s="116">
        <v>0</v>
      </c>
      <c r="E22" s="116">
        <v>0</v>
      </c>
      <c r="F22" s="116">
        <v>0</v>
      </c>
      <c r="G22" s="116">
        <v>0</v>
      </c>
      <c r="H22" s="116">
        <v>100000</v>
      </c>
      <c r="I22" s="116">
        <v>0</v>
      </c>
      <c r="J22" s="116">
        <v>105000</v>
      </c>
      <c r="K22" s="116">
        <v>794000</v>
      </c>
      <c r="L22" s="116">
        <v>0</v>
      </c>
      <c r="M22" s="116">
        <v>0</v>
      </c>
      <c r="N22" s="40">
        <f t="shared" si="8"/>
        <v>1654000</v>
      </c>
      <c r="O22" s="204">
        <f>'4.tábla'!E9</f>
        <v>1654000</v>
      </c>
      <c r="P22" s="198">
        <f t="shared" si="2"/>
        <v>0</v>
      </c>
      <c r="Q22" s="198"/>
    </row>
    <row r="23" spans="1:17" ht="26.25" x14ac:dyDescent="0.25">
      <c r="A23" s="207" t="s">
        <v>246</v>
      </c>
      <c r="B23" s="116">
        <v>125000</v>
      </c>
      <c r="C23" s="116">
        <v>8982</v>
      </c>
      <c r="D23" s="116">
        <v>1917230</v>
      </c>
      <c r="E23" s="116"/>
      <c r="F23" s="116">
        <v>3352688</v>
      </c>
      <c r="G23" s="116">
        <v>1141283</v>
      </c>
      <c r="H23" s="116">
        <v>1141283</v>
      </c>
      <c r="I23" s="116">
        <v>1141282</v>
      </c>
      <c r="J23" s="116">
        <v>1141283</v>
      </c>
      <c r="K23" s="116">
        <v>1141282</v>
      </c>
      <c r="L23" s="116">
        <v>1141282</v>
      </c>
      <c r="M23" s="116">
        <v>1141283</v>
      </c>
      <c r="N23" s="40">
        <f t="shared" si="8"/>
        <v>13392878</v>
      </c>
      <c r="O23" s="204">
        <f>'3.tábla '!C32+'3.tábla '!E34</f>
        <v>13392878</v>
      </c>
      <c r="P23" s="198">
        <f t="shared" si="2"/>
        <v>0</v>
      </c>
      <c r="Q23" s="198"/>
    </row>
    <row r="24" spans="1:17" ht="15.75" x14ac:dyDescent="0.25">
      <c r="A24" s="207" t="s">
        <v>16</v>
      </c>
      <c r="B24" s="116">
        <v>5773950</v>
      </c>
      <c r="C24" s="116"/>
      <c r="D24" s="116">
        <v>7792254</v>
      </c>
      <c r="E24" s="116"/>
      <c r="F24" s="116">
        <v>-4526404</v>
      </c>
      <c r="G24" s="116">
        <v>1150000</v>
      </c>
      <c r="H24" s="116"/>
      <c r="I24" s="116">
        <f>-1246340+28103</f>
        <v>-1218237</v>
      </c>
      <c r="J24" s="116"/>
      <c r="K24" s="116"/>
      <c r="L24" s="116">
        <v>-1325408</v>
      </c>
      <c r="M24" s="116"/>
      <c r="N24" s="40">
        <f t="shared" si="8"/>
        <v>7646155</v>
      </c>
      <c r="O24" s="204">
        <f>'1.tábla '!E25</f>
        <v>7646155</v>
      </c>
      <c r="P24" s="198">
        <f t="shared" si="2"/>
        <v>0</v>
      </c>
      <c r="Q24" s="198"/>
    </row>
    <row r="25" spans="1:17" ht="15.75" x14ac:dyDescent="0.25">
      <c r="A25" s="208" t="s">
        <v>183</v>
      </c>
      <c r="B25" s="121">
        <f>SUM(B18:B24)</f>
        <v>9065889</v>
      </c>
      <c r="C25" s="121">
        <f t="shared" ref="C25:M25" si="9">SUM(C18:C24)</f>
        <v>3494083</v>
      </c>
      <c r="D25" s="121">
        <f t="shared" si="9"/>
        <v>12141878</v>
      </c>
      <c r="E25" s="121">
        <f t="shared" si="9"/>
        <v>2677786</v>
      </c>
      <c r="F25" s="121">
        <f t="shared" si="9"/>
        <v>1571856</v>
      </c>
      <c r="G25" s="121">
        <f t="shared" si="9"/>
        <v>6978810</v>
      </c>
      <c r="H25" s="121">
        <f t="shared" si="9"/>
        <v>5973449</v>
      </c>
      <c r="I25" s="121">
        <f t="shared" si="9"/>
        <v>5255211</v>
      </c>
      <c r="J25" s="121">
        <f t="shared" si="9"/>
        <v>5483810</v>
      </c>
      <c r="K25" s="121">
        <f t="shared" si="9"/>
        <v>6672809</v>
      </c>
      <c r="L25" s="121">
        <f t="shared" si="9"/>
        <v>5216671</v>
      </c>
      <c r="M25" s="121">
        <f t="shared" si="9"/>
        <v>13361741</v>
      </c>
      <c r="N25" s="40">
        <f t="shared" si="8"/>
        <v>77893993</v>
      </c>
      <c r="O25" s="200">
        <f>SUM(O18:O24)</f>
        <v>77893993</v>
      </c>
      <c r="P25" s="198">
        <f t="shared" si="2"/>
        <v>0</v>
      </c>
      <c r="Q25" s="198"/>
    </row>
    <row r="26" spans="1:17" ht="15.75" x14ac:dyDescent="0.25">
      <c r="A26" s="207" t="s">
        <v>184</v>
      </c>
      <c r="B26" s="116">
        <v>107715</v>
      </c>
      <c r="C26" s="116">
        <v>398186</v>
      </c>
      <c r="D26" s="116">
        <v>526415</v>
      </c>
      <c r="E26" s="116">
        <f>127000+1549662</f>
        <v>1676662</v>
      </c>
      <c r="F26" s="116"/>
      <c r="G26" s="116"/>
      <c r="H26" s="116">
        <v>250000</v>
      </c>
      <c r="I26" s="116">
        <v>3004620</v>
      </c>
      <c r="J26" s="116">
        <f>1000000+2951930</f>
        <v>3951930</v>
      </c>
      <c r="K26" s="116">
        <v>1890684</v>
      </c>
      <c r="L26" s="116"/>
      <c r="M26" s="116">
        <v>22500000</v>
      </c>
      <c r="N26" s="40">
        <f t="shared" si="8"/>
        <v>34306212</v>
      </c>
      <c r="O26" s="204">
        <f>'1.tábla '!E21</f>
        <v>34306212</v>
      </c>
      <c r="P26" s="198">
        <f t="shared" si="2"/>
        <v>0</v>
      </c>
      <c r="Q26" s="198"/>
    </row>
    <row r="27" spans="1:17" ht="15.75" x14ac:dyDescent="0.25">
      <c r="A27" s="207" t="s">
        <v>185</v>
      </c>
      <c r="B27" s="116"/>
      <c r="C27" s="116"/>
      <c r="D27" s="116"/>
      <c r="E27" s="116"/>
      <c r="F27" s="116"/>
      <c r="G27" s="116"/>
      <c r="H27" s="116"/>
      <c r="I27" s="116">
        <v>1246370</v>
      </c>
      <c r="J27" s="116">
        <f>1580622+8956854</f>
        <v>10537476</v>
      </c>
      <c r="K27" s="116"/>
      <c r="L27" s="116"/>
      <c r="M27" s="116"/>
      <c r="N27" s="40">
        <f t="shared" si="8"/>
        <v>11783846</v>
      </c>
      <c r="O27" s="204">
        <f>'1.tábla '!E22</f>
        <v>11783846</v>
      </c>
      <c r="P27" s="198">
        <f t="shared" si="2"/>
        <v>0</v>
      </c>
      <c r="Q27" s="198"/>
    </row>
    <row r="28" spans="1:17" ht="15.75" x14ac:dyDescent="0.25">
      <c r="A28" s="207" t="s">
        <v>230</v>
      </c>
      <c r="B28" s="116"/>
      <c r="C28" s="116"/>
      <c r="D28" s="116"/>
      <c r="E28" s="116"/>
      <c r="F28" s="116"/>
      <c r="G28" s="116">
        <v>21428</v>
      </c>
      <c r="H28" s="116">
        <v>3571</v>
      </c>
      <c r="I28" s="116">
        <v>3572</v>
      </c>
      <c r="J28" s="116">
        <v>3571</v>
      </c>
      <c r="K28" s="116">
        <v>3571</v>
      </c>
      <c r="L28" s="116">
        <v>3571</v>
      </c>
      <c r="M28" s="116">
        <v>3571</v>
      </c>
      <c r="N28" s="40">
        <f t="shared" si="8"/>
        <v>42855</v>
      </c>
      <c r="O28" s="204">
        <f>'5.tábla'!E25</f>
        <v>42855</v>
      </c>
      <c r="P28" s="198">
        <f t="shared" si="2"/>
        <v>0</v>
      </c>
      <c r="Q28" s="198"/>
    </row>
    <row r="29" spans="1:17" ht="15.75" x14ac:dyDescent="0.25">
      <c r="A29" s="208" t="s">
        <v>186</v>
      </c>
      <c r="B29" s="121">
        <f>B26+B27+B28</f>
        <v>107715</v>
      </c>
      <c r="C29" s="121">
        <f>C26+C27+C28</f>
        <v>398186</v>
      </c>
      <c r="D29" s="121">
        <f t="shared" ref="D29:M29" si="10">SUM(D26:D28)</f>
        <v>526415</v>
      </c>
      <c r="E29" s="121">
        <f t="shared" si="10"/>
        <v>1676662</v>
      </c>
      <c r="F29" s="121">
        <f t="shared" si="10"/>
        <v>0</v>
      </c>
      <c r="G29" s="121">
        <f t="shared" si="10"/>
        <v>21428</v>
      </c>
      <c r="H29" s="121">
        <f t="shared" si="10"/>
        <v>253571</v>
      </c>
      <c r="I29" s="121">
        <f t="shared" si="10"/>
        <v>4254562</v>
      </c>
      <c r="J29" s="121">
        <f t="shared" si="10"/>
        <v>14492977</v>
      </c>
      <c r="K29" s="121">
        <f t="shared" si="10"/>
        <v>1894255</v>
      </c>
      <c r="L29" s="121">
        <f t="shared" si="10"/>
        <v>3571</v>
      </c>
      <c r="M29" s="121">
        <f t="shared" si="10"/>
        <v>22503571</v>
      </c>
      <c r="N29" s="40">
        <f t="shared" si="8"/>
        <v>46132913</v>
      </c>
      <c r="O29" s="200">
        <f>SUM(O26:O28)</f>
        <v>46132913</v>
      </c>
      <c r="P29" s="198">
        <f t="shared" si="2"/>
        <v>0</v>
      </c>
      <c r="Q29" s="198"/>
    </row>
    <row r="30" spans="1:17" ht="15.75" x14ac:dyDescent="0.25">
      <c r="A30" s="206" t="s">
        <v>19</v>
      </c>
      <c r="B30" s="202">
        <f>SUM(B29,B25)</f>
        <v>9173604</v>
      </c>
      <c r="C30" s="202">
        <f t="shared" ref="C30:M30" si="11">SUM(C29,C25)</f>
        <v>3892269</v>
      </c>
      <c r="D30" s="202">
        <f t="shared" si="11"/>
        <v>12668293</v>
      </c>
      <c r="E30" s="202">
        <f t="shared" si="11"/>
        <v>4354448</v>
      </c>
      <c r="F30" s="202">
        <f t="shared" si="11"/>
        <v>1571856</v>
      </c>
      <c r="G30" s="202">
        <f t="shared" si="11"/>
        <v>7000238</v>
      </c>
      <c r="H30" s="202">
        <f t="shared" si="11"/>
        <v>6227020</v>
      </c>
      <c r="I30" s="202">
        <f t="shared" si="11"/>
        <v>9509773</v>
      </c>
      <c r="J30" s="202">
        <f t="shared" si="11"/>
        <v>19976787</v>
      </c>
      <c r="K30" s="202">
        <f t="shared" si="11"/>
        <v>8567064</v>
      </c>
      <c r="L30" s="202">
        <f t="shared" si="11"/>
        <v>5220242</v>
      </c>
      <c r="M30" s="202">
        <f t="shared" si="11"/>
        <v>35865312</v>
      </c>
      <c r="N30" s="40">
        <f t="shared" si="8"/>
        <v>124026906</v>
      </c>
      <c r="O30" s="200">
        <f>O25+O29</f>
        <v>124026906</v>
      </c>
      <c r="P30" s="198">
        <f t="shared" si="2"/>
        <v>0</v>
      </c>
      <c r="Q30" s="198"/>
    </row>
    <row r="31" spans="1:17" ht="26.25" x14ac:dyDescent="0.25">
      <c r="A31" s="206" t="s">
        <v>187</v>
      </c>
      <c r="B31" s="117">
        <v>1348054</v>
      </c>
      <c r="C31" s="117">
        <v>91159</v>
      </c>
      <c r="D31" s="117">
        <v>63216</v>
      </c>
      <c r="E31" s="117"/>
      <c r="F31" s="117"/>
      <c r="G31" s="117">
        <f>111146+5781</f>
        <v>116927</v>
      </c>
      <c r="H31" s="117">
        <v>111146</v>
      </c>
      <c r="I31" s="117">
        <v>111146</v>
      </c>
      <c r="J31" s="117">
        <v>111147</v>
      </c>
      <c r="K31" s="117">
        <v>111146</v>
      </c>
      <c r="L31" s="117">
        <v>111147</v>
      </c>
      <c r="M31" s="117">
        <v>111147</v>
      </c>
      <c r="N31" s="40">
        <f>SUM(B31:M31)</f>
        <v>2286235</v>
      </c>
      <c r="O31" s="204">
        <f>'1.tábla '!E29</f>
        <v>2286235</v>
      </c>
      <c r="P31" s="198">
        <f t="shared" si="2"/>
        <v>0</v>
      </c>
      <c r="Q31" s="198"/>
    </row>
    <row r="32" spans="1:17" x14ac:dyDescent="0.2">
      <c r="A32" s="206" t="s">
        <v>21</v>
      </c>
      <c r="B32" s="202">
        <f>SUM(B30:B31)</f>
        <v>10521658</v>
      </c>
      <c r="C32" s="202">
        <f t="shared" ref="C32:M32" si="12">SUM(C30:C31)</f>
        <v>3983428</v>
      </c>
      <c r="D32" s="202">
        <f t="shared" si="12"/>
        <v>12731509</v>
      </c>
      <c r="E32" s="202">
        <f t="shared" si="12"/>
        <v>4354448</v>
      </c>
      <c r="F32" s="202">
        <f t="shared" si="12"/>
        <v>1571856</v>
      </c>
      <c r="G32" s="202">
        <f t="shared" si="12"/>
        <v>7117165</v>
      </c>
      <c r="H32" s="202">
        <f t="shared" si="12"/>
        <v>6338166</v>
      </c>
      <c r="I32" s="202">
        <f t="shared" si="12"/>
        <v>9620919</v>
      </c>
      <c r="J32" s="202">
        <f t="shared" si="12"/>
        <v>20087934</v>
      </c>
      <c r="K32" s="202">
        <f t="shared" si="12"/>
        <v>8678210</v>
      </c>
      <c r="L32" s="202">
        <f t="shared" si="12"/>
        <v>5331389</v>
      </c>
      <c r="M32" s="202">
        <f t="shared" si="12"/>
        <v>35976459</v>
      </c>
      <c r="N32" s="202">
        <f>SUM(B32:M32)</f>
        <v>126313141</v>
      </c>
      <c r="O32" s="200">
        <f>O30+O31</f>
        <v>126313141</v>
      </c>
      <c r="P32" s="198">
        <f t="shared" si="2"/>
        <v>0</v>
      </c>
      <c r="Q32" s="198"/>
    </row>
    <row r="33" spans="1:15" x14ac:dyDescent="0.2">
      <c r="A33" s="206" t="s">
        <v>247</v>
      </c>
      <c r="B33" s="202"/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2">
        <v>990966</v>
      </c>
      <c r="N33" s="202">
        <v>990966</v>
      </c>
    </row>
    <row r="34" spans="1:15" x14ac:dyDescent="0.2">
      <c r="A34" s="206" t="s">
        <v>188</v>
      </c>
      <c r="B34" s="202">
        <f>B4+B14+B15-B32</f>
        <v>35926752</v>
      </c>
      <c r="C34" s="202">
        <f t="shared" ref="C34:L34" si="13">C4+C14+C15-C32</f>
        <v>34618390</v>
      </c>
      <c r="D34" s="202">
        <f t="shared" si="13"/>
        <v>28727437</v>
      </c>
      <c r="E34" s="202">
        <f t="shared" si="13"/>
        <v>28663082</v>
      </c>
      <c r="F34" s="202">
        <f t="shared" si="13"/>
        <v>50058937</v>
      </c>
      <c r="G34" s="202">
        <f t="shared" si="13"/>
        <v>45920342</v>
      </c>
      <c r="H34" s="202">
        <f t="shared" si="13"/>
        <v>43409329</v>
      </c>
      <c r="I34" s="202">
        <f t="shared" si="13"/>
        <v>41172013</v>
      </c>
      <c r="J34" s="202">
        <f t="shared" si="13"/>
        <v>32790461</v>
      </c>
      <c r="K34" s="202">
        <f t="shared" si="13"/>
        <v>29157728</v>
      </c>
      <c r="L34" s="202">
        <f t="shared" si="13"/>
        <v>27727817</v>
      </c>
      <c r="M34" s="202">
        <f>M4+M14+M15-M32+M33</f>
        <v>0</v>
      </c>
      <c r="N34" s="202">
        <f>N4+N14+N15-N32+N33</f>
        <v>0</v>
      </c>
      <c r="O34" s="198"/>
    </row>
    <row r="36" spans="1:15" x14ac:dyDescent="0.2">
      <c r="N36" s="200"/>
    </row>
  </sheetData>
  <mergeCells count="1">
    <mergeCell ref="A1:N1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71" orientation="landscape" r:id="rId1"/>
  <headerFooter>
    <oddHeader xml:space="preserve">&amp;L&amp;"Times New Roman,Normál"&amp;12Balatonszőlős Község Önkormányzata&amp;C&amp;"Times New Roman,Normál"&amp;12 8. melléklet 
az önkormányzat 2019. évi költségvetéséről szóló 2/2019. (II. 15.) önkormányzati rendelethez: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342"/>
  <sheetViews>
    <sheetView view="pageLayout" zoomScaleNormal="100" workbookViewId="0">
      <selection activeCell="A4" sqref="A4:F4"/>
    </sheetView>
  </sheetViews>
  <sheetFormatPr defaultRowHeight="12.75" x14ac:dyDescent="0.2"/>
  <cols>
    <col min="1" max="1" width="49.5703125" style="210" customWidth="1"/>
    <col min="2" max="2" width="9.140625" style="211" customWidth="1"/>
    <col min="3" max="6" width="12" style="211" bestFit="1" customWidth="1"/>
    <col min="7" max="7" width="18" style="211" customWidth="1"/>
    <col min="8" max="256" width="9.140625" style="211"/>
    <col min="257" max="257" width="60.85546875" style="211" customWidth="1"/>
    <col min="258" max="258" width="13.42578125" style="211" customWidth="1"/>
    <col min="259" max="259" width="12.140625" style="211" customWidth="1"/>
    <col min="260" max="260" width="11.140625" style="211" customWidth="1"/>
    <col min="261" max="261" width="11.28515625" style="211" customWidth="1"/>
    <col min="262" max="262" width="12.28515625" style="211" customWidth="1"/>
    <col min="263" max="263" width="18" style="211" customWidth="1"/>
    <col min="264" max="512" width="9.140625" style="211"/>
    <col min="513" max="513" width="60.85546875" style="211" customWidth="1"/>
    <col min="514" max="514" width="13.42578125" style="211" customWidth="1"/>
    <col min="515" max="515" width="12.140625" style="211" customWidth="1"/>
    <col min="516" max="516" width="11.140625" style="211" customWidth="1"/>
    <col min="517" max="517" width="11.28515625" style="211" customWidth="1"/>
    <col min="518" max="518" width="12.28515625" style="211" customWidth="1"/>
    <col min="519" max="519" width="18" style="211" customWidth="1"/>
    <col min="520" max="768" width="9.140625" style="211"/>
    <col min="769" max="769" width="60.85546875" style="211" customWidth="1"/>
    <col min="770" max="770" width="13.42578125" style="211" customWidth="1"/>
    <col min="771" max="771" width="12.140625" style="211" customWidth="1"/>
    <col min="772" max="772" width="11.140625" style="211" customWidth="1"/>
    <col min="773" max="773" width="11.28515625" style="211" customWidth="1"/>
    <col min="774" max="774" width="12.28515625" style="211" customWidth="1"/>
    <col min="775" max="775" width="18" style="211" customWidth="1"/>
    <col min="776" max="1024" width="9.140625" style="211"/>
    <col min="1025" max="1025" width="60.85546875" style="211" customWidth="1"/>
    <col min="1026" max="1026" width="13.42578125" style="211" customWidth="1"/>
    <col min="1027" max="1027" width="12.140625" style="211" customWidth="1"/>
    <col min="1028" max="1028" width="11.140625" style="211" customWidth="1"/>
    <col min="1029" max="1029" width="11.28515625" style="211" customWidth="1"/>
    <col min="1030" max="1030" width="12.28515625" style="211" customWidth="1"/>
    <col min="1031" max="1031" width="18" style="211" customWidth="1"/>
    <col min="1032" max="1280" width="9.140625" style="211"/>
    <col min="1281" max="1281" width="60.85546875" style="211" customWidth="1"/>
    <col min="1282" max="1282" width="13.42578125" style="211" customWidth="1"/>
    <col min="1283" max="1283" width="12.140625" style="211" customWidth="1"/>
    <col min="1284" max="1284" width="11.140625" style="211" customWidth="1"/>
    <col min="1285" max="1285" width="11.28515625" style="211" customWidth="1"/>
    <col min="1286" max="1286" width="12.28515625" style="211" customWidth="1"/>
    <col min="1287" max="1287" width="18" style="211" customWidth="1"/>
    <col min="1288" max="1536" width="9.140625" style="211"/>
    <col min="1537" max="1537" width="60.85546875" style="211" customWidth="1"/>
    <col min="1538" max="1538" width="13.42578125" style="211" customWidth="1"/>
    <col min="1539" max="1539" width="12.140625" style="211" customWidth="1"/>
    <col min="1540" max="1540" width="11.140625" style="211" customWidth="1"/>
    <col min="1541" max="1541" width="11.28515625" style="211" customWidth="1"/>
    <col min="1542" max="1542" width="12.28515625" style="211" customWidth="1"/>
    <col min="1543" max="1543" width="18" style="211" customWidth="1"/>
    <col min="1544" max="1792" width="9.140625" style="211"/>
    <col min="1793" max="1793" width="60.85546875" style="211" customWidth="1"/>
    <col min="1794" max="1794" width="13.42578125" style="211" customWidth="1"/>
    <col min="1795" max="1795" width="12.140625" style="211" customWidth="1"/>
    <col min="1796" max="1796" width="11.140625" style="211" customWidth="1"/>
    <col min="1797" max="1797" width="11.28515625" style="211" customWidth="1"/>
    <col min="1798" max="1798" width="12.28515625" style="211" customWidth="1"/>
    <col min="1799" max="1799" width="18" style="211" customWidth="1"/>
    <col min="1800" max="2048" width="9.140625" style="211"/>
    <col min="2049" max="2049" width="60.85546875" style="211" customWidth="1"/>
    <col min="2050" max="2050" width="13.42578125" style="211" customWidth="1"/>
    <col min="2051" max="2051" width="12.140625" style="211" customWidth="1"/>
    <col min="2052" max="2052" width="11.140625" style="211" customWidth="1"/>
    <col min="2053" max="2053" width="11.28515625" style="211" customWidth="1"/>
    <col min="2054" max="2054" width="12.28515625" style="211" customWidth="1"/>
    <col min="2055" max="2055" width="18" style="211" customWidth="1"/>
    <col min="2056" max="2304" width="9.140625" style="211"/>
    <col min="2305" max="2305" width="60.85546875" style="211" customWidth="1"/>
    <col min="2306" max="2306" width="13.42578125" style="211" customWidth="1"/>
    <col min="2307" max="2307" width="12.140625" style="211" customWidth="1"/>
    <col min="2308" max="2308" width="11.140625" style="211" customWidth="1"/>
    <col min="2309" max="2309" width="11.28515625" style="211" customWidth="1"/>
    <col min="2310" max="2310" width="12.28515625" style="211" customWidth="1"/>
    <col min="2311" max="2311" width="18" style="211" customWidth="1"/>
    <col min="2312" max="2560" width="9.140625" style="211"/>
    <col min="2561" max="2561" width="60.85546875" style="211" customWidth="1"/>
    <col min="2562" max="2562" width="13.42578125" style="211" customWidth="1"/>
    <col min="2563" max="2563" width="12.140625" style="211" customWidth="1"/>
    <col min="2564" max="2564" width="11.140625" style="211" customWidth="1"/>
    <col min="2565" max="2565" width="11.28515625" style="211" customWidth="1"/>
    <col min="2566" max="2566" width="12.28515625" style="211" customWidth="1"/>
    <col min="2567" max="2567" width="18" style="211" customWidth="1"/>
    <col min="2568" max="2816" width="9.140625" style="211"/>
    <col min="2817" max="2817" width="60.85546875" style="211" customWidth="1"/>
    <col min="2818" max="2818" width="13.42578125" style="211" customWidth="1"/>
    <col min="2819" max="2819" width="12.140625" style="211" customWidth="1"/>
    <col min="2820" max="2820" width="11.140625" style="211" customWidth="1"/>
    <col min="2821" max="2821" width="11.28515625" style="211" customWidth="1"/>
    <col min="2822" max="2822" width="12.28515625" style="211" customWidth="1"/>
    <col min="2823" max="2823" width="18" style="211" customWidth="1"/>
    <col min="2824" max="3072" width="9.140625" style="211"/>
    <col min="3073" max="3073" width="60.85546875" style="211" customWidth="1"/>
    <col min="3074" max="3074" width="13.42578125" style="211" customWidth="1"/>
    <col min="3075" max="3075" width="12.140625" style="211" customWidth="1"/>
    <col min="3076" max="3076" width="11.140625" style="211" customWidth="1"/>
    <col min="3077" max="3077" width="11.28515625" style="211" customWidth="1"/>
    <col min="3078" max="3078" width="12.28515625" style="211" customWidth="1"/>
    <col min="3079" max="3079" width="18" style="211" customWidth="1"/>
    <col min="3080" max="3328" width="9.140625" style="211"/>
    <col min="3329" max="3329" width="60.85546875" style="211" customWidth="1"/>
    <col min="3330" max="3330" width="13.42578125" style="211" customWidth="1"/>
    <col min="3331" max="3331" width="12.140625" style="211" customWidth="1"/>
    <col min="3332" max="3332" width="11.140625" style="211" customWidth="1"/>
    <col min="3333" max="3333" width="11.28515625" style="211" customWidth="1"/>
    <col min="3334" max="3334" width="12.28515625" style="211" customWidth="1"/>
    <col min="3335" max="3335" width="18" style="211" customWidth="1"/>
    <col min="3336" max="3584" width="9.140625" style="211"/>
    <col min="3585" max="3585" width="60.85546875" style="211" customWidth="1"/>
    <col min="3586" max="3586" width="13.42578125" style="211" customWidth="1"/>
    <col min="3587" max="3587" width="12.140625" style="211" customWidth="1"/>
    <col min="3588" max="3588" width="11.140625" style="211" customWidth="1"/>
    <col min="3589" max="3589" width="11.28515625" style="211" customWidth="1"/>
    <col min="3590" max="3590" width="12.28515625" style="211" customWidth="1"/>
    <col min="3591" max="3591" width="18" style="211" customWidth="1"/>
    <col min="3592" max="3840" width="9.140625" style="211"/>
    <col min="3841" max="3841" width="60.85546875" style="211" customWidth="1"/>
    <col min="3842" max="3842" width="13.42578125" style="211" customWidth="1"/>
    <col min="3843" max="3843" width="12.140625" style="211" customWidth="1"/>
    <col min="3844" max="3844" width="11.140625" style="211" customWidth="1"/>
    <col min="3845" max="3845" width="11.28515625" style="211" customWidth="1"/>
    <col min="3846" max="3846" width="12.28515625" style="211" customWidth="1"/>
    <col min="3847" max="3847" width="18" style="211" customWidth="1"/>
    <col min="3848" max="4096" width="9.140625" style="211"/>
    <col min="4097" max="4097" width="60.85546875" style="211" customWidth="1"/>
    <col min="4098" max="4098" width="13.42578125" style="211" customWidth="1"/>
    <col min="4099" max="4099" width="12.140625" style="211" customWidth="1"/>
    <col min="4100" max="4100" width="11.140625" style="211" customWidth="1"/>
    <col min="4101" max="4101" width="11.28515625" style="211" customWidth="1"/>
    <col min="4102" max="4102" width="12.28515625" style="211" customWidth="1"/>
    <col min="4103" max="4103" width="18" style="211" customWidth="1"/>
    <col min="4104" max="4352" width="9.140625" style="211"/>
    <col min="4353" max="4353" width="60.85546875" style="211" customWidth="1"/>
    <col min="4354" max="4354" width="13.42578125" style="211" customWidth="1"/>
    <col min="4355" max="4355" width="12.140625" style="211" customWidth="1"/>
    <col min="4356" max="4356" width="11.140625" style="211" customWidth="1"/>
    <col min="4357" max="4357" width="11.28515625" style="211" customWidth="1"/>
    <col min="4358" max="4358" width="12.28515625" style="211" customWidth="1"/>
    <col min="4359" max="4359" width="18" style="211" customWidth="1"/>
    <col min="4360" max="4608" width="9.140625" style="211"/>
    <col min="4609" max="4609" width="60.85546875" style="211" customWidth="1"/>
    <col min="4610" max="4610" width="13.42578125" style="211" customWidth="1"/>
    <col min="4611" max="4611" width="12.140625" style="211" customWidth="1"/>
    <col min="4612" max="4612" width="11.140625" style="211" customWidth="1"/>
    <col min="4613" max="4613" width="11.28515625" style="211" customWidth="1"/>
    <col min="4614" max="4614" width="12.28515625" style="211" customWidth="1"/>
    <col min="4615" max="4615" width="18" style="211" customWidth="1"/>
    <col min="4616" max="4864" width="9.140625" style="211"/>
    <col min="4865" max="4865" width="60.85546875" style="211" customWidth="1"/>
    <col min="4866" max="4866" width="13.42578125" style="211" customWidth="1"/>
    <col min="4867" max="4867" width="12.140625" style="211" customWidth="1"/>
    <col min="4868" max="4868" width="11.140625" style="211" customWidth="1"/>
    <col min="4869" max="4869" width="11.28515625" style="211" customWidth="1"/>
    <col min="4870" max="4870" width="12.28515625" style="211" customWidth="1"/>
    <col min="4871" max="4871" width="18" style="211" customWidth="1"/>
    <col min="4872" max="5120" width="9.140625" style="211"/>
    <col min="5121" max="5121" width="60.85546875" style="211" customWidth="1"/>
    <col min="5122" max="5122" width="13.42578125" style="211" customWidth="1"/>
    <col min="5123" max="5123" width="12.140625" style="211" customWidth="1"/>
    <col min="5124" max="5124" width="11.140625" style="211" customWidth="1"/>
    <col min="5125" max="5125" width="11.28515625" style="211" customWidth="1"/>
    <col min="5126" max="5126" width="12.28515625" style="211" customWidth="1"/>
    <col min="5127" max="5127" width="18" style="211" customWidth="1"/>
    <col min="5128" max="5376" width="9.140625" style="211"/>
    <col min="5377" max="5377" width="60.85546875" style="211" customWidth="1"/>
    <col min="5378" max="5378" width="13.42578125" style="211" customWidth="1"/>
    <col min="5379" max="5379" width="12.140625" style="211" customWidth="1"/>
    <col min="5380" max="5380" width="11.140625" style="211" customWidth="1"/>
    <col min="5381" max="5381" width="11.28515625" style="211" customWidth="1"/>
    <col min="5382" max="5382" width="12.28515625" style="211" customWidth="1"/>
    <col min="5383" max="5383" width="18" style="211" customWidth="1"/>
    <col min="5384" max="5632" width="9.140625" style="211"/>
    <col min="5633" max="5633" width="60.85546875" style="211" customWidth="1"/>
    <col min="5634" max="5634" width="13.42578125" style="211" customWidth="1"/>
    <col min="5635" max="5635" width="12.140625" style="211" customWidth="1"/>
    <col min="5636" max="5636" width="11.140625" style="211" customWidth="1"/>
    <col min="5637" max="5637" width="11.28515625" style="211" customWidth="1"/>
    <col min="5638" max="5638" width="12.28515625" style="211" customWidth="1"/>
    <col min="5639" max="5639" width="18" style="211" customWidth="1"/>
    <col min="5640" max="5888" width="9.140625" style="211"/>
    <col min="5889" max="5889" width="60.85546875" style="211" customWidth="1"/>
    <col min="5890" max="5890" width="13.42578125" style="211" customWidth="1"/>
    <col min="5891" max="5891" width="12.140625" style="211" customWidth="1"/>
    <col min="5892" max="5892" width="11.140625" style="211" customWidth="1"/>
    <col min="5893" max="5893" width="11.28515625" style="211" customWidth="1"/>
    <col min="5894" max="5894" width="12.28515625" style="211" customWidth="1"/>
    <col min="5895" max="5895" width="18" style="211" customWidth="1"/>
    <col min="5896" max="6144" width="9.140625" style="211"/>
    <col min="6145" max="6145" width="60.85546875" style="211" customWidth="1"/>
    <col min="6146" max="6146" width="13.42578125" style="211" customWidth="1"/>
    <col min="6147" max="6147" width="12.140625" style="211" customWidth="1"/>
    <col min="6148" max="6148" width="11.140625" style="211" customWidth="1"/>
    <col min="6149" max="6149" width="11.28515625" style="211" customWidth="1"/>
    <col min="6150" max="6150" width="12.28515625" style="211" customWidth="1"/>
    <col min="6151" max="6151" width="18" style="211" customWidth="1"/>
    <col min="6152" max="6400" width="9.140625" style="211"/>
    <col min="6401" max="6401" width="60.85546875" style="211" customWidth="1"/>
    <col min="6402" max="6402" width="13.42578125" style="211" customWidth="1"/>
    <col min="6403" max="6403" width="12.140625" style="211" customWidth="1"/>
    <col min="6404" max="6404" width="11.140625" style="211" customWidth="1"/>
    <col min="6405" max="6405" width="11.28515625" style="211" customWidth="1"/>
    <col min="6406" max="6406" width="12.28515625" style="211" customWidth="1"/>
    <col min="6407" max="6407" width="18" style="211" customWidth="1"/>
    <col min="6408" max="6656" width="9.140625" style="211"/>
    <col min="6657" max="6657" width="60.85546875" style="211" customWidth="1"/>
    <col min="6658" max="6658" width="13.42578125" style="211" customWidth="1"/>
    <col min="6659" max="6659" width="12.140625" style="211" customWidth="1"/>
    <col min="6660" max="6660" width="11.140625" style="211" customWidth="1"/>
    <col min="6661" max="6661" width="11.28515625" style="211" customWidth="1"/>
    <col min="6662" max="6662" width="12.28515625" style="211" customWidth="1"/>
    <col min="6663" max="6663" width="18" style="211" customWidth="1"/>
    <col min="6664" max="6912" width="9.140625" style="211"/>
    <col min="6913" max="6913" width="60.85546875" style="211" customWidth="1"/>
    <col min="6914" max="6914" width="13.42578125" style="211" customWidth="1"/>
    <col min="6915" max="6915" width="12.140625" style="211" customWidth="1"/>
    <col min="6916" max="6916" width="11.140625" style="211" customWidth="1"/>
    <col min="6917" max="6917" width="11.28515625" style="211" customWidth="1"/>
    <col min="6918" max="6918" width="12.28515625" style="211" customWidth="1"/>
    <col min="6919" max="6919" width="18" style="211" customWidth="1"/>
    <col min="6920" max="7168" width="9.140625" style="211"/>
    <col min="7169" max="7169" width="60.85546875" style="211" customWidth="1"/>
    <col min="7170" max="7170" width="13.42578125" style="211" customWidth="1"/>
    <col min="7171" max="7171" width="12.140625" style="211" customWidth="1"/>
    <col min="7172" max="7172" width="11.140625" style="211" customWidth="1"/>
    <col min="7173" max="7173" width="11.28515625" style="211" customWidth="1"/>
    <col min="7174" max="7174" width="12.28515625" style="211" customWidth="1"/>
    <col min="7175" max="7175" width="18" style="211" customWidth="1"/>
    <col min="7176" max="7424" width="9.140625" style="211"/>
    <col min="7425" max="7425" width="60.85546875" style="211" customWidth="1"/>
    <col min="7426" max="7426" width="13.42578125" style="211" customWidth="1"/>
    <col min="7427" max="7427" width="12.140625" style="211" customWidth="1"/>
    <col min="7428" max="7428" width="11.140625" style="211" customWidth="1"/>
    <col min="7429" max="7429" width="11.28515625" style="211" customWidth="1"/>
    <col min="7430" max="7430" width="12.28515625" style="211" customWidth="1"/>
    <col min="7431" max="7431" width="18" style="211" customWidth="1"/>
    <col min="7432" max="7680" width="9.140625" style="211"/>
    <col min="7681" max="7681" width="60.85546875" style="211" customWidth="1"/>
    <col min="7682" max="7682" width="13.42578125" style="211" customWidth="1"/>
    <col min="7683" max="7683" width="12.140625" style="211" customWidth="1"/>
    <col min="7684" max="7684" width="11.140625" style="211" customWidth="1"/>
    <col min="7685" max="7685" width="11.28515625" style="211" customWidth="1"/>
    <col min="7686" max="7686" width="12.28515625" style="211" customWidth="1"/>
    <col min="7687" max="7687" width="18" style="211" customWidth="1"/>
    <col min="7688" max="7936" width="9.140625" style="211"/>
    <col min="7937" max="7937" width="60.85546875" style="211" customWidth="1"/>
    <col min="7938" max="7938" width="13.42578125" style="211" customWidth="1"/>
    <col min="7939" max="7939" width="12.140625" style="211" customWidth="1"/>
    <col min="7940" max="7940" width="11.140625" style="211" customWidth="1"/>
    <col min="7941" max="7941" width="11.28515625" style="211" customWidth="1"/>
    <col min="7942" max="7942" width="12.28515625" style="211" customWidth="1"/>
    <col min="7943" max="7943" width="18" style="211" customWidth="1"/>
    <col min="7944" max="8192" width="9.140625" style="211"/>
    <col min="8193" max="8193" width="60.85546875" style="211" customWidth="1"/>
    <col min="8194" max="8194" width="13.42578125" style="211" customWidth="1"/>
    <col min="8195" max="8195" width="12.140625" style="211" customWidth="1"/>
    <col min="8196" max="8196" width="11.140625" style="211" customWidth="1"/>
    <col min="8197" max="8197" width="11.28515625" style="211" customWidth="1"/>
    <col min="8198" max="8198" width="12.28515625" style="211" customWidth="1"/>
    <col min="8199" max="8199" width="18" style="211" customWidth="1"/>
    <col min="8200" max="8448" width="9.140625" style="211"/>
    <col min="8449" max="8449" width="60.85546875" style="211" customWidth="1"/>
    <col min="8450" max="8450" width="13.42578125" style="211" customWidth="1"/>
    <col min="8451" max="8451" width="12.140625" style="211" customWidth="1"/>
    <col min="8452" max="8452" width="11.140625" style="211" customWidth="1"/>
    <col min="8453" max="8453" width="11.28515625" style="211" customWidth="1"/>
    <col min="8454" max="8454" width="12.28515625" style="211" customWidth="1"/>
    <col min="8455" max="8455" width="18" style="211" customWidth="1"/>
    <col min="8456" max="8704" width="9.140625" style="211"/>
    <col min="8705" max="8705" width="60.85546875" style="211" customWidth="1"/>
    <col min="8706" max="8706" width="13.42578125" style="211" customWidth="1"/>
    <col min="8707" max="8707" width="12.140625" style="211" customWidth="1"/>
    <col min="8708" max="8708" width="11.140625" style="211" customWidth="1"/>
    <col min="8709" max="8709" width="11.28515625" style="211" customWidth="1"/>
    <col min="8710" max="8710" width="12.28515625" style="211" customWidth="1"/>
    <col min="8711" max="8711" width="18" style="211" customWidth="1"/>
    <col min="8712" max="8960" width="9.140625" style="211"/>
    <col min="8961" max="8961" width="60.85546875" style="211" customWidth="1"/>
    <col min="8962" max="8962" width="13.42578125" style="211" customWidth="1"/>
    <col min="8963" max="8963" width="12.140625" style="211" customWidth="1"/>
    <col min="8964" max="8964" width="11.140625" style="211" customWidth="1"/>
    <col min="8965" max="8965" width="11.28515625" style="211" customWidth="1"/>
    <col min="8966" max="8966" width="12.28515625" style="211" customWidth="1"/>
    <col min="8967" max="8967" width="18" style="211" customWidth="1"/>
    <col min="8968" max="9216" width="9.140625" style="211"/>
    <col min="9217" max="9217" width="60.85546875" style="211" customWidth="1"/>
    <col min="9218" max="9218" width="13.42578125" style="211" customWidth="1"/>
    <col min="9219" max="9219" width="12.140625" style="211" customWidth="1"/>
    <col min="9220" max="9220" width="11.140625" style="211" customWidth="1"/>
    <col min="9221" max="9221" width="11.28515625" style="211" customWidth="1"/>
    <col min="9222" max="9222" width="12.28515625" style="211" customWidth="1"/>
    <col min="9223" max="9223" width="18" style="211" customWidth="1"/>
    <col min="9224" max="9472" width="9.140625" style="211"/>
    <col min="9473" max="9473" width="60.85546875" style="211" customWidth="1"/>
    <col min="9474" max="9474" width="13.42578125" style="211" customWidth="1"/>
    <col min="9475" max="9475" width="12.140625" style="211" customWidth="1"/>
    <col min="9476" max="9476" width="11.140625" style="211" customWidth="1"/>
    <col min="9477" max="9477" width="11.28515625" style="211" customWidth="1"/>
    <col min="9478" max="9478" width="12.28515625" style="211" customWidth="1"/>
    <col min="9479" max="9479" width="18" style="211" customWidth="1"/>
    <col min="9480" max="9728" width="9.140625" style="211"/>
    <col min="9729" max="9729" width="60.85546875" style="211" customWidth="1"/>
    <col min="9730" max="9730" width="13.42578125" style="211" customWidth="1"/>
    <col min="9731" max="9731" width="12.140625" style="211" customWidth="1"/>
    <col min="9732" max="9732" width="11.140625" style="211" customWidth="1"/>
    <col min="9733" max="9733" width="11.28515625" style="211" customWidth="1"/>
    <col min="9734" max="9734" width="12.28515625" style="211" customWidth="1"/>
    <col min="9735" max="9735" width="18" style="211" customWidth="1"/>
    <col min="9736" max="9984" width="9.140625" style="211"/>
    <col min="9985" max="9985" width="60.85546875" style="211" customWidth="1"/>
    <col min="9986" max="9986" width="13.42578125" style="211" customWidth="1"/>
    <col min="9987" max="9987" width="12.140625" style="211" customWidth="1"/>
    <col min="9988" max="9988" width="11.140625" style="211" customWidth="1"/>
    <col min="9989" max="9989" width="11.28515625" style="211" customWidth="1"/>
    <col min="9990" max="9990" width="12.28515625" style="211" customWidth="1"/>
    <col min="9991" max="9991" width="18" style="211" customWidth="1"/>
    <col min="9992" max="10240" width="9.140625" style="211"/>
    <col min="10241" max="10241" width="60.85546875" style="211" customWidth="1"/>
    <col min="10242" max="10242" width="13.42578125" style="211" customWidth="1"/>
    <col min="10243" max="10243" width="12.140625" style="211" customWidth="1"/>
    <col min="10244" max="10244" width="11.140625" style="211" customWidth="1"/>
    <col min="10245" max="10245" width="11.28515625" style="211" customWidth="1"/>
    <col min="10246" max="10246" width="12.28515625" style="211" customWidth="1"/>
    <col min="10247" max="10247" width="18" style="211" customWidth="1"/>
    <col min="10248" max="10496" width="9.140625" style="211"/>
    <col min="10497" max="10497" width="60.85546875" style="211" customWidth="1"/>
    <col min="10498" max="10498" width="13.42578125" style="211" customWidth="1"/>
    <col min="10499" max="10499" width="12.140625" style="211" customWidth="1"/>
    <col min="10500" max="10500" width="11.140625" style="211" customWidth="1"/>
    <col min="10501" max="10501" width="11.28515625" style="211" customWidth="1"/>
    <col min="10502" max="10502" width="12.28515625" style="211" customWidth="1"/>
    <col min="10503" max="10503" width="18" style="211" customWidth="1"/>
    <col min="10504" max="10752" width="9.140625" style="211"/>
    <col min="10753" max="10753" width="60.85546875" style="211" customWidth="1"/>
    <col min="10754" max="10754" width="13.42578125" style="211" customWidth="1"/>
    <col min="10755" max="10755" width="12.140625" style="211" customWidth="1"/>
    <col min="10756" max="10756" width="11.140625" style="211" customWidth="1"/>
    <col min="10757" max="10757" width="11.28515625" style="211" customWidth="1"/>
    <col min="10758" max="10758" width="12.28515625" style="211" customWidth="1"/>
    <col min="10759" max="10759" width="18" style="211" customWidth="1"/>
    <col min="10760" max="11008" width="9.140625" style="211"/>
    <col min="11009" max="11009" width="60.85546875" style="211" customWidth="1"/>
    <col min="11010" max="11010" width="13.42578125" style="211" customWidth="1"/>
    <col min="11011" max="11011" width="12.140625" style="211" customWidth="1"/>
    <col min="11012" max="11012" width="11.140625" style="211" customWidth="1"/>
    <col min="11013" max="11013" width="11.28515625" style="211" customWidth="1"/>
    <col min="11014" max="11014" width="12.28515625" style="211" customWidth="1"/>
    <col min="11015" max="11015" width="18" style="211" customWidth="1"/>
    <col min="11016" max="11264" width="9.140625" style="211"/>
    <col min="11265" max="11265" width="60.85546875" style="211" customWidth="1"/>
    <col min="11266" max="11266" width="13.42578125" style="211" customWidth="1"/>
    <col min="11267" max="11267" width="12.140625" style="211" customWidth="1"/>
    <col min="11268" max="11268" width="11.140625" style="211" customWidth="1"/>
    <col min="11269" max="11269" width="11.28515625" style="211" customWidth="1"/>
    <col min="11270" max="11270" width="12.28515625" style="211" customWidth="1"/>
    <col min="11271" max="11271" width="18" style="211" customWidth="1"/>
    <col min="11272" max="11520" width="9.140625" style="211"/>
    <col min="11521" max="11521" width="60.85546875" style="211" customWidth="1"/>
    <col min="11522" max="11522" width="13.42578125" style="211" customWidth="1"/>
    <col min="11523" max="11523" width="12.140625" style="211" customWidth="1"/>
    <col min="11524" max="11524" width="11.140625" style="211" customWidth="1"/>
    <col min="11525" max="11525" width="11.28515625" style="211" customWidth="1"/>
    <col min="11526" max="11526" width="12.28515625" style="211" customWidth="1"/>
    <col min="11527" max="11527" width="18" style="211" customWidth="1"/>
    <col min="11528" max="11776" width="9.140625" style="211"/>
    <col min="11777" max="11777" width="60.85546875" style="211" customWidth="1"/>
    <col min="11778" max="11778" width="13.42578125" style="211" customWidth="1"/>
    <col min="11779" max="11779" width="12.140625" style="211" customWidth="1"/>
    <col min="11780" max="11780" width="11.140625" style="211" customWidth="1"/>
    <col min="11781" max="11781" width="11.28515625" style="211" customWidth="1"/>
    <col min="11782" max="11782" width="12.28515625" style="211" customWidth="1"/>
    <col min="11783" max="11783" width="18" style="211" customWidth="1"/>
    <col min="11784" max="12032" width="9.140625" style="211"/>
    <col min="12033" max="12033" width="60.85546875" style="211" customWidth="1"/>
    <col min="12034" max="12034" width="13.42578125" style="211" customWidth="1"/>
    <col min="12035" max="12035" width="12.140625" style="211" customWidth="1"/>
    <col min="12036" max="12036" width="11.140625" style="211" customWidth="1"/>
    <col min="12037" max="12037" width="11.28515625" style="211" customWidth="1"/>
    <col min="12038" max="12038" width="12.28515625" style="211" customWidth="1"/>
    <col min="12039" max="12039" width="18" style="211" customWidth="1"/>
    <col min="12040" max="12288" width="9.140625" style="211"/>
    <col min="12289" max="12289" width="60.85546875" style="211" customWidth="1"/>
    <col min="12290" max="12290" width="13.42578125" style="211" customWidth="1"/>
    <col min="12291" max="12291" width="12.140625" style="211" customWidth="1"/>
    <col min="12292" max="12292" width="11.140625" style="211" customWidth="1"/>
    <col min="12293" max="12293" width="11.28515625" style="211" customWidth="1"/>
    <col min="12294" max="12294" width="12.28515625" style="211" customWidth="1"/>
    <col min="12295" max="12295" width="18" style="211" customWidth="1"/>
    <col min="12296" max="12544" width="9.140625" style="211"/>
    <col min="12545" max="12545" width="60.85546875" style="211" customWidth="1"/>
    <col min="12546" max="12546" width="13.42578125" style="211" customWidth="1"/>
    <col min="12547" max="12547" width="12.140625" style="211" customWidth="1"/>
    <col min="12548" max="12548" width="11.140625" style="211" customWidth="1"/>
    <col min="12549" max="12549" width="11.28515625" style="211" customWidth="1"/>
    <col min="12550" max="12550" width="12.28515625" style="211" customWidth="1"/>
    <col min="12551" max="12551" width="18" style="211" customWidth="1"/>
    <col min="12552" max="12800" width="9.140625" style="211"/>
    <col min="12801" max="12801" width="60.85546875" style="211" customWidth="1"/>
    <col min="12802" max="12802" width="13.42578125" style="211" customWidth="1"/>
    <col min="12803" max="12803" width="12.140625" style="211" customWidth="1"/>
    <col min="12804" max="12804" width="11.140625" style="211" customWidth="1"/>
    <col min="12805" max="12805" width="11.28515625" style="211" customWidth="1"/>
    <col min="12806" max="12806" width="12.28515625" style="211" customWidth="1"/>
    <col min="12807" max="12807" width="18" style="211" customWidth="1"/>
    <col min="12808" max="13056" width="9.140625" style="211"/>
    <col min="13057" max="13057" width="60.85546875" style="211" customWidth="1"/>
    <col min="13058" max="13058" width="13.42578125" style="211" customWidth="1"/>
    <col min="13059" max="13059" width="12.140625" style="211" customWidth="1"/>
    <col min="13060" max="13060" width="11.140625" style="211" customWidth="1"/>
    <col min="13061" max="13061" width="11.28515625" style="211" customWidth="1"/>
    <col min="13062" max="13062" width="12.28515625" style="211" customWidth="1"/>
    <col min="13063" max="13063" width="18" style="211" customWidth="1"/>
    <col min="13064" max="13312" width="9.140625" style="211"/>
    <col min="13313" max="13313" width="60.85546875" style="211" customWidth="1"/>
    <col min="13314" max="13314" width="13.42578125" style="211" customWidth="1"/>
    <col min="13315" max="13315" width="12.140625" style="211" customWidth="1"/>
    <col min="13316" max="13316" width="11.140625" style="211" customWidth="1"/>
    <col min="13317" max="13317" width="11.28515625" style="211" customWidth="1"/>
    <col min="13318" max="13318" width="12.28515625" style="211" customWidth="1"/>
    <col min="13319" max="13319" width="18" style="211" customWidth="1"/>
    <col min="13320" max="13568" width="9.140625" style="211"/>
    <col min="13569" max="13569" width="60.85546875" style="211" customWidth="1"/>
    <col min="13570" max="13570" width="13.42578125" style="211" customWidth="1"/>
    <col min="13571" max="13571" width="12.140625" style="211" customWidth="1"/>
    <col min="13572" max="13572" width="11.140625" style="211" customWidth="1"/>
    <col min="13573" max="13573" width="11.28515625" style="211" customWidth="1"/>
    <col min="13574" max="13574" width="12.28515625" style="211" customWidth="1"/>
    <col min="13575" max="13575" width="18" style="211" customWidth="1"/>
    <col min="13576" max="13824" width="9.140625" style="211"/>
    <col min="13825" max="13825" width="60.85546875" style="211" customWidth="1"/>
    <col min="13826" max="13826" width="13.42578125" style="211" customWidth="1"/>
    <col min="13827" max="13827" width="12.140625" style="211" customWidth="1"/>
    <col min="13828" max="13828" width="11.140625" style="211" customWidth="1"/>
    <col min="13829" max="13829" width="11.28515625" style="211" customWidth="1"/>
    <col min="13830" max="13830" width="12.28515625" style="211" customWidth="1"/>
    <col min="13831" max="13831" width="18" style="211" customWidth="1"/>
    <col min="13832" max="14080" width="9.140625" style="211"/>
    <col min="14081" max="14081" width="60.85546875" style="211" customWidth="1"/>
    <col min="14082" max="14082" width="13.42578125" style="211" customWidth="1"/>
    <col min="14083" max="14083" width="12.140625" style="211" customWidth="1"/>
    <col min="14084" max="14084" width="11.140625" style="211" customWidth="1"/>
    <col min="14085" max="14085" width="11.28515625" style="211" customWidth="1"/>
    <col min="14086" max="14086" width="12.28515625" style="211" customWidth="1"/>
    <col min="14087" max="14087" width="18" style="211" customWidth="1"/>
    <col min="14088" max="14336" width="9.140625" style="211"/>
    <col min="14337" max="14337" width="60.85546875" style="211" customWidth="1"/>
    <col min="14338" max="14338" width="13.42578125" style="211" customWidth="1"/>
    <col min="14339" max="14339" width="12.140625" style="211" customWidth="1"/>
    <col min="14340" max="14340" width="11.140625" style="211" customWidth="1"/>
    <col min="14341" max="14341" width="11.28515625" style="211" customWidth="1"/>
    <col min="14342" max="14342" width="12.28515625" style="211" customWidth="1"/>
    <col min="14343" max="14343" width="18" style="211" customWidth="1"/>
    <col min="14344" max="14592" width="9.140625" style="211"/>
    <col min="14593" max="14593" width="60.85546875" style="211" customWidth="1"/>
    <col min="14594" max="14594" width="13.42578125" style="211" customWidth="1"/>
    <col min="14595" max="14595" width="12.140625" style="211" customWidth="1"/>
    <col min="14596" max="14596" width="11.140625" style="211" customWidth="1"/>
    <col min="14597" max="14597" width="11.28515625" style="211" customWidth="1"/>
    <col min="14598" max="14598" width="12.28515625" style="211" customWidth="1"/>
    <col min="14599" max="14599" width="18" style="211" customWidth="1"/>
    <col min="14600" max="14848" width="9.140625" style="211"/>
    <col min="14849" max="14849" width="60.85546875" style="211" customWidth="1"/>
    <col min="14850" max="14850" width="13.42578125" style="211" customWidth="1"/>
    <col min="14851" max="14851" width="12.140625" style="211" customWidth="1"/>
    <col min="14852" max="14852" width="11.140625" style="211" customWidth="1"/>
    <col min="14853" max="14853" width="11.28515625" style="211" customWidth="1"/>
    <col min="14854" max="14854" width="12.28515625" style="211" customWidth="1"/>
    <col min="14855" max="14855" width="18" style="211" customWidth="1"/>
    <col min="14856" max="15104" width="9.140625" style="211"/>
    <col min="15105" max="15105" width="60.85546875" style="211" customWidth="1"/>
    <col min="15106" max="15106" width="13.42578125" style="211" customWidth="1"/>
    <col min="15107" max="15107" width="12.140625" style="211" customWidth="1"/>
    <col min="15108" max="15108" width="11.140625" style="211" customWidth="1"/>
    <col min="15109" max="15109" width="11.28515625" style="211" customWidth="1"/>
    <col min="15110" max="15110" width="12.28515625" style="211" customWidth="1"/>
    <col min="15111" max="15111" width="18" style="211" customWidth="1"/>
    <col min="15112" max="15360" width="9.140625" style="211"/>
    <col min="15361" max="15361" width="60.85546875" style="211" customWidth="1"/>
    <col min="15362" max="15362" width="13.42578125" style="211" customWidth="1"/>
    <col min="15363" max="15363" width="12.140625" style="211" customWidth="1"/>
    <col min="15364" max="15364" width="11.140625" style="211" customWidth="1"/>
    <col min="15365" max="15365" width="11.28515625" style="211" customWidth="1"/>
    <col min="15366" max="15366" width="12.28515625" style="211" customWidth="1"/>
    <col min="15367" max="15367" width="18" style="211" customWidth="1"/>
    <col min="15368" max="15616" width="9.140625" style="211"/>
    <col min="15617" max="15617" width="60.85546875" style="211" customWidth="1"/>
    <col min="15618" max="15618" width="13.42578125" style="211" customWidth="1"/>
    <col min="15619" max="15619" width="12.140625" style="211" customWidth="1"/>
    <col min="15620" max="15620" width="11.140625" style="211" customWidth="1"/>
    <col min="15621" max="15621" width="11.28515625" style="211" customWidth="1"/>
    <col min="15622" max="15622" width="12.28515625" style="211" customWidth="1"/>
    <col min="15623" max="15623" width="18" style="211" customWidth="1"/>
    <col min="15624" max="15872" width="9.140625" style="211"/>
    <col min="15873" max="15873" width="60.85546875" style="211" customWidth="1"/>
    <col min="15874" max="15874" width="13.42578125" style="211" customWidth="1"/>
    <col min="15875" max="15875" width="12.140625" style="211" customWidth="1"/>
    <col min="15876" max="15876" width="11.140625" style="211" customWidth="1"/>
    <col min="15877" max="15877" width="11.28515625" style="211" customWidth="1"/>
    <col min="15878" max="15878" width="12.28515625" style="211" customWidth="1"/>
    <col min="15879" max="15879" width="18" style="211" customWidth="1"/>
    <col min="15880" max="16128" width="9.140625" style="211"/>
    <col min="16129" max="16129" width="60.85546875" style="211" customWidth="1"/>
    <col min="16130" max="16130" width="13.42578125" style="211" customWidth="1"/>
    <col min="16131" max="16131" width="12.140625" style="211" customWidth="1"/>
    <col min="16132" max="16132" width="11.140625" style="211" customWidth="1"/>
    <col min="16133" max="16133" width="11.28515625" style="211" customWidth="1"/>
    <col min="16134" max="16134" width="12.28515625" style="211" customWidth="1"/>
    <col min="16135" max="16135" width="18" style="211" customWidth="1"/>
    <col min="16136" max="16384" width="9.140625" style="211"/>
  </cols>
  <sheetData>
    <row r="4" spans="1:7" ht="55.5" customHeight="1" x14ac:dyDescent="0.25">
      <c r="A4" s="324" t="s">
        <v>363</v>
      </c>
      <c r="B4" s="324"/>
      <c r="C4" s="324"/>
      <c r="D4" s="324"/>
      <c r="E4" s="324"/>
      <c r="F4" s="324"/>
      <c r="G4" s="212"/>
    </row>
    <row r="5" spans="1:7" ht="15.75" x14ac:dyDescent="0.25">
      <c r="A5" s="213"/>
      <c r="B5" s="214"/>
      <c r="C5" s="214"/>
      <c r="D5" s="214"/>
      <c r="E5" s="214"/>
      <c r="F5" s="214"/>
      <c r="G5" s="215"/>
    </row>
    <row r="6" spans="1:7" x14ac:dyDescent="0.2">
      <c r="A6" s="214"/>
      <c r="B6" s="215"/>
      <c r="C6" s="215"/>
      <c r="D6" s="215"/>
      <c r="E6" s="215"/>
      <c r="F6" s="215"/>
      <c r="G6" s="215"/>
    </row>
    <row r="7" spans="1:7" ht="15" x14ac:dyDescent="0.25">
      <c r="A7" s="216" t="s">
        <v>364</v>
      </c>
      <c r="B7" s="217"/>
      <c r="C7" s="218">
        <v>2019</v>
      </c>
      <c r="D7" s="218" t="s">
        <v>365</v>
      </c>
      <c r="E7" s="218" t="s">
        <v>366</v>
      </c>
      <c r="F7" s="218" t="s">
        <v>367</v>
      </c>
      <c r="G7" s="215"/>
    </row>
    <row r="8" spans="1:7" ht="15" x14ac:dyDescent="0.25">
      <c r="A8" s="219" t="s">
        <v>368</v>
      </c>
      <c r="B8" s="220"/>
      <c r="C8" s="221">
        <v>11283000</v>
      </c>
      <c r="D8" s="221">
        <v>11000000</v>
      </c>
      <c r="E8" s="221">
        <v>11000000</v>
      </c>
      <c r="F8" s="221">
        <v>11000000</v>
      </c>
      <c r="G8" s="215"/>
    </row>
    <row r="9" spans="1:7" ht="30" x14ac:dyDescent="0.25">
      <c r="A9" s="219" t="s">
        <v>369</v>
      </c>
      <c r="B9" s="220"/>
      <c r="C9" s="221">
        <f>'[2]2.sz.tábla'!D53</f>
        <v>0</v>
      </c>
      <c r="D9" s="221"/>
      <c r="E9" s="221"/>
      <c r="F9" s="221"/>
      <c r="G9" s="215"/>
    </row>
    <row r="10" spans="1:7" ht="15" x14ac:dyDescent="0.25">
      <c r="A10" s="219" t="s">
        <v>370</v>
      </c>
      <c r="B10" s="220"/>
      <c r="C10" s="221"/>
      <c r="D10" s="221"/>
      <c r="E10" s="221"/>
      <c r="F10" s="221"/>
      <c r="G10" s="215"/>
    </row>
    <row r="11" spans="1:7" ht="45" x14ac:dyDescent="0.25">
      <c r="A11" s="219" t="s">
        <v>371</v>
      </c>
      <c r="B11" s="220"/>
      <c r="C11" s="221"/>
      <c r="D11" s="221"/>
      <c r="E11" s="221"/>
      <c r="F11" s="221"/>
      <c r="G11" s="215"/>
    </row>
    <row r="12" spans="1:7" ht="15" x14ac:dyDescent="0.25">
      <c r="A12" s="219" t="s">
        <v>372</v>
      </c>
      <c r="B12" s="220"/>
      <c r="C12" s="221">
        <f>'[2]2.sz.tábla'!D40</f>
        <v>100000</v>
      </c>
      <c r="D12" s="221">
        <v>100000</v>
      </c>
      <c r="E12" s="221">
        <v>100000</v>
      </c>
      <c r="F12" s="221">
        <v>100000</v>
      </c>
      <c r="G12" s="215"/>
    </row>
    <row r="13" spans="1:7" ht="15" x14ac:dyDescent="0.25">
      <c r="A13" s="219" t="s">
        <v>373</v>
      </c>
      <c r="B13" s="220"/>
      <c r="C13" s="221"/>
      <c r="D13" s="221"/>
      <c r="E13" s="221"/>
      <c r="F13" s="221"/>
      <c r="G13" s="215"/>
    </row>
    <row r="14" spans="1:7" ht="15" x14ac:dyDescent="0.25">
      <c r="A14" s="219" t="s">
        <v>68</v>
      </c>
      <c r="B14" s="220"/>
      <c r="C14" s="221">
        <f>SUM(C8:C13)</f>
        <v>11383000</v>
      </c>
      <c r="D14" s="221">
        <f>SUM(D8:D13)</f>
        <v>11100000</v>
      </c>
      <c r="E14" s="221">
        <f>SUM(E8:E13)</f>
        <v>11100000</v>
      </c>
      <c r="F14" s="221">
        <f>SUM(F8:F13)</f>
        <v>11100000</v>
      </c>
      <c r="G14" s="215">
        <f>'[2]2.sz.tábla'!D30-'[2]2.sz.tábla'!D37</f>
        <v>9533000</v>
      </c>
    </row>
    <row r="15" spans="1:7" s="226" customFormat="1" ht="28.5" x14ac:dyDescent="0.2">
      <c r="A15" s="222" t="s">
        <v>374</v>
      </c>
      <c r="B15" s="223"/>
      <c r="C15" s="224">
        <f>C14*0.5</f>
        <v>5691500</v>
      </c>
      <c r="D15" s="224">
        <f>D14*0.5</f>
        <v>5550000</v>
      </c>
      <c r="E15" s="224">
        <f>E14*0.5</f>
        <v>5550000</v>
      </c>
      <c r="F15" s="224">
        <f>F14*0.5</f>
        <v>5550000</v>
      </c>
      <c r="G15" s="225"/>
    </row>
    <row r="16" spans="1:7" ht="15" x14ac:dyDescent="0.25">
      <c r="A16" s="219"/>
      <c r="B16" s="221"/>
      <c r="C16" s="221"/>
      <c r="D16" s="221"/>
      <c r="E16" s="221"/>
      <c r="F16" s="221"/>
      <c r="G16" s="215"/>
    </row>
    <row r="17" spans="1:7" ht="28.5" x14ac:dyDescent="0.2">
      <c r="A17" s="222" t="s">
        <v>375</v>
      </c>
      <c r="B17" s="227" t="s">
        <v>376</v>
      </c>
      <c r="C17" s="228">
        <v>2019</v>
      </c>
      <c r="D17" s="228">
        <v>2020</v>
      </c>
      <c r="E17" s="228">
        <v>2021</v>
      </c>
      <c r="F17" s="228">
        <v>2022</v>
      </c>
      <c r="G17" s="215"/>
    </row>
    <row r="18" spans="1:7" ht="14.25" x14ac:dyDescent="0.2">
      <c r="A18" s="222" t="s">
        <v>68</v>
      </c>
      <c r="B18" s="229"/>
      <c r="C18" s="224">
        <v>0</v>
      </c>
      <c r="D18" s="224">
        <v>0</v>
      </c>
      <c r="E18" s="224">
        <v>0</v>
      </c>
      <c r="F18" s="224">
        <v>0</v>
      </c>
      <c r="G18" s="215"/>
    </row>
    <row r="19" spans="1:7" x14ac:dyDescent="0.2">
      <c r="A19" s="214"/>
      <c r="B19" s="215"/>
      <c r="C19" s="215"/>
      <c r="D19" s="215"/>
      <c r="E19" s="215"/>
      <c r="F19" s="215"/>
      <c r="G19" s="215"/>
    </row>
    <row r="33" spans="1:1" x14ac:dyDescent="0.2">
      <c r="A33" s="211"/>
    </row>
    <row r="34" spans="1:1" x14ac:dyDescent="0.2">
      <c r="A34" s="211"/>
    </row>
    <row r="35" spans="1:1" x14ac:dyDescent="0.2">
      <c r="A35" s="211"/>
    </row>
    <row r="36" spans="1:1" x14ac:dyDescent="0.2">
      <c r="A36" s="211"/>
    </row>
    <row r="37" spans="1:1" x14ac:dyDescent="0.2">
      <c r="A37" s="211"/>
    </row>
    <row r="38" spans="1:1" x14ac:dyDescent="0.2">
      <c r="A38" s="211"/>
    </row>
    <row r="39" spans="1:1" x14ac:dyDescent="0.2">
      <c r="A39" s="211"/>
    </row>
    <row r="40" spans="1:1" x14ac:dyDescent="0.2">
      <c r="A40" s="211"/>
    </row>
    <row r="41" spans="1:1" x14ac:dyDescent="0.2">
      <c r="A41" s="211"/>
    </row>
    <row r="42" spans="1:1" x14ac:dyDescent="0.2">
      <c r="A42" s="211"/>
    </row>
    <row r="43" spans="1:1" x14ac:dyDescent="0.2">
      <c r="A43" s="211"/>
    </row>
    <row r="44" spans="1:1" x14ac:dyDescent="0.2">
      <c r="A44" s="211"/>
    </row>
    <row r="45" spans="1:1" x14ac:dyDescent="0.2">
      <c r="A45" s="211"/>
    </row>
    <row r="47" spans="1:1" x14ac:dyDescent="0.2">
      <c r="A47" s="211"/>
    </row>
    <row r="48" spans="1:1" x14ac:dyDescent="0.2">
      <c r="A48" s="211"/>
    </row>
    <row r="49" spans="1:1" x14ac:dyDescent="0.2">
      <c r="A49" s="211"/>
    </row>
    <row r="50" spans="1:1" x14ac:dyDescent="0.2">
      <c r="A50" s="211"/>
    </row>
    <row r="51" spans="1:1" x14ac:dyDescent="0.2">
      <c r="A51" s="211"/>
    </row>
    <row r="52" spans="1:1" x14ac:dyDescent="0.2">
      <c r="A52" s="211"/>
    </row>
    <row r="53" spans="1:1" x14ac:dyDescent="0.2">
      <c r="A53" s="211"/>
    </row>
    <row r="54" spans="1:1" x14ac:dyDescent="0.2">
      <c r="A54" s="211"/>
    </row>
    <row r="55" spans="1:1" x14ac:dyDescent="0.2">
      <c r="A55" s="211"/>
    </row>
    <row r="56" spans="1:1" x14ac:dyDescent="0.2">
      <c r="A56" s="211"/>
    </row>
    <row r="57" spans="1:1" x14ac:dyDescent="0.2">
      <c r="A57" s="211"/>
    </row>
    <row r="58" spans="1:1" x14ac:dyDescent="0.2">
      <c r="A58" s="211"/>
    </row>
    <row r="59" spans="1:1" x14ac:dyDescent="0.2">
      <c r="A59" s="211"/>
    </row>
    <row r="60" spans="1:1" x14ac:dyDescent="0.2">
      <c r="A60" s="211"/>
    </row>
    <row r="61" spans="1:1" x14ac:dyDescent="0.2">
      <c r="A61" s="211"/>
    </row>
    <row r="62" spans="1:1" x14ac:dyDescent="0.2">
      <c r="A62" s="211"/>
    </row>
    <row r="63" spans="1:1" x14ac:dyDescent="0.2">
      <c r="A63" s="211"/>
    </row>
    <row r="64" spans="1:1" x14ac:dyDescent="0.2">
      <c r="A64" s="211"/>
    </row>
    <row r="66" spans="1:1" x14ac:dyDescent="0.2">
      <c r="A66" s="211"/>
    </row>
    <row r="67" spans="1:1" x14ac:dyDescent="0.2">
      <c r="A67" s="211"/>
    </row>
    <row r="68" spans="1:1" x14ac:dyDescent="0.2">
      <c r="A68" s="211"/>
    </row>
    <row r="69" spans="1:1" x14ac:dyDescent="0.2">
      <c r="A69" s="211"/>
    </row>
    <row r="70" spans="1:1" x14ac:dyDescent="0.2">
      <c r="A70" s="211"/>
    </row>
    <row r="71" spans="1:1" x14ac:dyDescent="0.2">
      <c r="A71" s="211"/>
    </row>
    <row r="72" spans="1:1" x14ac:dyDescent="0.2">
      <c r="A72" s="211"/>
    </row>
    <row r="73" spans="1:1" x14ac:dyDescent="0.2">
      <c r="A73" s="211"/>
    </row>
    <row r="74" spans="1:1" x14ac:dyDescent="0.2">
      <c r="A74" s="211"/>
    </row>
    <row r="75" spans="1:1" x14ac:dyDescent="0.2">
      <c r="A75" s="211"/>
    </row>
    <row r="76" spans="1:1" x14ac:dyDescent="0.2">
      <c r="A76" s="211"/>
    </row>
    <row r="77" spans="1:1" x14ac:dyDescent="0.2">
      <c r="A77" s="211"/>
    </row>
    <row r="78" spans="1:1" x14ac:dyDescent="0.2">
      <c r="A78" s="211"/>
    </row>
    <row r="79" spans="1:1" x14ac:dyDescent="0.2">
      <c r="A79" s="211"/>
    </row>
    <row r="80" spans="1:1" x14ac:dyDescent="0.2">
      <c r="A80" s="211"/>
    </row>
    <row r="81" spans="1:1" x14ac:dyDescent="0.2">
      <c r="A81" s="211"/>
    </row>
    <row r="82" spans="1:1" x14ac:dyDescent="0.2">
      <c r="A82" s="211"/>
    </row>
    <row r="83" spans="1:1" x14ac:dyDescent="0.2">
      <c r="A83" s="211"/>
    </row>
    <row r="84" spans="1:1" x14ac:dyDescent="0.2">
      <c r="A84" s="211"/>
    </row>
    <row r="85" spans="1:1" x14ac:dyDescent="0.2">
      <c r="A85" s="211"/>
    </row>
    <row r="86" spans="1:1" x14ac:dyDescent="0.2">
      <c r="A86" s="211"/>
    </row>
    <row r="87" spans="1:1" x14ac:dyDescent="0.2">
      <c r="A87" s="211"/>
    </row>
    <row r="88" spans="1:1" x14ac:dyDescent="0.2">
      <c r="A88" s="211"/>
    </row>
    <row r="89" spans="1:1" x14ac:dyDescent="0.2">
      <c r="A89" s="211"/>
    </row>
    <row r="90" spans="1:1" x14ac:dyDescent="0.2">
      <c r="A90" s="211"/>
    </row>
    <row r="91" spans="1:1" x14ac:dyDescent="0.2">
      <c r="A91" s="211"/>
    </row>
    <row r="92" spans="1:1" x14ac:dyDescent="0.2">
      <c r="A92" s="211"/>
    </row>
    <row r="93" spans="1:1" x14ac:dyDescent="0.2">
      <c r="A93" s="211"/>
    </row>
    <row r="94" spans="1:1" x14ac:dyDescent="0.2">
      <c r="A94" s="211"/>
    </row>
    <row r="95" spans="1:1" x14ac:dyDescent="0.2">
      <c r="A95" s="211"/>
    </row>
    <row r="96" spans="1:1" x14ac:dyDescent="0.2">
      <c r="A96" s="211"/>
    </row>
    <row r="97" spans="1:1" x14ac:dyDescent="0.2">
      <c r="A97" s="211"/>
    </row>
    <row r="98" spans="1:1" x14ac:dyDescent="0.2">
      <c r="A98" s="211"/>
    </row>
    <row r="99" spans="1:1" x14ac:dyDescent="0.2">
      <c r="A99" s="211"/>
    </row>
    <row r="100" spans="1:1" x14ac:dyDescent="0.2">
      <c r="A100" s="211"/>
    </row>
    <row r="101" spans="1:1" x14ac:dyDescent="0.2">
      <c r="A101" s="211"/>
    </row>
    <row r="102" spans="1:1" x14ac:dyDescent="0.2">
      <c r="A102" s="211"/>
    </row>
    <row r="103" spans="1:1" x14ac:dyDescent="0.2">
      <c r="A103" s="211"/>
    </row>
    <row r="104" spans="1:1" x14ac:dyDescent="0.2">
      <c r="A104" s="211"/>
    </row>
    <row r="105" spans="1:1" x14ac:dyDescent="0.2">
      <c r="A105" s="211"/>
    </row>
    <row r="106" spans="1:1" x14ac:dyDescent="0.2">
      <c r="A106" s="211"/>
    </row>
    <row r="107" spans="1:1" x14ac:dyDescent="0.2">
      <c r="A107" s="211"/>
    </row>
    <row r="108" spans="1:1" x14ac:dyDescent="0.2">
      <c r="A108" s="211"/>
    </row>
    <row r="109" spans="1:1" x14ac:dyDescent="0.2">
      <c r="A109" s="211"/>
    </row>
    <row r="110" spans="1:1" x14ac:dyDescent="0.2">
      <c r="A110" s="211"/>
    </row>
    <row r="111" spans="1:1" x14ac:dyDescent="0.2">
      <c r="A111" s="211"/>
    </row>
    <row r="112" spans="1:1" x14ac:dyDescent="0.2">
      <c r="A112" s="211"/>
    </row>
    <row r="113" spans="1:1" x14ac:dyDescent="0.2">
      <c r="A113" s="211"/>
    </row>
    <row r="114" spans="1:1" x14ac:dyDescent="0.2">
      <c r="A114" s="211"/>
    </row>
    <row r="115" spans="1:1" x14ac:dyDescent="0.2">
      <c r="A115" s="211"/>
    </row>
    <row r="116" spans="1:1" x14ac:dyDescent="0.2">
      <c r="A116" s="211"/>
    </row>
    <row r="117" spans="1:1" x14ac:dyDescent="0.2">
      <c r="A117" s="211"/>
    </row>
    <row r="118" spans="1:1" x14ac:dyDescent="0.2">
      <c r="A118" s="211"/>
    </row>
    <row r="119" spans="1:1" x14ac:dyDescent="0.2">
      <c r="A119" s="211"/>
    </row>
    <row r="120" spans="1:1" x14ac:dyDescent="0.2">
      <c r="A120" s="211"/>
    </row>
    <row r="121" spans="1:1" x14ac:dyDescent="0.2">
      <c r="A121" s="211"/>
    </row>
    <row r="122" spans="1:1" x14ac:dyDescent="0.2">
      <c r="A122" s="211"/>
    </row>
    <row r="123" spans="1:1" x14ac:dyDescent="0.2">
      <c r="A123" s="211"/>
    </row>
    <row r="124" spans="1:1" x14ac:dyDescent="0.2">
      <c r="A124" s="211"/>
    </row>
    <row r="125" spans="1:1" x14ac:dyDescent="0.2">
      <c r="A125" s="211"/>
    </row>
    <row r="126" spans="1:1" x14ac:dyDescent="0.2">
      <c r="A126" s="211"/>
    </row>
    <row r="127" spans="1:1" x14ac:dyDescent="0.2">
      <c r="A127" s="211"/>
    </row>
    <row r="128" spans="1:1" x14ac:dyDescent="0.2">
      <c r="A128" s="211"/>
    </row>
    <row r="129" spans="1:1" x14ac:dyDescent="0.2">
      <c r="A129" s="211"/>
    </row>
    <row r="130" spans="1:1" x14ac:dyDescent="0.2">
      <c r="A130" s="211"/>
    </row>
    <row r="131" spans="1:1" x14ac:dyDescent="0.2">
      <c r="A131" s="211"/>
    </row>
    <row r="132" spans="1:1" x14ac:dyDescent="0.2">
      <c r="A132" s="211"/>
    </row>
    <row r="133" spans="1:1" x14ac:dyDescent="0.2">
      <c r="A133" s="211"/>
    </row>
    <row r="134" spans="1:1" x14ac:dyDescent="0.2">
      <c r="A134" s="211"/>
    </row>
    <row r="135" spans="1:1" x14ac:dyDescent="0.2">
      <c r="A135" s="211"/>
    </row>
    <row r="136" spans="1:1" x14ac:dyDescent="0.2">
      <c r="A136" s="211"/>
    </row>
    <row r="137" spans="1:1" x14ac:dyDescent="0.2">
      <c r="A137" s="211"/>
    </row>
    <row r="138" spans="1:1" x14ac:dyDescent="0.2">
      <c r="A138" s="211"/>
    </row>
    <row r="139" spans="1:1" x14ac:dyDescent="0.2">
      <c r="A139" s="211"/>
    </row>
    <row r="140" spans="1:1" x14ac:dyDescent="0.2">
      <c r="A140" s="211"/>
    </row>
    <row r="141" spans="1:1" x14ac:dyDescent="0.2">
      <c r="A141" s="211"/>
    </row>
    <row r="142" spans="1:1" x14ac:dyDescent="0.2">
      <c r="A142" s="211"/>
    </row>
    <row r="143" spans="1:1" x14ac:dyDescent="0.2">
      <c r="A143" s="211"/>
    </row>
    <row r="144" spans="1:1" x14ac:dyDescent="0.2">
      <c r="A144" s="211"/>
    </row>
    <row r="145" spans="1:1" x14ac:dyDescent="0.2">
      <c r="A145" s="211"/>
    </row>
    <row r="146" spans="1:1" x14ac:dyDescent="0.2">
      <c r="A146" s="211"/>
    </row>
    <row r="147" spans="1:1" x14ac:dyDescent="0.2">
      <c r="A147" s="211"/>
    </row>
    <row r="148" spans="1:1" x14ac:dyDescent="0.2">
      <c r="A148" s="211"/>
    </row>
    <row r="149" spans="1:1" x14ac:dyDescent="0.2">
      <c r="A149" s="211"/>
    </row>
    <row r="150" spans="1:1" x14ac:dyDescent="0.2">
      <c r="A150" s="211"/>
    </row>
    <row r="151" spans="1:1" x14ac:dyDescent="0.2">
      <c r="A151" s="211"/>
    </row>
    <row r="152" spans="1:1" x14ac:dyDescent="0.2">
      <c r="A152" s="211"/>
    </row>
    <row r="153" spans="1:1" x14ac:dyDescent="0.2">
      <c r="A153" s="211"/>
    </row>
    <row r="154" spans="1:1" x14ac:dyDescent="0.2">
      <c r="A154" s="211"/>
    </row>
    <row r="155" spans="1:1" x14ac:dyDescent="0.2">
      <c r="A155" s="211"/>
    </row>
    <row r="156" spans="1:1" x14ac:dyDescent="0.2">
      <c r="A156" s="211"/>
    </row>
    <row r="157" spans="1:1" x14ac:dyDescent="0.2">
      <c r="A157" s="211"/>
    </row>
    <row r="158" spans="1:1" x14ac:dyDescent="0.2">
      <c r="A158" s="211"/>
    </row>
    <row r="159" spans="1:1" x14ac:dyDescent="0.2">
      <c r="A159" s="211"/>
    </row>
    <row r="160" spans="1:1" x14ac:dyDescent="0.2">
      <c r="A160" s="211"/>
    </row>
    <row r="161" spans="1:1" x14ac:dyDescent="0.2">
      <c r="A161" s="211"/>
    </row>
    <row r="162" spans="1:1" x14ac:dyDescent="0.2">
      <c r="A162" s="211"/>
    </row>
    <row r="163" spans="1:1" x14ac:dyDescent="0.2">
      <c r="A163" s="211"/>
    </row>
    <row r="164" spans="1:1" x14ac:dyDescent="0.2">
      <c r="A164" s="211"/>
    </row>
    <row r="165" spans="1:1" x14ac:dyDescent="0.2">
      <c r="A165" s="211"/>
    </row>
    <row r="166" spans="1:1" x14ac:dyDescent="0.2">
      <c r="A166" s="211"/>
    </row>
    <row r="167" spans="1:1" x14ac:dyDescent="0.2">
      <c r="A167" s="211"/>
    </row>
    <row r="168" spans="1:1" x14ac:dyDescent="0.2">
      <c r="A168" s="211"/>
    </row>
    <row r="169" spans="1:1" x14ac:dyDescent="0.2">
      <c r="A169" s="211"/>
    </row>
    <row r="170" spans="1:1" x14ac:dyDescent="0.2">
      <c r="A170" s="211"/>
    </row>
    <row r="171" spans="1:1" x14ac:dyDescent="0.2">
      <c r="A171" s="211"/>
    </row>
    <row r="172" spans="1:1" x14ac:dyDescent="0.2">
      <c r="A172" s="211"/>
    </row>
    <row r="173" spans="1:1" x14ac:dyDescent="0.2">
      <c r="A173" s="211"/>
    </row>
    <row r="174" spans="1:1" x14ac:dyDescent="0.2">
      <c r="A174" s="211"/>
    </row>
    <row r="175" spans="1:1" x14ac:dyDescent="0.2">
      <c r="A175" s="211"/>
    </row>
    <row r="176" spans="1:1" x14ac:dyDescent="0.2">
      <c r="A176" s="211"/>
    </row>
    <row r="177" spans="1:1" x14ac:dyDescent="0.2">
      <c r="A177" s="211"/>
    </row>
    <row r="178" spans="1:1" x14ac:dyDescent="0.2">
      <c r="A178" s="211"/>
    </row>
    <row r="179" spans="1:1" x14ac:dyDescent="0.2">
      <c r="A179" s="211"/>
    </row>
    <row r="180" spans="1:1" x14ac:dyDescent="0.2">
      <c r="A180" s="211"/>
    </row>
    <row r="181" spans="1:1" x14ac:dyDescent="0.2">
      <c r="A181" s="211"/>
    </row>
    <row r="182" spans="1:1" x14ac:dyDescent="0.2">
      <c r="A182" s="211"/>
    </row>
    <row r="183" spans="1:1" x14ac:dyDescent="0.2">
      <c r="A183" s="211"/>
    </row>
    <row r="184" spans="1:1" x14ac:dyDescent="0.2">
      <c r="A184" s="211"/>
    </row>
    <row r="185" spans="1:1" x14ac:dyDescent="0.2">
      <c r="A185" s="211"/>
    </row>
    <row r="186" spans="1:1" x14ac:dyDescent="0.2">
      <c r="A186" s="211"/>
    </row>
    <row r="187" spans="1:1" x14ac:dyDescent="0.2">
      <c r="A187" s="211"/>
    </row>
    <row r="188" spans="1:1" x14ac:dyDescent="0.2">
      <c r="A188" s="211"/>
    </row>
    <row r="189" spans="1:1" x14ac:dyDescent="0.2">
      <c r="A189" s="211"/>
    </row>
    <row r="190" spans="1:1" x14ac:dyDescent="0.2">
      <c r="A190" s="211"/>
    </row>
    <row r="191" spans="1:1" x14ac:dyDescent="0.2">
      <c r="A191" s="211"/>
    </row>
    <row r="192" spans="1:1" x14ac:dyDescent="0.2">
      <c r="A192" s="211"/>
    </row>
    <row r="193" spans="1:1" x14ac:dyDescent="0.2">
      <c r="A193" s="211"/>
    </row>
    <row r="194" spans="1:1" x14ac:dyDescent="0.2">
      <c r="A194" s="211"/>
    </row>
    <row r="195" spans="1:1" x14ac:dyDescent="0.2">
      <c r="A195" s="211"/>
    </row>
    <row r="196" spans="1:1" x14ac:dyDescent="0.2">
      <c r="A196" s="211"/>
    </row>
    <row r="197" spans="1:1" x14ac:dyDescent="0.2">
      <c r="A197" s="211"/>
    </row>
    <row r="198" spans="1:1" x14ac:dyDescent="0.2">
      <c r="A198" s="211"/>
    </row>
    <row r="199" spans="1:1" x14ac:dyDescent="0.2">
      <c r="A199" s="211"/>
    </row>
    <row r="200" spans="1:1" x14ac:dyDescent="0.2">
      <c r="A200" s="211"/>
    </row>
    <row r="201" spans="1:1" x14ac:dyDescent="0.2">
      <c r="A201" s="211"/>
    </row>
    <row r="202" spans="1:1" x14ac:dyDescent="0.2">
      <c r="A202" s="211"/>
    </row>
    <row r="203" spans="1:1" x14ac:dyDescent="0.2">
      <c r="A203" s="211"/>
    </row>
    <row r="204" spans="1:1" x14ac:dyDescent="0.2">
      <c r="A204" s="211"/>
    </row>
    <row r="205" spans="1:1" x14ac:dyDescent="0.2">
      <c r="A205" s="211"/>
    </row>
    <row r="206" spans="1:1" x14ac:dyDescent="0.2">
      <c r="A206" s="211"/>
    </row>
    <row r="207" spans="1:1" x14ac:dyDescent="0.2">
      <c r="A207" s="211"/>
    </row>
    <row r="208" spans="1:1" x14ac:dyDescent="0.2">
      <c r="A208" s="211"/>
    </row>
    <row r="209" spans="1:1" x14ac:dyDescent="0.2">
      <c r="A209" s="211"/>
    </row>
    <row r="210" spans="1:1" x14ac:dyDescent="0.2">
      <c r="A210" s="211"/>
    </row>
    <row r="211" spans="1:1" x14ac:dyDescent="0.2">
      <c r="A211" s="211"/>
    </row>
    <row r="212" spans="1:1" x14ac:dyDescent="0.2">
      <c r="A212" s="211"/>
    </row>
    <row r="213" spans="1:1" x14ac:dyDescent="0.2">
      <c r="A213" s="211"/>
    </row>
    <row r="214" spans="1:1" x14ac:dyDescent="0.2">
      <c r="A214" s="211"/>
    </row>
    <row r="215" spans="1:1" x14ac:dyDescent="0.2">
      <c r="A215" s="211"/>
    </row>
    <row r="216" spans="1:1" x14ac:dyDescent="0.2">
      <c r="A216" s="211"/>
    </row>
    <row r="217" spans="1:1" x14ac:dyDescent="0.2">
      <c r="A217" s="211"/>
    </row>
    <row r="218" spans="1:1" x14ac:dyDescent="0.2">
      <c r="A218" s="211"/>
    </row>
    <row r="219" spans="1:1" x14ac:dyDescent="0.2">
      <c r="A219" s="211"/>
    </row>
    <row r="220" spans="1:1" x14ac:dyDescent="0.2">
      <c r="A220" s="211"/>
    </row>
    <row r="221" spans="1:1" x14ac:dyDescent="0.2">
      <c r="A221" s="211"/>
    </row>
    <row r="222" spans="1:1" x14ac:dyDescent="0.2">
      <c r="A222" s="211"/>
    </row>
    <row r="223" spans="1:1" x14ac:dyDescent="0.2">
      <c r="A223" s="211"/>
    </row>
    <row r="224" spans="1:1" x14ac:dyDescent="0.2">
      <c r="A224" s="211"/>
    </row>
    <row r="225" spans="1:1" x14ac:dyDescent="0.2">
      <c r="A225" s="211"/>
    </row>
    <row r="226" spans="1:1" x14ac:dyDescent="0.2">
      <c r="A226" s="211"/>
    </row>
    <row r="227" spans="1:1" x14ac:dyDescent="0.2">
      <c r="A227" s="211"/>
    </row>
    <row r="228" spans="1:1" x14ac:dyDescent="0.2">
      <c r="A228" s="211"/>
    </row>
    <row r="229" spans="1:1" x14ac:dyDescent="0.2">
      <c r="A229" s="211"/>
    </row>
    <row r="230" spans="1:1" x14ac:dyDescent="0.2">
      <c r="A230" s="211"/>
    </row>
    <row r="231" spans="1:1" x14ac:dyDescent="0.2">
      <c r="A231" s="211"/>
    </row>
    <row r="232" spans="1:1" x14ac:dyDescent="0.2">
      <c r="A232" s="211"/>
    </row>
    <row r="233" spans="1:1" x14ac:dyDescent="0.2">
      <c r="A233" s="211"/>
    </row>
    <row r="234" spans="1:1" x14ac:dyDescent="0.2">
      <c r="A234" s="211"/>
    </row>
    <row r="235" spans="1:1" x14ac:dyDescent="0.2">
      <c r="A235" s="211"/>
    </row>
    <row r="236" spans="1:1" x14ac:dyDescent="0.2">
      <c r="A236" s="211"/>
    </row>
    <row r="237" spans="1:1" x14ac:dyDescent="0.2">
      <c r="A237" s="211"/>
    </row>
    <row r="238" spans="1:1" x14ac:dyDescent="0.2">
      <c r="A238" s="211"/>
    </row>
    <row r="239" spans="1:1" x14ac:dyDescent="0.2">
      <c r="A239" s="211"/>
    </row>
    <row r="240" spans="1:1" x14ac:dyDescent="0.2">
      <c r="A240" s="211"/>
    </row>
    <row r="241" spans="1:1" x14ac:dyDescent="0.2">
      <c r="A241" s="211"/>
    </row>
    <row r="242" spans="1:1" x14ac:dyDescent="0.2">
      <c r="A242" s="211"/>
    </row>
    <row r="243" spans="1:1" x14ac:dyDescent="0.2">
      <c r="A243" s="211"/>
    </row>
    <row r="244" spans="1:1" x14ac:dyDescent="0.2">
      <c r="A244" s="211"/>
    </row>
    <row r="245" spans="1:1" x14ac:dyDescent="0.2">
      <c r="A245" s="211"/>
    </row>
    <row r="246" spans="1:1" x14ac:dyDescent="0.2">
      <c r="A246" s="211"/>
    </row>
    <row r="247" spans="1:1" x14ac:dyDescent="0.2">
      <c r="A247" s="211"/>
    </row>
    <row r="248" spans="1:1" x14ac:dyDescent="0.2">
      <c r="A248" s="211"/>
    </row>
    <row r="249" spans="1:1" x14ac:dyDescent="0.2">
      <c r="A249" s="211"/>
    </row>
    <row r="250" spans="1:1" x14ac:dyDescent="0.2">
      <c r="A250" s="211"/>
    </row>
    <row r="251" spans="1:1" x14ac:dyDescent="0.2">
      <c r="A251" s="211"/>
    </row>
    <row r="252" spans="1:1" x14ac:dyDescent="0.2">
      <c r="A252" s="211"/>
    </row>
    <row r="253" spans="1:1" x14ac:dyDescent="0.2">
      <c r="A253" s="211"/>
    </row>
    <row r="254" spans="1:1" x14ac:dyDescent="0.2">
      <c r="A254" s="211"/>
    </row>
    <row r="255" spans="1:1" x14ac:dyDescent="0.2">
      <c r="A255" s="211"/>
    </row>
    <row r="256" spans="1:1" x14ac:dyDescent="0.2">
      <c r="A256" s="211"/>
    </row>
    <row r="257" spans="1:1" x14ac:dyDescent="0.2">
      <c r="A257" s="211"/>
    </row>
    <row r="258" spans="1:1" x14ac:dyDescent="0.2">
      <c r="A258" s="211"/>
    </row>
    <row r="259" spans="1:1" x14ac:dyDescent="0.2">
      <c r="A259" s="211"/>
    </row>
    <row r="260" spans="1:1" x14ac:dyDescent="0.2">
      <c r="A260" s="211"/>
    </row>
    <row r="261" spans="1:1" x14ac:dyDescent="0.2">
      <c r="A261" s="211"/>
    </row>
    <row r="262" spans="1:1" x14ac:dyDescent="0.2">
      <c r="A262" s="211"/>
    </row>
    <row r="263" spans="1:1" x14ac:dyDescent="0.2">
      <c r="A263" s="211"/>
    </row>
    <row r="264" spans="1:1" x14ac:dyDescent="0.2">
      <c r="A264" s="211"/>
    </row>
    <row r="265" spans="1:1" x14ac:dyDescent="0.2">
      <c r="A265" s="211"/>
    </row>
    <row r="266" spans="1:1" x14ac:dyDescent="0.2">
      <c r="A266" s="211"/>
    </row>
    <row r="267" spans="1:1" x14ac:dyDescent="0.2">
      <c r="A267" s="211"/>
    </row>
    <row r="268" spans="1:1" x14ac:dyDescent="0.2">
      <c r="A268" s="211"/>
    </row>
    <row r="269" spans="1:1" x14ac:dyDescent="0.2">
      <c r="A269" s="211"/>
    </row>
    <row r="270" spans="1:1" x14ac:dyDescent="0.2">
      <c r="A270" s="211"/>
    </row>
    <row r="271" spans="1:1" x14ac:dyDescent="0.2">
      <c r="A271" s="211"/>
    </row>
    <row r="272" spans="1:1" x14ac:dyDescent="0.2">
      <c r="A272" s="211"/>
    </row>
    <row r="273" spans="1:1" x14ac:dyDescent="0.2">
      <c r="A273" s="211"/>
    </row>
    <row r="274" spans="1:1" x14ac:dyDescent="0.2">
      <c r="A274" s="211"/>
    </row>
    <row r="275" spans="1:1" x14ac:dyDescent="0.2">
      <c r="A275" s="211"/>
    </row>
    <row r="276" spans="1:1" x14ac:dyDescent="0.2">
      <c r="A276" s="211"/>
    </row>
    <row r="277" spans="1:1" x14ac:dyDescent="0.2">
      <c r="A277" s="211"/>
    </row>
    <row r="278" spans="1:1" x14ac:dyDescent="0.2">
      <c r="A278" s="211"/>
    </row>
    <row r="279" spans="1:1" x14ac:dyDescent="0.2">
      <c r="A279" s="211"/>
    </row>
    <row r="280" spans="1:1" x14ac:dyDescent="0.2">
      <c r="A280" s="211"/>
    </row>
    <row r="281" spans="1:1" x14ac:dyDescent="0.2">
      <c r="A281" s="211"/>
    </row>
    <row r="282" spans="1:1" x14ac:dyDescent="0.2">
      <c r="A282" s="211"/>
    </row>
    <row r="283" spans="1:1" x14ac:dyDescent="0.2">
      <c r="A283" s="211"/>
    </row>
    <row r="284" spans="1:1" x14ac:dyDescent="0.2">
      <c r="A284" s="211"/>
    </row>
    <row r="285" spans="1:1" x14ac:dyDescent="0.2">
      <c r="A285" s="211"/>
    </row>
    <row r="286" spans="1:1" x14ac:dyDescent="0.2">
      <c r="A286" s="211"/>
    </row>
    <row r="287" spans="1:1" x14ac:dyDescent="0.2">
      <c r="A287" s="211"/>
    </row>
    <row r="288" spans="1:1" x14ac:dyDescent="0.2">
      <c r="A288" s="211"/>
    </row>
    <row r="289" spans="1:1" x14ac:dyDescent="0.2">
      <c r="A289" s="211"/>
    </row>
    <row r="290" spans="1:1" x14ac:dyDescent="0.2">
      <c r="A290" s="211"/>
    </row>
    <row r="291" spans="1:1" x14ac:dyDescent="0.2">
      <c r="A291" s="211"/>
    </row>
    <row r="292" spans="1:1" x14ac:dyDescent="0.2">
      <c r="A292" s="211"/>
    </row>
    <row r="293" spans="1:1" x14ac:dyDescent="0.2">
      <c r="A293" s="211"/>
    </row>
    <row r="294" spans="1:1" x14ac:dyDescent="0.2">
      <c r="A294" s="211"/>
    </row>
    <row r="295" spans="1:1" x14ac:dyDescent="0.2">
      <c r="A295" s="211"/>
    </row>
    <row r="296" spans="1:1" x14ac:dyDescent="0.2">
      <c r="A296" s="211"/>
    </row>
    <row r="297" spans="1:1" x14ac:dyDescent="0.2">
      <c r="A297" s="211"/>
    </row>
    <row r="298" spans="1:1" x14ac:dyDescent="0.2">
      <c r="A298" s="211"/>
    </row>
    <row r="299" spans="1:1" x14ac:dyDescent="0.2">
      <c r="A299" s="211"/>
    </row>
    <row r="300" spans="1:1" x14ac:dyDescent="0.2">
      <c r="A300" s="211"/>
    </row>
    <row r="301" spans="1:1" x14ac:dyDescent="0.2">
      <c r="A301" s="211"/>
    </row>
    <row r="302" spans="1:1" x14ac:dyDescent="0.2">
      <c r="A302" s="211"/>
    </row>
    <row r="303" spans="1:1" x14ac:dyDescent="0.2">
      <c r="A303" s="211"/>
    </row>
    <row r="304" spans="1:1" x14ac:dyDescent="0.2">
      <c r="A304" s="211"/>
    </row>
    <row r="305" spans="1:1" x14ac:dyDescent="0.2">
      <c r="A305" s="211"/>
    </row>
    <row r="306" spans="1:1" x14ac:dyDescent="0.2">
      <c r="A306" s="211"/>
    </row>
    <row r="307" spans="1:1" x14ac:dyDescent="0.2">
      <c r="A307" s="211"/>
    </row>
    <row r="308" spans="1:1" x14ac:dyDescent="0.2">
      <c r="A308" s="211"/>
    </row>
    <row r="309" spans="1:1" x14ac:dyDescent="0.2">
      <c r="A309" s="211"/>
    </row>
    <row r="310" spans="1:1" x14ac:dyDescent="0.2">
      <c r="A310" s="211"/>
    </row>
    <row r="311" spans="1:1" x14ac:dyDescent="0.2">
      <c r="A311" s="211"/>
    </row>
    <row r="312" spans="1:1" x14ac:dyDescent="0.2">
      <c r="A312" s="211"/>
    </row>
    <row r="313" spans="1:1" x14ac:dyDescent="0.2">
      <c r="A313" s="211"/>
    </row>
    <row r="314" spans="1:1" x14ac:dyDescent="0.2">
      <c r="A314" s="211"/>
    </row>
    <row r="315" spans="1:1" x14ac:dyDescent="0.2">
      <c r="A315" s="211"/>
    </row>
    <row r="316" spans="1:1" x14ac:dyDescent="0.2">
      <c r="A316" s="211"/>
    </row>
    <row r="317" spans="1:1" x14ac:dyDescent="0.2">
      <c r="A317" s="211"/>
    </row>
    <row r="318" spans="1:1" x14ac:dyDescent="0.2">
      <c r="A318" s="211"/>
    </row>
    <row r="319" spans="1:1" x14ac:dyDescent="0.2">
      <c r="A319" s="211"/>
    </row>
    <row r="320" spans="1:1" x14ac:dyDescent="0.2">
      <c r="A320" s="211"/>
    </row>
    <row r="321" spans="1:1" x14ac:dyDescent="0.2">
      <c r="A321" s="211"/>
    </row>
    <row r="322" spans="1:1" x14ac:dyDescent="0.2">
      <c r="A322" s="211"/>
    </row>
    <row r="323" spans="1:1" x14ac:dyDescent="0.2">
      <c r="A323" s="211"/>
    </row>
    <row r="324" spans="1:1" x14ac:dyDescent="0.2">
      <c r="A324" s="211"/>
    </row>
    <row r="325" spans="1:1" x14ac:dyDescent="0.2">
      <c r="A325" s="211"/>
    </row>
    <row r="326" spans="1:1" x14ac:dyDescent="0.2">
      <c r="A326" s="211"/>
    </row>
    <row r="327" spans="1:1" x14ac:dyDescent="0.2">
      <c r="A327" s="211"/>
    </row>
    <row r="328" spans="1:1" x14ac:dyDescent="0.2">
      <c r="A328" s="211"/>
    </row>
    <row r="329" spans="1:1" x14ac:dyDescent="0.2">
      <c r="A329" s="211"/>
    </row>
    <row r="330" spans="1:1" x14ac:dyDescent="0.2">
      <c r="A330" s="211"/>
    </row>
    <row r="331" spans="1:1" x14ac:dyDescent="0.2">
      <c r="A331" s="211"/>
    </row>
    <row r="332" spans="1:1" x14ac:dyDescent="0.2">
      <c r="A332" s="211"/>
    </row>
    <row r="333" spans="1:1" x14ac:dyDescent="0.2">
      <c r="A333" s="211"/>
    </row>
    <row r="334" spans="1:1" x14ac:dyDescent="0.2">
      <c r="A334" s="211"/>
    </row>
    <row r="335" spans="1:1" x14ac:dyDescent="0.2">
      <c r="A335" s="211"/>
    </row>
    <row r="336" spans="1:1" x14ac:dyDescent="0.2">
      <c r="A336" s="211"/>
    </row>
    <row r="337" spans="1:1" x14ac:dyDescent="0.2">
      <c r="A337" s="211"/>
    </row>
    <row r="338" spans="1:1" x14ac:dyDescent="0.2">
      <c r="A338" s="211"/>
    </row>
    <row r="339" spans="1:1" x14ac:dyDescent="0.2">
      <c r="A339" s="211"/>
    </row>
    <row r="340" spans="1:1" x14ac:dyDescent="0.2">
      <c r="A340" s="211"/>
    </row>
    <row r="341" spans="1:1" x14ac:dyDescent="0.2">
      <c r="A341" s="211"/>
    </row>
    <row r="342" spans="1:1" x14ac:dyDescent="0.2">
      <c r="A342" s="211"/>
    </row>
  </sheetData>
  <mergeCells count="1">
    <mergeCell ref="A4:F4"/>
  </mergeCells>
  <pageMargins left="0.7" right="0.7" top="0.75" bottom="0.75" header="0.3" footer="0.3"/>
  <pageSetup paperSize="9" scale="83" orientation="portrait" r:id="rId1"/>
  <headerFooter>
    <oddHeader>&amp;L&amp;"Times New Roman,Normál"&amp;12Balatonszőlős Község Önkormányzata&amp;C&amp;"Times New Roman,Normál"&amp;12 9. melléklet 
az önkormányzat 2019. évi költségvetéséről szóló 2/2019. (II. 15.) önkormányzati rendelethez:</oddHeader>
  </headerFooter>
  <colBreaks count="1" manualBreakCount="1">
    <brk id="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23"/>
  <sheetViews>
    <sheetView view="pageLayout" zoomScaleNormal="100" workbookViewId="0">
      <selection activeCell="B7" sqref="B7"/>
    </sheetView>
  </sheetViews>
  <sheetFormatPr defaultRowHeight="15.75" x14ac:dyDescent="0.25"/>
  <cols>
    <col min="1" max="1" width="9.140625" style="230"/>
    <col min="2" max="2" width="25.42578125" style="230" customWidth="1"/>
    <col min="3" max="3" width="20.85546875" style="230" customWidth="1"/>
    <col min="4" max="4" width="18.28515625" style="230" customWidth="1"/>
    <col min="5" max="5" width="17.28515625" style="230" bestFit="1" customWidth="1"/>
    <col min="6" max="6" width="18.42578125" style="230" bestFit="1" customWidth="1"/>
    <col min="7" max="257" width="9.140625" style="230"/>
    <col min="258" max="258" width="25.42578125" style="230" customWidth="1"/>
    <col min="259" max="259" width="20.85546875" style="230" customWidth="1"/>
    <col min="260" max="260" width="17.28515625" style="230" bestFit="1" customWidth="1"/>
    <col min="261" max="261" width="13.85546875" style="230" bestFit="1" customWidth="1"/>
    <col min="262" max="513" width="9.140625" style="230"/>
    <col min="514" max="514" width="25.42578125" style="230" customWidth="1"/>
    <col min="515" max="515" width="20.85546875" style="230" customWidth="1"/>
    <col min="516" max="516" width="17.28515625" style="230" bestFit="1" customWidth="1"/>
    <col min="517" max="517" width="13.85546875" style="230" bestFit="1" customWidth="1"/>
    <col min="518" max="769" width="9.140625" style="230"/>
    <col min="770" max="770" width="25.42578125" style="230" customWidth="1"/>
    <col min="771" max="771" width="20.85546875" style="230" customWidth="1"/>
    <col min="772" max="772" width="17.28515625" style="230" bestFit="1" customWidth="1"/>
    <col min="773" max="773" width="13.85546875" style="230" bestFit="1" customWidth="1"/>
    <col min="774" max="1025" width="9.140625" style="230"/>
    <col min="1026" max="1026" width="25.42578125" style="230" customWidth="1"/>
    <col min="1027" max="1027" width="20.85546875" style="230" customWidth="1"/>
    <col min="1028" max="1028" width="17.28515625" style="230" bestFit="1" customWidth="1"/>
    <col min="1029" max="1029" width="13.85546875" style="230" bestFit="1" customWidth="1"/>
    <col min="1030" max="1281" width="9.140625" style="230"/>
    <col min="1282" max="1282" width="25.42578125" style="230" customWidth="1"/>
    <col min="1283" max="1283" width="20.85546875" style="230" customWidth="1"/>
    <col min="1284" max="1284" width="17.28515625" style="230" bestFit="1" customWidth="1"/>
    <col min="1285" max="1285" width="13.85546875" style="230" bestFit="1" customWidth="1"/>
    <col min="1286" max="1537" width="9.140625" style="230"/>
    <col min="1538" max="1538" width="25.42578125" style="230" customWidth="1"/>
    <col min="1539" max="1539" width="20.85546875" style="230" customWidth="1"/>
    <col min="1540" max="1540" width="17.28515625" style="230" bestFit="1" customWidth="1"/>
    <col min="1541" max="1541" width="13.85546875" style="230" bestFit="1" customWidth="1"/>
    <col min="1542" max="1793" width="9.140625" style="230"/>
    <col min="1794" max="1794" width="25.42578125" style="230" customWidth="1"/>
    <col min="1795" max="1795" width="20.85546875" style="230" customWidth="1"/>
    <col min="1796" max="1796" width="17.28515625" style="230" bestFit="1" customWidth="1"/>
    <col min="1797" max="1797" width="13.85546875" style="230" bestFit="1" customWidth="1"/>
    <col min="1798" max="2049" width="9.140625" style="230"/>
    <col min="2050" max="2050" width="25.42578125" style="230" customWidth="1"/>
    <col min="2051" max="2051" width="20.85546875" style="230" customWidth="1"/>
    <col min="2052" max="2052" width="17.28515625" style="230" bestFit="1" customWidth="1"/>
    <col min="2053" max="2053" width="13.85546875" style="230" bestFit="1" customWidth="1"/>
    <col min="2054" max="2305" width="9.140625" style="230"/>
    <col min="2306" max="2306" width="25.42578125" style="230" customWidth="1"/>
    <col min="2307" max="2307" width="20.85546875" style="230" customWidth="1"/>
    <col min="2308" max="2308" width="17.28515625" style="230" bestFit="1" customWidth="1"/>
    <col min="2309" max="2309" width="13.85546875" style="230" bestFit="1" customWidth="1"/>
    <col min="2310" max="2561" width="9.140625" style="230"/>
    <col min="2562" max="2562" width="25.42578125" style="230" customWidth="1"/>
    <col min="2563" max="2563" width="20.85546875" style="230" customWidth="1"/>
    <col min="2564" max="2564" width="17.28515625" style="230" bestFit="1" customWidth="1"/>
    <col min="2565" max="2565" width="13.85546875" style="230" bestFit="1" customWidth="1"/>
    <col min="2566" max="2817" width="9.140625" style="230"/>
    <col min="2818" max="2818" width="25.42578125" style="230" customWidth="1"/>
    <col min="2819" max="2819" width="20.85546875" style="230" customWidth="1"/>
    <col min="2820" max="2820" width="17.28515625" style="230" bestFit="1" customWidth="1"/>
    <col min="2821" max="2821" width="13.85546875" style="230" bestFit="1" customWidth="1"/>
    <col min="2822" max="3073" width="9.140625" style="230"/>
    <col min="3074" max="3074" width="25.42578125" style="230" customWidth="1"/>
    <col min="3075" max="3075" width="20.85546875" style="230" customWidth="1"/>
    <col min="3076" max="3076" width="17.28515625" style="230" bestFit="1" customWidth="1"/>
    <col min="3077" max="3077" width="13.85546875" style="230" bestFit="1" customWidth="1"/>
    <col min="3078" max="3329" width="9.140625" style="230"/>
    <col min="3330" max="3330" width="25.42578125" style="230" customWidth="1"/>
    <col min="3331" max="3331" width="20.85546875" style="230" customWidth="1"/>
    <col min="3332" max="3332" width="17.28515625" style="230" bestFit="1" customWidth="1"/>
    <col min="3333" max="3333" width="13.85546875" style="230" bestFit="1" customWidth="1"/>
    <col min="3334" max="3585" width="9.140625" style="230"/>
    <col min="3586" max="3586" width="25.42578125" style="230" customWidth="1"/>
    <col min="3587" max="3587" width="20.85546875" style="230" customWidth="1"/>
    <col min="3588" max="3588" width="17.28515625" style="230" bestFit="1" customWidth="1"/>
    <col min="3589" max="3589" width="13.85546875" style="230" bestFit="1" customWidth="1"/>
    <col min="3590" max="3841" width="9.140625" style="230"/>
    <col min="3842" max="3842" width="25.42578125" style="230" customWidth="1"/>
    <col min="3843" max="3843" width="20.85546875" style="230" customWidth="1"/>
    <col min="3844" max="3844" width="17.28515625" style="230" bestFit="1" customWidth="1"/>
    <col min="3845" max="3845" width="13.85546875" style="230" bestFit="1" customWidth="1"/>
    <col min="3846" max="4097" width="9.140625" style="230"/>
    <col min="4098" max="4098" width="25.42578125" style="230" customWidth="1"/>
    <col min="4099" max="4099" width="20.85546875" style="230" customWidth="1"/>
    <col min="4100" max="4100" width="17.28515625" style="230" bestFit="1" customWidth="1"/>
    <col min="4101" max="4101" width="13.85546875" style="230" bestFit="1" customWidth="1"/>
    <col min="4102" max="4353" width="9.140625" style="230"/>
    <col min="4354" max="4354" width="25.42578125" style="230" customWidth="1"/>
    <col min="4355" max="4355" width="20.85546875" style="230" customWidth="1"/>
    <col min="4356" max="4356" width="17.28515625" style="230" bestFit="1" customWidth="1"/>
    <col min="4357" max="4357" width="13.85546875" style="230" bestFit="1" customWidth="1"/>
    <col min="4358" max="4609" width="9.140625" style="230"/>
    <col min="4610" max="4610" width="25.42578125" style="230" customWidth="1"/>
    <col min="4611" max="4611" width="20.85546875" style="230" customWidth="1"/>
    <col min="4612" max="4612" width="17.28515625" style="230" bestFit="1" customWidth="1"/>
    <col min="4613" max="4613" width="13.85546875" style="230" bestFit="1" customWidth="1"/>
    <col min="4614" max="4865" width="9.140625" style="230"/>
    <col min="4866" max="4866" width="25.42578125" style="230" customWidth="1"/>
    <col min="4867" max="4867" width="20.85546875" style="230" customWidth="1"/>
    <col min="4868" max="4868" width="17.28515625" style="230" bestFit="1" customWidth="1"/>
    <col min="4869" max="4869" width="13.85546875" style="230" bestFit="1" customWidth="1"/>
    <col min="4870" max="5121" width="9.140625" style="230"/>
    <col min="5122" max="5122" width="25.42578125" style="230" customWidth="1"/>
    <col min="5123" max="5123" width="20.85546875" style="230" customWidth="1"/>
    <col min="5124" max="5124" width="17.28515625" style="230" bestFit="1" customWidth="1"/>
    <col min="5125" max="5125" width="13.85546875" style="230" bestFit="1" customWidth="1"/>
    <col min="5126" max="5377" width="9.140625" style="230"/>
    <col min="5378" max="5378" width="25.42578125" style="230" customWidth="1"/>
    <col min="5379" max="5379" width="20.85546875" style="230" customWidth="1"/>
    <col min="5380" max="5380" width="17.28515625" style="230" bestFit="1" customWidth="1"/>
    <col min="5381" max="5381" width="13.85546875" style="230" bestFit="1" customWidth="1"/>
    <col min="5382" max="5633" width="9.140625" style="230"/>
    <col min="5634" max="5634" width="25.42578125" style="230" customWidth="1"/>
    <col min="5635" max="5635" width="20.85546875" style="230" customWidth="1"/>
    <col min="5636" max="5636" width="17.28515625" style="230" bestFit="1" customWidth="1"/>
    <col min="5637" max="5637" width="13.85546875" style="230" bestFit="1" customWidth="1"/>
    <col min="5638" max="5889" width="9.140625" style="230"/>
    <col min="5890" max="5890" width="25.42578125" style="230" customWidth="1"/>
    <col min="5891" max="5891" width="20.85546875" style="230" customWidth="1"/>
    <col min="5892" max="5892" width="17.28515625" style="230" bestFit="1" customWidth="1"/>
    <col min="5893" max="5893" width="13.85546875" style="230" bestFit="1" customWidth="1"/>
    <col min="5894" max="6145" width="9.140625" style="230"/>
    <col min="6146" max="6146" width="25.42578125" style="230" customWidth="1"/>
    <col min="6147" max="6147" width="20.85546875" style="230" customWidth="1"/>
    <col min="6148" max="6148" width="17.28515625" style="230" bestFit="1" customWidth="1"/>
    <col min="6149" max="6149" width="13.85546875" style="230" bestFit="1" customWidth="1"/>
    <col min="6150" max="6401" width="9.140625" style="230"/>
    <col min="6402" max="6402" width="25.42578125" style="230" customWidth="1"/>
    <col min="6403" max="6403" width="20.85546875" style="230" customWidth="1"/>
    <col min="6404" max="6404" width="17.28515625" style="230" bestFit="1" customWidth="1"/>
    <col min="6405" max="6405" width="13.85546875" style="230" bestFit="1" customWidth="1"/>
    <col min="6406" max="6657" width="9.140625" style="230"/>
    <col min="6658" max="6658" width="25.42578125" style="230" customWidth="1"/>
    <col min="6659" max="6659" width="20.85546875" style="230" customWidth="1"/>
    <col min="6660" max="6660" width="17.28515625" style="230" bestFit="1" customWidth="1"/>
    <col min="6661" max="6661" width="13.85546875" style="230" bestFit="1" customWidth="1"/>
    <col min="6662" max="6913" width="9.140625" style="230"/>
    <col min="6914" max="6914" width="25.42578125" style="230" customWidth="1"/>
    <col min="6915" max="6915" width="20.85546875" style="230" customWidth="1"/>
    <col min="6916" max="6916" width="17.28515625" style="230" bestFit="1" customWidth="1"/>
    <col min="6917" max="6917" width="13.85546875" style="230" bestFit="1" customWidth="1"/>
    <col min="6918" max="7169" width="9.140625" style="230"/>
    <col min="7170" max="7170" width="25.42578125" style="230" customWidth="1"/>
    <col min="7171" max="7171" width="20.85546875" style="230" customWidth="1"/>
    <col min="7172" max="7172" width="17.28515625" style="230" bestFit="1" customWidth="1"/>
    <col min="7173" max="7173" width="13.85546875" style="230" bestFit="1" customWidth="1"/>
    <col min="7174" max="7425" width="9.140625" style="230"/>
    <col min="7426" max="7426" width="25.42578125" style="230" customWidth="1"/>
    <col min="7427" max="7427" width="20.85546875" style="230" customWidth="1"/>
    <col min="7428" max="7428" width="17.28515625" style="230" bestFit="1" customWidth="1"/>
    <col min="7429" max="7429" width="13.85546875" style="230" bestFit="1" customWidth="1"/>
    <col min="7430" max="7681" width="9.140625" style="230"/>
    <col min="7682" max="7682" width="25.42578125" style="230" customWidth="1"/>
    <col min="7683" max="7683" width="20.85546875" style="230" customWidth="1"/>
    <col min="7684" max="7684" width="17.28515625" style="230" bestFit="1" customWidth="1"/>
    <col min="7685" max="7685" width="13.85546875" style="230" bestFit="1" customWidth="1"/>
    <col min="7686" max="7937" width="9.140625" style="230"/>
    <col min="7938" max="7938" width="25.42578125" style="230" customWidth="1"/>
    <col min="7939" max="7939" width="20.85546875" style="230" customWidth="1"/>
    <col min="7940" max="7940" width="17.28515625" style="230" bestFit="1" customWidth="1"/>
    <col min="7941" max="7941" width="13.85546875" style="230" bestFit="1" customWidth="1"/>
    <col min="7942" max="8193" width="9.140625" style="230"/>
    <col min="8194" max="8194" width="25.42578125" style="230" customWidth="1"/>
    <col min="8195" max="8195" width="20.85546875" style="230" customWidth="1"/>
    <col min="8196" max="8196" width="17.28515625" style="230" bestFit="1" customWidth="1"/>
    <col min="8197" max="8197" width="13.85546875" style="230" bestFit="1" customWidth="1"/>
    <col min="8198" max="8449" width="9.140625" style="230"/>
    <col min="8450" max="8450" width="25.42578125" style="230" customWidth="1"/>
    <col min="8451" max="8451" width="20.85546875" style="230" customWidth="1"/>
    <col min="8452" max="8452" width="17.28515625" style="230" bestFit="1" customWidth="1"/>
    <col min="8453" max="8453" width="13.85546875" style="230" bestFit="1" customWidth="1"/>
    <col min="8454" max="8705" width="9.140625" style="230"/>
    <col min="8706" max="8706" width="25.42578125" style="230" customWidth="1"/>
    <col min="8707" max="8707" width="20.85546875" style="230" customWidth="1"/>
    <col min="8708" max="8708" width="17.28515625" style="230" bestFit="1" customWidth="1"/>
    <col min="8709" max="8709" width="13.85546875" style="230" bestFit="1" customWidth="1"/>
    <col min="8710" max="8961" width="9.140625" style="230"/>
    <col min="8962" max="8962" width="25.42578125" style="230" customWidth="1"/>
    <col min="8963" max="8963" width="20.85546875" style="230" customWidth="1"/>
    <col min="8964" max="8964" width="17.28515625" style="230" bestFit="1" customWidth="1"/>
    <col min="8965" max="8965" width="13.85546875" style="230" bestFit="1" customWidth="1"/>
    <col min="8966" max="9217" width="9.140625" style="230"/>
    <col min="9218" max="9218" width="25.42578125" style="230" customWidth="1"/>
    <col min="9219" max="9219" width="20.85546875" style="230" customWidth="1"/>
    <col min="9220" max="9220" width="17.28515625" style="230" bestFit="1" customWidth="1"/>
    <col min="9221" max="9221" width="13.85546875" style="230" bestFit="1" customWidth="1"/>
    <col min="9222" max="9473" width="9.140625" style="230"/>
    <col min="9474" max="9474" width="25.42578125" style="230" customWidth="1"/>
    <col min="9475" max="9475" width="20.85546875" style="230" customWidth="1"/>
    <col min="9476" max="9476" width="17.28515625" style="230" bestFit="1" customWidth="1"/>
    <col min="9477" max="9477" width="13.85546875" style="230" bestFit="1" customWidth="1"/>
    <col min="9478" max="9729" width="9.140625" style="230"/>
    <col min="9730" max="9730" width="25.42578125" style="230" customWidth="1"/>
    <col min="9731" max="9731" width="20.85546875" style="230" customWidth="1"/>
    <col min="9732" max="9732" width="17.28515625" style="230" bestFit="1" customWidth="1"/>
    <col min="9733" max="9733" width="13.85546875" style="230" bestFit="1" customWidth="1"/>
    <col min="9734" max="9985" width="9.140625" style="230"/>
    <col min="9986" max="9986" width="25.42578125" style="230" customWidth="1"/>
    <col min="9987" max="9987" width="20.85546875" style="230" customWidth="1"/>
    <col min="9988" max="9988" width="17.28515625" style="230" bestFit="1" customWidth="1"/>
    <col min="9989" max="9989" width="13.85546875" style="230" bestFit="1" customWidth="1"/>
    <col min="9990" max="10241" width="9.140625" style="230"/>
    <col min="10242" max="10242" width="25.42578125" style="230" customWidth="1"/>
    <col min="10243" max="10243" width="20.85546875" style="230" customWidth="1"/>
    <col min="10244" max="10244" width="17.28515625" style="230" bestFit="1" customWidth="1"/>
    <col min="10245" max="10245" width="13.85546875" style="230" bestFit="1" customWidth="1"/>
    <col min="10246" max="10497" width="9.140625" style="230"/>
    <col min="10498" max="10498" width="25.42578125" style="230" customWidth="1"/>
    <col min="10499" max="10499" width="20.85546875" style="230" customWidth="1"/>
    <col min="10500" max="10500" width="17.28515625" style="230" bestFit="1" customWidth="1"/>
    <col min="10501" max="10501" width="13.85546875" style="230" bestFit="1" customWidth="1"/>
    <col min="10502" max="10753" width="9.140625" style="230"/>
    <col min="10754" max="10754" width="25.42578125" style="230" customWidth="1"/>
    <col min="10755" max="10755" width="20.85546875" style="230" customWidth="1"/>
    <col min="10756" max="10756" width="17.28515625" style="230" bestFit="1" customWidth="1"/>
    <col min="10757" max="10757" width="13.85546875" style="230" bestFit="1" customWidth="1"/>
    <col min="10758" max="11009" width="9.140625" style="230"/>
    <col min="11010" max="11010" width="25.42578125" style="230" customWidth="1"/>
    <col min="11011" max="11011" width="20.85546875" style="230" customWidth="1"/>
    <col min="11012" max="11012" width="17.28515625" style="230" bestFit="1" customWidth="1"/>
    <col min="11013" max="11013" width="13.85546875" style="230" bestFit="1" customWidth="1"/>
    <col min="11014" max="11265" width="9.140625" style="230"/>
    <col min="11266" max="11266" width="25.42578125" style="230" customWidth="1"/>
    <col min="11267" max="11267" width="20.85546875" style="230" customWidth="1"/>
    <col min="11268" max="11268" width="17.28515625" style="230" bestFit="1" customWidth="1"/>
    <col min="11269" max="11269" width="13.85546875" style="230" bestFit="1" customWidth="1"/>
    <col min="11270" max="11521" width="9.140625" style="230"/>
    <col min="11522" max="11522" width="25.42578125" style="230" customWidth="1"/>
    <col min="11523" max="11523" width="20.85546875" style="230" customWidth="1"/>
    <col min="11524" max="11524" width="17.28515625" style="230" bestFit="1" customWidth="1"/>
    <col min="11525" max="11525" width="13.85546875" style="230" bestFit="1" customWidth="1"/>
    <col min="11526" max="11777" width="9.140625" style="230"/>
    <col min="11778" max="11778" width="25.42578125" style="230" customWidth="1"/>
    <col min="11779" max="11779" width="20.85546875" style="230" customWidth="1"/>
    <col min="11780" max="11780" width="17.28515625" style="230" bestFit="1" customWidth="1"/>
    <col min="11781" max="11781" width="13.85546875" style="230" bestFit="1" customWidth="1"/>
    <col min="11782" max="12033" width="9.140625" style="230"/>
    <col min="12034" max="12034" width="25.42578125" style="230" customWidth="1"/>
    <col min="12035" max="12035" width="20.85546875" style="230" customWidth="1"/>
    <col min="12036" max="12036" width="17.28515625" style="230" bestFit="1" customWidth="1"/>
    <col min="12037" max="12037" width="13.85546875" style="230" bestFit="1" customWidth="1"/>
    <col min="12038" max="12289" width="9.140625" style="230"/>
    <col min="12290" max="12290" width="25.42578125" style="230" customWidth="1"/>
    <col min="12291" max="12291" width="20.85546875" style="230" customWidth="1"/>
    <col min="12292" max="12292" width="17.28515625" style="230" bestFit="1" customWidth="1"/>
    <col min="12293" max="12293" width="13.85546875" style="230" bestFit="1" customWidth="1"/>
    <col min="12294" max="12545" width="9.140625" style="230"/>
    <col min="12546" max="12546" width="25.42578125" style="230" customWidth="1"/>
    <col min="12547" max="12547" width="20.85546875" style="230" customWidth="1"/>
    <col min="12548" max="12548" width="17.28515625" style="230" bestFit="1" customWidth="1"/>
    <col min="12549" max="12549" width="13.85546875" style="230" bestFit="1" customWidth="1"/>
    <col min="12550" max="12801" width="9.140625" style="230"/>
    <col min="12802" max="12802" width="25.42578125" style="230" customWidth="1"/>
    <col min="12803" max="12803" width="20.85546875" style="230" customWidth="1"/>
    <col min="12804" max="12804" width="17.28515625" style="230" bestFit="1" customWidth="1"/>
    <col min="12805" max="12805" width="13.85546875" style="230" bestFit="1" customWidth="1"/>
    <col min="12806" max="13057" width="9.140625" style="230"/>
    <col min="13058" max="13058" width="25.42578125" style="230" customWidth="1"/>
    <col min="13059" max="13059" width="20.85546875" style="230" customWidth="1"/>
    <col min="13060" max="13060" width="17.28515625" style="230" bestFit="1" customWidth="1"/>
    <col min="13061" max="13061" width="13.85546875" style="230" bestFit="1" customWidth="1"/>
    <col min="13062" max="13313" width="9.140625" style="230"/>
    <col min="13314" max="13314" width="25.42578125" style="230" customWidth="1"/>
    <col min="13315" max="13315" width="20.85546875" style="230" customWidth="1"/>
    <col min="13316" max="13316" width="17.28515625" style="230" bestFit="1" customWidth="1"/>
    <col min="13317" max="13317" width="13.85546875" style="230" bestFit="1" customWidth="1"/>
    <col min="13318" max="13569" width="9.140625" style="230"/>
    <col min="13570" max="13570" width="25.42578125" style="230" customWidth="1"/>
    <col min="13571" max="13571" width="20.85546875" style="230" customWidth="1"/>
    <col min="13572" max="13572" width="17.28515625" style="230" bestFit="1" customWidth="1"/>
    <col min="13573" max="13573" width="13.85546875" style="230" bestFit="1" customWidth="1"/>
    <col min="13574" max="13825" width="9.140625" style="230"/>
    <col min="13826" max="13826" width="25.42578125" style="230" customWidth="1"/>
    <col min="13827" max="13827" width="20.85546875" style="230" customWidth="1"/>
    <col min="13828" max="13828" width="17.28515625" style="230" bestFit="1" customWidth="1"/>
    <col min="13829" max="13829" width="13.85546875" style="230" bestFit="1" customWidth="1"/>
    <col min="13830" max="14081" width="9.140625" style="230"/>
    <col min="14082" max="14082" width="25.42578125" style="230" customWidth="1"/>
    <col min="14083" max="14083" width="20.85546875" style="230" customWidth="1"/>
    <col min="14084" max="14084" width="17.28515625" style="230" bestFit="1" customWidth="1"/>
    <col min="14085" max="14085" width="13.85546875" style="230" bestFit="1" customWidth="1"/>
    <col min="14086" max="14337" width="9.140625" style="230"/>
    <col min="14338" max="14338" width="25.42578125" style="230" customWidth="1"/>
    <col min="14339" max="14339" width="20.85546875" style="230" customWidth="1"/>
    <col min="14340" max="14340" width="17.28515625" style="230" bestFit="1" customWidth="1"/>
    <col min="14341" max="14341" width="13.85546875" style="230" bestFit="1" customWidth="1"/>
    <col min="14342" max="14593" width="9.140625" style="230"/>
    <col min="14594" max="14594" width="25.42578125" style="230" customWidth="1"/>
    <col min="14595" max="14595" width="20.85546875" style="230" customWidth="1"/>
    <col min="14596" max="14596" width="17.28515625" style="230" bestFit="1" customWidth="1"/>
    <col min="14597" max="14597" width="13.85546875" style="230" bestFit="1" customWidth="1"/>
    <col min="14598" max="14849" width="9.140625" style="230"/>
    <col min="14850" max="14850" width="25.42578125" style="230" customWidth="1"/>
    <col min="14851" max="14851" width="20.85546875" style="230" customWidth="1"/>
    <col min="14852" max="14852" width="17.28515625" style="230" bestFit="1" customWidth="1"/>
    <col min="14853" max="14853" width="13.85546875" style="230" bestFit="1" customWidth="1"/>
    <col min="14854" max="15105" width="9.140625" style="230"/>
    <col min="15106" max="15106" width="25.42578125" style="230" customWidth="1"/>
    <col min="15107" max="15107" width="20.85546875" style="230" customWidth="1"/>
    <col min="15108" max="15108" width="17.28515625" style="230" bestFit="1" customWidth="1"/>
    <col min="15109" max="15109" width="13.85546875" style="230" bestFit="1" customWidth="1"/>
    <col min="15110" max="15361" width="9.140625" style="230"/>
    <col min="15362" max="15362" width="25.42578125" style="230" customWidth="1"/>
    <col min="15363" max="15363" width="20.85546875" style="230" customWidth="1"/>
    <col min="15364" max="15364" width="17.28515625" style="230" bestFit="1" customWidth="1"/>
    <col min="15365" max="15365" width="13.85546875" style="230" bestFit="1" customWidth="1"/>
    <col min="15366" max="15617" width="9.140625" style="230"/>
    <col min="15618" max="15618" width="25.42578125" style="230" customWidth="1"/>
    <col min="15619" max="15619" width="20.85546875" style="230" customWidth="1"/>
    <col min="15620" max="15620" width="17.28515625" style="230" bestFit="1" customWidth="1"/>
    <col min="15621" max="15621" width="13.85546875" style="230" bestFit="1" customWidth="1"/>
    <col min="15622" max="15873" width="9.140625" style="230"/>
    <col min="15874" max="15874" width="25.42578125" style="230" customWidth="1"/>
    <col min="15875" max="15875" width="20.85546875" style="230" customWidth="1"/>
    <col min="15876" max="15876" width="17.28515625" style="230" bestFit="1" customWidth="1"/>
    <col min="15877" max="15877" width="13.85546875" style="230" bestFit="1" customWidth="1"/>
    <col min="15878" max="16129" width="9.140625" style="230"/>
    <col min="16130" max="16130" width="25.42578125" style="230" customWidth="1"/>
    <col min="16131" max="16131" width="20.85546875" style="230" customWidth="1"/>
    <col min="16132" max="16132" width="17.28515625" style="230" bestFit="1" customWidth="1"/>
    <col min="16133" max="16133" width="13.85546875" style="230" bestFit="1" customWidth="1"/>
    <col min="16134" max="16384" width="9.140625" style="230"/>
  </cols>
  <sheetData>
    <row r="4" spans="1:6" x14ac:dyDescent="0.25">
      <c r="A4" s="325" t="s">
        <v>377</v>
      </c>
      <c r="B4" s="325"/>
      <c r="C4" s="325"/>
      <c r="D4" s="325"/>
      <c r="E4" s="325"/>
    </row>
    <row r="5" spans="1:6" x14ac:dyDescent="0.25">
      <c r="A5" s="325" t="s">
        <v>378</v>
      </c>
      <c r="B5" s="325"/>
      <c r="C5" s="325"/>
      <c r="D5" s="325"/>
      <c r="E5" s="325"/>
    </row>
    <row r="7" spans="1:6" x14ac:dyDescent="0.25">
      <c r="A7" s="231" t="s">
        <v>379</v>
      </c>
      <c r="B7" s="231" t="s">
        <v>380</v>
      </c>
      <c r="C7" s="231" t="s">
        <v>381</v>
      </c>
      <c r="D7" s="231" t="s">
        <v>382</v>
      </c>
      <c r="E7" s="231" t="s">
        <v>383</v>
      </c>
    </row>
    <row r="8" spans="1:6" x14ac:dyDescent="0.25">
      <c r="A8" s="232"/>
      <c r="B8" s="232"/>
      <c r="C8" s="231" t="s">
        <v>384</v>
      </c>
      <c r="D8" s="231" t="s">
        <v>385</v>
      </c>
      <c r="E8" s="231" t="s">
        <v>386</v>
      </c>
    </row>
    <row r="9" spans="1:6" x14ac:dyDescent="0.25">
      <c r="A9" s="232"/>
      <c r="B9" s="232"/>
      <c r="C9" s="232"/>
      <c r="D9" s="231" t="s">
        <v>387</v>
      </c>
      <c r="E9" s="231" t="s">
        <v>388</v>
      </c>
    </row>
    <row r="10" spans="1:6" x14ac:dyDescent="0.25">
      <c r="A10" s="231" t="s">
        <v>389</v>
      </c>
      <c r="B10" s="231" t="s">
        <v>390</v>
      </c>
      <c r="C10" s="231" t="s">
        <v>391</v>
      </c>
      <c r="D10" s="231" t="s">
        <v>392</v>
      </c>
      <c r="E10" s="231" t="s">
        <v>393</v>
      </c>
    </row>
    <row r="11" spans="1:6" ht="94.5" x14ac:dyDescent="0.25">
      <c r="A11" s="231" t="s">
        <v>390</v>
      </c>
      <c r="B11" s="233" t="s">
        <v>394</v>
      </c>
      <c r="C11" s="234"/>
      <c r="D11" s="235"/>
      <c r="E11" s="235"/>
    </row>
    <row r="12" spans="1:6" ht="78.75" x14ac:dyDescent="0.25">
      <c r="A12" s="236" t="s">
        <v>391</v>
      </c>
      <c r="B12" s="233" t="s">
        <v>395</v>
      </c>
      <c r="C12" s="232"/>
      <c r="D12" s="237"/>
      <c r="E12" s="237">
        <v>0</v>
      </c>
    </row>
    <row r="13" spans="1:6" ht="63" x14ac:dyDescent="0.25">
      <c r="A13" s="236"/>
      <c r="B13" s="233" t="s">
        <v>396</v>
      </c>
      <c r="C13" s="234"/>
      <c r="D13" s="238">
        <f>SUM(D14:D20)</f>
        <v>12604000</v>
      </c>
      <c r="E13" s="238">
        <f>SUM(E14:E20)</f>
        <v>1321000</v>
      </c>
      <c r="F13" s="239">
        <f>SUM(F14:F20)</f>
        <v>11283000</v>
      </c>
    </row>
    <row r="14" spans="1:6" x14ac:dyDescent="0.25">
      <c r="A14" s="236"/>
      <c r="B14" s="240"/>
      <c r="C14" s="232" t="s">
        <v>397</v>
      </c>
      <c r="D14" s="241">
        <f t="shared" ref="D14:D20" si="0">F14+E14</f>
        <v>6517000</v>
      </c>
      <c r="E14" s="241">
        <v>934000</v>
      </c>
      <c r="F14" s="239">
        <f>'[3]2.tábla'!C27</f>
        <v>5583000</v>
      </c>
    </row>
    <row r="15" spans="1:6" x14ac:dyDescent="0.25">
      <c r="A15" s="236"/>
      <c r="B15" s="240"/>
      <c r="C15" s="232" t="s">
        <v>398</v>
      </c>
      <c r="D15" s="241">
        <f t="shared" si="0"/>
        <v>3546000</v>
      </c>
      <c r="E15" s="241">
        <v>46000</v>
      </c>
      <c r="F15" s="239">
        <f>'[3]2.tábla'!C31</f>
        <v>3500000</v>
      </c>
    </row>
    <row r="16" spans="1:6" x14ac:dyDescent="0.25">
      <c r="A16" s="236"/>
      <c r="B16" s="240"/>
      <c r="C16" s="242" t="s">
        <v>399</v>
      </c>
      <c r="D16" s="241">
        <f t="shared" si="0"/>
        <v>144000</v>
      </c>
      <c r="E16" s="241">
        <v>44000</v>
      </c>
      <c r="F16" s="239">
        <f>'[3]2.tábla'!C34</f>
        <v>100000</v>
      </c>
    </row>
    <row r="17" spans="1:6" x14ac:dyDescent="0.25">
      <c r="A17" s="236"/>
      <c r="B17" s="240"/>
      <c r="C17" s="242" t="s">
        <v>400</v>
      </c>
      <c r="D17" s="241">
        <f t="shared" si="0"/>
        <v>300000</v>
      </c>
      <c r="E17" s="241">
        <v>0</v>
      </c>
      <c r="F17" s="239">
        <f>'[3]2.tábla'!C28</f>
        <v>300000</v>
      </c>
    </row>
    <row r="18" spans="1:6" x14ac:dyDescent="0.25">
      <c r="A18" s="236"/>
      <c r="B18" s="240"/>
      <c r="C18" s="242" t="s">
        <v>401</v>
      </c>
      <c r="D18" s="241">
        <f t="shared" si="0"/>
        <v>0</v>
      </c>
      <c r="E18" s="241">
        <v>0</v>
      </c>
      <c r="F18" s="239">
        <v>0</v>
      </c>
    </row>
    <row r="19" spans="1:6" x14ac:dyDescent="0.25">
      <c r="A19" s="236"/>
      <c r="B19" s="240"/>
      <c r="C19" s="232" t="s">
        <v>402</v>
      </c>
      <c r="D19" s="241">
        <f t="shared" si="0"/>
        <v>2097000</v>
      </c>
      <c r="E19" s="241">
        <v>297000</v>
      </c>
      <c r="F19" s="239">
        <f>'[3]2.tábla'!C32</f>
        <v>1800000</v>
      </c>
    </row>
    <row r="20" spans="1:6" x14ac:dyDescent="0.25">
      <c r="A20" s="236"/>
      <c r="B20" s="240"/>
      <c r="C20" s="232" t="s">
        <v>403</v>
      </c>
      <c r="D20" s="241">
        <f t="shared" si="0"/>
        <v>0</v>
      </c>
      <c r="E20" s="241">
        <v>0</v>
      </c>
      <c r="F20" s="239">
        <f>'[3]2.tábla'!E37</f>
        <v>0</v>
      </c>
    </row>
    <row r="21" spans="1:6" ht="78.75" x14ac:dyDescent="0.25">
      <c r="A21" s="236" t="s">
        <v>392</v>
      </c>
      <c r="B21" s="233" t="s">
        <v>404</v>
      </c>
      <c r="C21" s="232"/>
      <c r="D21" s="237"/>
      <c r="E21" s="237"/>
      <c r="F21" s="243"/>
    </row>
    <row r="22" spans="1:6" ht="63" x14ac:dyDescent="0.25">
      <c r="A22" s="236" t="s">
        <v>393</v>
      </c>
      <c r="B22" s="233" t="s">
        <v>405</v>
      </c>
      <c r="C22" s="232"/>
      <c r="D22" s="237"/>
      <c r="E22" s="237">
        <v>0</v>
      </c>
      <c r="F22" s="243"/>
    </row>
    <row r="23" spans="1:6" x14ac:dyDescent="0.25">
      <c r="A23" s="231"/>
      <c r="B23" s="234" t="s">
        <v>406</v>
      </c>
      <c r="C23" s="234"/>
      <c r="D23" s="244">
        <f>D22+D21+D12+D13+D11</f>
        <v>12604000</v>
      </c>
      <c r="E23" s="244">
        <f>E22+E21+E12+E13+E11</f>
        <v>1321000</v>
      </c>
    </row>
  </sheetData>
  <mergeCells count="2">
    <mergeCell ref="A4:E4"/>
    <mergeCell ref="A5:E5"/>
  </mergeCells>
  <pageMargins left="0.7" right="0.7" top="0.75" bottom="0.75" header="0.3" footer="0.3"/>
  <pageSetup paperSize="9" scale="98" orientation="portrait" r:id="rId1"/>
  <headerFooter>
    <oddHeader xml:space="preserve">&amp;L&amp;"Times New Roman,Normál"&amp;12Balatonszőlős Község Önkormányzata&amp;C&amp;"Times New Roman,Normál"&amp;12 10. melléklet 
az önkormányzat 2019. évi költségvetéséről szóló 2/2019. (II. 15.) önkormányzati rendelethez: </oddHeader>
  </headerFooter>
  <colBreaks count="1" manualBreakCount="1">
    <brk id="5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view="pageLayout" topLeftCell="A3" zoomScaleNormal="100" workbookViewId="0">
      <selection activeCell="A4" sqref="A4:E4"/>
    </sheetView>
  </sheetViews>
  <sheetFormatPr defaultRowHeight="15.75" x14ac:dyDescent="0.25"/>
  <cols>
    <col min="1" max="1" width="36.5703125" style="257" customWidth="1"/>
    <col min="2" max="2" width="12.42578125" style="245" bestFit="1" customWidth="1"/>
    <col min="3" max="3" width="13.7109375" style="245" customWidth="1"/>
    <col min="4" max="4" width="13.5703125" style="245" customWidth="1"/>
    <col min="5" max="5" width="14.140625" style="2" customWidth="1"/>
    <col min="6" max="256" width="9.140625" style="246"/>
    <col min="257" max="257" width="40.42578125" style="246" customWidth="1"/>
    <col min="258" max="258" width="13" style="246" customWidth="1"/>
    <col min="259" max="259" width="14.28515625" style="246" customWidth="1"/>
    <col min="260" max="260" width="14.42578125" style="246" bestFit="1" customWidth="1"/>
    <col min="261" max="261" width="14.140625" style="246" customWidth="1"/>
    <col min="262" max="512" width="9.140625" style="246"/>
    <col min="513" max="513" width="40.42578125" style="246" customWidth="1"/>
    <col min="514" max="514" width="13" style="246" customWidth="1"/>
    <col min="515" max="515" width="14.28515625" style="246" customWidth="1"/>
    <col min="516" max="516" width="14.42578125" style="246" bestFit="1" customWidth="1"/>
    <col min="517" max="517" width="14.140625" style="246" customWidth="1"/>
    <col min="518" max="768" width="9.140625" style="246"/>
    <col min="769" max="769" width="40.42578125" style="246" customWidth="1"/>
    <col min="770" max="770" width="13" style="246" customWidth="1"/>
    <col min="771" max="771" width="14.28515625" style="246" customWidth="1"/>
    <col min="772" max="772" width="14.42578125" style="246" bestFit="1" customWidth="1"/>
    <col min="773" max="773" width="14.140625" style="246" customWidth="1"/>
    <col min="774" max="1024" width="9.140625" style="246"/>
    <col min="1025" max="1025" width="40.42578125" style="246" customWidth="1"/>
    <col min="1026" max="1026" width="13" style="246" customWidth="1"/>
    <col min="1027" max="1027" width="14.28515625" style="246" customWidth="1"/>
    <col min="1028" max="1028" width="14.42578125" style="246" bestFit="1" customWidth="1"/>
    <col min="1029" max="1029" width="14.140625" style="246" customWidth="1"/>
    <col min="1030" max="1280" width="9.140625" style="246"/>
    <col min="1281" max="1281" width="40.42578125" style="246" customWidth="1"/>
    <col min="1282" max="1282" width="13" style="246" customWidth="1"/>
    <col min="1283" max="1283" width="14.28515625" style="246" customWidth="1"/>
    <col min="1284" max="1284" width="14.42578125" style="246" bestFit="1" customWidth="1"/>
    <col min="1285" max="1285" width="14.140625" style="246" customWidth="1"/>
    <col min="1286" max="1536" width="9.140625" style="246"/>
    <col min="1537" max="1537" width="40.42578125" style="246" customWidth="1"/>
    <col min="1538" max="1538" width="13" style="246" customWidth="1"/>
    <col min="1539" max="1539" width="14.28515625" style="246" customWidth="1"/>
    <col min="1540" max="1540" width="14.42578125" style="246" bestFit="1" customWidth="1"/>
    <col min="1541" max="1541" width="14.140625" style="246" customWidth="1"/>
    <col min="1542" max="1792" width="9.140625" style="246"/>
    <col min="1793" max="1793" width="40.42578125" style="246" customWidth="1"/>
    <col min="1794" max="1794" width="13" style="246" customWidth="1"/>
    <col min="1795" max="1795" width="14.28515625" style="246" customWidth="1"/>
    <col min="1796" max="1796" width="14.42578125" style="246" bestFit="1" customWidth="1"/>
    <col min="1797" max="1797" width="14.140625" style="246" customWidth="1"/>
    <col min="1798" max="2048" width="9.140625" style="246"/>
    <col min="2049" max="2049" width="40.42578125" style="246" customWidth="1"/>
    <col min="2050" max="2050" width="13" style="246" customWidth="1"/>
    <col min="2051" max="2051" width="14.28515625" style="246" customWidth="1"/>
    <col min="2052" max="2052" width="14.42578125" style="246" bestFit="1" customWidth="1"/>
    <col min="2053" max="2053" width="14.140625" style="246" customWidth="1"/>
    <col min="2054" max="2304" width="9.140625" style="246"/>
    <col min="2305" max="2305" width="40.42578125" style="246" customWidth="1"/>
    <col min="2306" max="2306" width="13" style="246" customWidth="1"/>
    <col min="2307" max="2307" width="14.28515625" style="246" customWidth="1"/>
    <col min="2308" max="2308" width="14.42578125" style="246" bestFit="1" customWidth="1"/>
    <col min="2309" max="2309" width="14.140625" style="246" customWidth="1"/>
    <col min="2310" max="2560" width="9.140625" style="246"/>
    <col min="2561" max="2561" width="40.42578125" style="246" customWidth="1"/>
    <col min="2562" max="2562" width="13" style="246" customWidth="1"/>
    <col min="2563" max="2563" width="14.28515625" style="246" customWidth="1"/>
    <col min="2564" max="2564" width="14.42578125" style="246" bestFit="1" customWidth="1"/>
    <col min="2565" max="2565" width="14.140625" style="246" customWidth="1"/>
    <col min="2566" max="2816" width="9.140625" style="246"/>
    <col min="2817" max="2817" width="40.42578125" style="246" customWidth="1"/>
    <col min="2818" max="2818" width="13" style="246" customWidth="1"/>
    <col min="2819" max="2819" width="14.28515625" style="246" customWidth="1"/>
    <col min="2820" max="2820" width="14.42578125" style="246" bestFit="1" customWidth="1"/>
    <col min="2821" max="2821" width="14.140625" style="246" customWidth="1"/>
    <col min="2822" max="3072" width="9.140625" style="246"/>
    <col min="3073" max="3073" width="40.42578125" style="246" customWidth="1"/>
    <col min="3074" max="3074" width="13" style="246" customWidth="1"/>
    <col min="3075" max="3075" width="14.28515625" style="246" customWidth="1"/>
    <col min="3076" max="3076" width="14.42578125" style="246" bestFit="1" customWidth="1"/>
    <col min="3077" max="3077" width="14.140625" style="246" customWidth="1"/>
    <col min="3078" max="3328" width="9.140625" style="246"/>
    <col min="3329" max="3329" width="40.42578125" style="246" customWidth="1"/>
    <col min="3330" max="3330" width="13" style="246" customWidth="1"/>
    <col min="3331" max="3331" width="14.28515625" style="246" customWidth="1"/>
    <col min="3332" max="3332" width="14.42578125" style="246" bestFit="1" customWidth="1"/>
    <col min="3333" max="3333" width="14.140625" style="246" customWidth="1"/>
    <col min="3334" max="3584" width="9.140625" style="246"/>
    <col min="3585" max="3585" width="40.42578125" style="246" customWidth="1"/>
    <col min="3586" max="3586" width="13" style="246" customWidth="1"/>
    <col min="3587" max="3587" width="14.28515625" style="246" customWidth="1"/>
    <col min="3588" max="3588" width="14.42578125" style="246" bestFit="1" customWidth="1"/>
    <col min="3589" max="3589" width="14.140625" style="246" customWidth="1"/>
    <col min="3590" max="3840" width="9.140625" style="246"/>
    <col min="3841" max="3841" width="40.42578125" style="246" customWidth="1"/>
    <col min="3842" max="3842" width="13" style="246" customWidth="1"/>
    <col min="3843" max="3843" width="14.28515625" style="246" customWidth="1"/>
    <col min="3844" max="3844" width="14.42578125" style="246" bestFit="1" customWidth="1"/>
    <col min="3845" max="3845" width="14.140625" style="246" customWidth="1"/>
    <col min="3846" max="4096" width="9.140625" style="246"/>
    <col min="4097" max="4097" width="40.42578125" style="246" customWidth="1"/>
    <col min="4098" max="4098" width="13" style="246" customWidth="1"/>
    <col min="4099" max="4099" width="14.28515625" style="246" customWidth="1"/>
    <col min="4100" max="4100" width="14.42578125" style="246" bestFit="1" customWidth="1"/>
    <col min="4101" max="4101" width="14.140625" style="246" customWidth="1"/>
    <col min="4102" max="4352" width="9.140625" style="246"/>
    <col min="4353" max="4353" width="40.42578125" style="246" customWidth="1"/>
    <col min="4354" max="4354" width="13" style="246" customWidth="1"/>
    <col min="4355" max="4355" width="14.28515625" style="246" customWidth="1"/>
    <col min="4356" max="4356" width="14.42578125" style="246" bestFit="1" customWidth="1"/>
    <col min="4357" max="4357" width="14.140625" style="246" customWidth="1"/>
    <col min="4358" max="4608" width="9.140625" style="246"/>
    <col min="4609" max="4609" width="40.42578125" style="246" customWidth="1"/>
    <col min="4610" max="4610" width="13" style="246" customWidth="1"/>
    <col min="4611" max="4611" width="14.28515625" style="246" customWidth="1"/>
    <col min="4612" max="4612" width="14.42578125" style="246" bestFit="1" customWidth="1"/>
    <col min="4613" max="4613" width="14.140625" style="246" customWidth="1"/>
    <col min="4614" max="4864" width="9.140625" style="246"/>
    <col min="4865" max="4865" width="40.42578125" style="246" customWidth="1"/>
    <col min="4866" max="4866" width="13" style="246" customWidth="1"/>
    <col min="4867" max="4867" width="14.28515625" style="246" customWidth="1"/>
    <col min="4868" max="4868" width="14.42578125" style="246" bestFit="1" customWidth="1"/>
    <col min="4869" max="4869" width="14.140625" style="246" customWidth="1"/>
    <col min="4870" max="5120" width="9.140625" style="246"/>
    <col min="5121" max="5121" width="40.42578125" style="246" customWidth="1"/>
    <col min="5122" max="5122" width="13" style="246" customWidth="1"/>
    <col min="5123" max="5123" width="14.28515625" style="246" customWidth="1"/>
    <col min="5124" max="5124" width="14.42578125" style="246" bestFit="1" customWidth="1"/>
    <col min="5125" max="5125" width="14.140625" style="246" customWidth="1"/>
    <col min="5126" max="5376" width="9.140625" style="246"/>
    <col min="5377" max="5377" width="40.42578125" style="246" customWidth="1"/>
    <col min="5378" max="5378" width="13" style="246" customWidth="1"/>
    <col min="5379" max="5379" width="14.28515625" style="246" customWidth="1"/>
    <col min="5380" max="5380" width="14.42578125" style="246" bestFit="1" customWidth="1"/>
    <col min="5381" max="5381" width="14.140625" style="246" customWidth="1"/>
    <col min="5382" max="5632" width="9.140625" style="246"/>
    <col min="5633" max="5633" width="40.42578125" style="246" customWidth="1"/>
    <col min="5634" max="5634" width="13" style="246" customWidth="1"/>
    <col min="5635" max="5635" width="14.28515625" style="246" customWidth="1"/>
    <col min="5636" max="5636" width="14.42578125" style="246" bestFit="1" customWidth="1"/>
    <col min="5637" max="5637" width="14.140625" style="246" customWidth="1"/>
    <col min="5638" max="5888" width="9.140625" style="246"/>
    <col min="5889" max="5889" width="40.42578125" style="246" customWidth="1"/>
    <col min="5890" max="5890" width="13" style="246" customWidth="1"/>
    <col min="5891" max="5891" width="14.28515625" style="246" customWidth="1"/>
    <col min="5892" max="5892" width="14.42578125" style="246" bestFit="1" customWidth="1"/>
    <col min="5893" max="5893" width="14.140625" style="246" customWidth="1"/>
    <col min="5894" max="6144" width="9.140625" style="246"/>
    <col min="6145" max="6145" width="40.42578125" style="246" customWidth="1"/>
    <col min="6146" max="6146" width="13" style="246" customWidth="1"/>
    <col min="6147" max="6147" width="14.28515625" style="246" customWidth="1"/>
    <col min="6148" max="6148" width="14.42578125" style="246" bestFit="1" customWidth="1"/>
    <col min="6149" max="6149" width="14.140625" style="246" customWidth="1"/>
    <col min="6150" max="6400" width="9.140625" style="246"/>
    <col min="6401" max="6401" width="40.42578125" style="246" customWidth="1"/>
    <col min="6402" max="6402" width="13" style="246" customWidth="1"/>
    <col min="6403" max="6403" width="14.28515625" style="246" customWidth="1"/>
    <col min="6404" max="6404" width="14.42578125" style="246" bestFit="1" customWidth="1"/>
    <col min="6405" max="6405" width="14.140625" style="246" customWidth="1"/>
    <col min="6406" max="6656" width="9.140625" style="246"/>
    <col min="6657" max="6657" width="40.42578125" style="246" customWidth="1"/>
    <col min="6658" max="6658" width="13" style="246" customWidth="1"/>
    <col min="6659" max="6659" width="14.28515625" style="246" customWidth="1"/>
    <col min="6660" max="6660" width="14.42578125" style="246" bestFit="1" customWidth="1"/>
    <col min="6661" max="6661" width="14.140625" style="246" customWidth="1"/>
    <col min="6662" max="6912" width="9.140625" style="246"/>
    <col min="6913" max="6913" width="40.42578125" style="246" customWidth="1"/>
    <col min="6914" max="6914" width="13" style="246" customWidth="1"/>
    <col min="6915" max="6915" width="14.28515625" style="246" customWidth="1"/>
    <col min="6916" max="6916" width="14.42578125" style="246" bestFit="1" customWidth="1"/>
    <col min="6917" max="6917" width="14.140625" style="246" customWidth="1"/>
    <col min="6918" max="7168" width="9.140625" style="246"/>
    <col min="7169" max="7169" width="40.42578125" style="246" customWidth="1"/>
    <col min="7170" max="7170" width="13" style="246" customWidth="1"/>
    <col min="7171" max="7171" width="14.28515625" style="246" customWidth="1"/>
    <col min="7172" max="7172" width="14.42578125" style="246" bestFit="1" customWidth="1"/>
    <col min="7173" max="7173" width="14.140625" style="246" customWidth="1"/>
    <col min="7174" max="7424" width="9.140625" style="246"/>
    <col min="7425" max="7425" width="40.42578125" style="246" customWidth="1"/>
    <col min="7426" max="7426" width="13" style="246" customWidth="1"/>
    <col min="7427" max="7427" width="14.28515625" style="246" customWidth="1"/>
    <col min="7428" max="7428" width="14.42578125" style="246" bestFit="1" customWidth="1"/>
    <col min="7429" max="7429" width="14.140625" style="246" customWidth="1"/>
    <col min="7430" max="7680" width="9.140625" style="246"/>
    <col min="7681" max="7681" width="40.42578125" style="246" customWidth="1"/>
    <col min="7682" max="7682" width="13" style="246" customWidth="1"/>
    <col min="7683" max="7683" width="14.28515625" style="246" customWidth="1"/>
    <col min="7684" max="7684" width="14.42578125" style="246" bestFit="1" customWidth="1"/>
    <col min="7685" max="7685" width="14.140625" style="246" customWidth="1"/>
    <col min="7686" max="7936" width="9.140625" style="246"/>
    <col min="7937" max="7937" width="40.42578125" style="246" customWidth="1"/>
    <col min="7938" max="7938" width="13" style="246" customWidth="1"/>
    <col min="7939" max="7939" width="14.28515625" style="246" customWidth="1"/>
    <col min="7940" max="7940" width="14.42578125" style="246" bestFit="1" customWidth="1"/>
    <col min="7941" max="7941" width="14.140625" style="246" customWidth="1"/>
    <col min="7942" max="8192" width="9.140625" style="246"/>
    <col min="8193" max="8193" width="40.42578125" style="246" customWidth="1"/>
    <col min="8194" max="8194" width="13" style="246" customWidth="1"/>
    <col min="8195" max="8195" width="14.28515625" style="246" customWidth="1"/>
    <col min="8196" max="8196" width="14.42578125" style="246" bestFit="1" customWidth="1"/>
    <col min="8197" max="8197" width="14.140625" style="246" customWidth="1"/>
    <col min="8198" max="8448" width="9.140625" style="246"/>
    <col min="8449" max="8449" width="40.42578125" style="246" customWidth="1"/>
    <col min="8450" max="8450" width="13" style="246" customWidth="1"/>
    <col min="8451" max="8451" width="14.28515625" style="246" customWidth="1"/>
    <col min="8452" max="8452" width="14.42578125" style="246" bestFit="1" customWidth="1"/>
    <col min="8453" max="8453" width="14.140625" style="246" customWidth="1"/>
    <col min="8454" max="8704" width="9.140625" style="246"/>
    <col min="8705" max="8705" width="40.42578125" style="246" customWidth="1"/>
    <col min="8706" max="8706" width="13" style="246" customWidth="1"/>
    <col min="8707" max="8707" width="14.28515625" style="246" customWidth="1"/>
    <col min="8708" max="8708" width="14.42578125" style="246" bestFit="1" customWidth="1"/>
    <col min="8709" max="8709" width="14.140625" style="246" customWidth="1"/>
    <col min="8710" max="8960" width="9.140625" style="246"/>
    <col min="8961" max="8961" width="40.42578125" style="246" customWidth="1"/>
    <col min="8962" max="8962" width="13" style="246" customWidth="1"/>
    <col min="8963" max="8963" width="14.28515625" style="246" customWidth="1"/>
    <col min="8964" max="8964" width="14.42578125" style="246" bestFit="1" customWidth="1"/>
    <col min="8965" max="8965" width="14.140625" style="246" customWidth="1"/>
    <col min="8966" max="9216" width="9.140625" style="246"/>
    <col min="9217" max="9217" width="40.42578125" style="246" customWidth="1"/>
    <col min="9218" max="9218" width="13" style="246" customWidth="1"/>
    <col min="9219" max="9219" width="14.28515625" style="246" customWidth="1"/>
    <col min="9220" max="9220" width="14.42578125" style="246" bestFit="1" customWidth="1"/>
    <col min="9221" max="9221" width="14.140625" style="246" customWidth="1"/>
    <col min="9222" max="9472" width="9.140625" style="246"/>
    <col min="9473" max="9473" width="40.42578125" style="246" customWidth="1"/>
    <col min="9474" max="9474" width="13" style="246" customWidth="1"/>
    <col min="9475" max="9475" width="14.28515625" style="246" customWidth="1"/>
    <col min="9476" max="9476" width="14.42578125" style="246" bestFit="1" customWidth="1"/>
    <col min="9477" max="9477" width="14.140625" style="246" customWidth="1"/>
    <col min="9478" max="9728" width="9.140625" style="246"/>
    <col min="9729" max="9729" width="40.42578125" style="246" customWidth="1"/>
    <col min="9730" max="9730" width="13" style="246" customWidth="1"/>
    <col min="9731" max="9731" width="14.28515625" style="246" customWidth="1"/>
    <col min="9732" max="9732" width="14.42578125" style="246" bestFit="1" customWidth="1"/>
    <col min="9733" max="9733" width="14.140625" style="246" customWidth="1"/>
    <col min="9734" max="9984" width="9.140625" style="246"/>
    <col min="9985" max="9985" width="40.42578125" style="246" customWidth="1"/>
    <col min="9986" max="9986" width="13" style="246" customWidth="1"/>
    <col min="9987" max="9987" width="14.28515625" style="246" customWidth="1"/>
    <col min="9988" max="9988" width="14.42578125" style="246" bestFit="1" customWidth="1"/>
    <col min="9989" max="9989" width="14.140625" style="246" customWidth="1"/>
    <col min="9990" max="10240" width="9.140625" style="246"/>
    <col min="10241" max="10241" width="40.42578125" style="246" customWidth="1"/>
    <col min="10242" max="10242" width="13" style="246" customWidth="1"/>
    <col min="10243" max="10243" width="14.28515625" style="246" customWidth="1"/>
    <col min="10244" max="10244" width="14.42578125" style="246" bestFit="1" customWidth="1"/>
    <col min="10245" max="10245" width="14.140625" style="246" customWidth="1"/>
    <col min="10246" max="10496" width="9.140625" style="246"/>
    <col min="10497" max="10497" width="40.42578125" style="246" customWidth="1"/>
    <col min="10498" max="10498" width="13" style="246" customWidth="1"/>
    <col min="10499" max="10499" width="14.28515625" style="246" customWidth="1"/>
    <col min="10500" max="10500" width="14.42578125" style="246" bestFit="1" customWidth="1"/>
    <col min="10501" max="10501" width="14.140625" style="246" customWidth="1"/>
    <col min="10502" max="10752" width="9.140625" style="246"/>
    <col min="10753" max="10753" width="40.42578125" style="246" customWidth="1"/>
    <col min="10754" max="10754" width="13" style="246" customWidth="1"/>
    <col min="10755" max="10755" width="14.28515625" style="246" customWidth="1"/>
    <col min="10756" max="10756" width="14.42578125" style="246" bestFit="1" customWidth="1"/>
    <col min="10757" max="10757" width="14.140625" style="246" customWidth="1"/>
    <col min="10758" max="11008" width="9.140625" style="246"/>
    <col min="11009" max="11009" width="40.42578125" style="246" customWidth="1"/>
    <col min="11010" max="11010" width="13" style="246" customWidth="1"/>
    <col min="11011" max="11011" width="14.28515625" style="246" customWidth="1"/>
    <col min="11012" max="11012" width="14.42578125" style="246" bestFit="1" customWidth="1"/>
    <col min="11013" max="11013" width="14.140625" style="246" customWidth="1"/>
    <col min="11014" max="11264" width="9.140625" style="246"/>
    <col min="11265" max="11265" width="40.42578125" style="246" customWidth="1"/>
    <col min="11266" max="11266" width="13" style="246" customWidth="1"/>
    <col min="11267" max="11267" width="14.28515625" style="246" customWidth="1"/>
    <col min="11268" max="11268" width="14.42578125" style="246" bestFit="1" customWidth="1"/>
    <col min="11269" max="11269" width="14.140625" style="246" customWidth="1"/>
    <col min="11270" max="11520" width="9.140625" style="246"/>
    <col min="11521" max="11521" width="40.42578125" style="246" customWidth="1"/>
    <col min="11522" max="11522" width="13" style="246" customWidth="1"/>
    <col min="11523" max="11523" width="14.28515625" style="246" customWidth="1"/>
    <col min="11524" max="11524" width="14.42578125" style="246" bestFit="1" customWidth="1"/>
    <col min="11525" max="11525" width="14.140625" style="246" customWidth="1"/>
    <col min="11526" max="11776" width="9.140625" style="246"/>
    <col min="11777" max="11777" width="40.42578125" style="246" customWidth="1"/>
    <col min="11778" max="11778" width="13" style="246" customWidth="1"/>
    <col min="11779" max="11779" width="14.28515625" style="246" customWidth="1"/>
    <col min="11780" max="11780" width="14.42578125" style="246" bestFit="1" customWidth="1"/>
    <col min="11781" max="11781" width="14.140625" style="246" customWidth="1"/>
    <col min="11782" max="12032" width="9.140625" style="246"/>
    <col min="12033" max="12033" width="40.42578125" style="246" customWidth="1"/>
    <col min="12034" max="12034" width="13" style="246" customWidth="1"/>
    <col min="12035" max="12035" width="14.28515625" style="246" customWidth="1"/>
    <col min="12036" max="12036" width="14.42578125" style="246" bestFit="1" customWidth="1"/>
    <col min="12037" max="12037" width="14.140625" style="246" customWidth="1"/>
    <col min="12038" max="12288" width="9.140625" style="246"/>
    <col min="12289" max="12289" width="40.42578125" style="246" customWidth="1"/>
    <col min="12290" max="12290" width="13" style="246" customWidth="1"/>
    <col min="12291" max="12291" width="14.28515625" style="246" customWidth="1"/>
    <col min="12292" max="12292" width="14.42578125" style="246" bestFit="1" customWidth="1"/>
    <col min="12293" max="12293" width="14.140625" style="246" customWidth="1"/>
    <col min="12294" max="12544" width="9.140625" style="246"/>
    <col min="12545" max="12545" width="40.42578125" style="246" customWidth="1"/>
    <col min="12546" max="12546" width="13" style="246" customWidth="1"/>
    <col min="12547" max="12547" width="14.28515625" style="246" customWidth="1"/>
    <col min="12548" max="12548" width="14.42578125" style="246" bestFit="1" customWidth="1"/>
    <col min="12549" max="12549" width="14.140625" style="246" customWidth="1"/>
    <col min="12550" max="12800" width="9.140625" style="246"/>
    <col min="12801" max="12801" width="40.42578125" style="246" customWidth="1"/>
    <col min="12802" max="12802" width="13" style="246" customWidth="1"/>
    <col min="12803" max="12803" width="14.28515625" style="246" customWidth="1"/>
    <col min="12804" max="12804" width="14.42578125" style="246" bestFit="1" customWidth="1"/>
    <col min="12805" max="12805" width="14.140625" style="246" customWidth="1"/>
    <col min="12806" max="13056" width="9.140625" style="246"/>
    <col min="13057" max="13057" width="40.42578125" style="246" customWidth="1"/>
    <col min="13058" max="13058" width="13" style="246" customWidth="1"/>
    <col min="13059" max="13059" width="14.28515625" style="246" customWidth="1"/>
    <col min="13060" max="13060" width="14.42578125" style="246" bestFit="1" customWidth="1"/>
    <col min="13061" max="13061" width="14.140625" style="246" customWidth="1"/>
    <col min="13062" max="13312" width="9.140625" style="246"/>
    <col min="13313" max="13313" width="40.42578125" style="246" customWidth="1"/>
    <col min="13314" max="13314" width="13" style="246" customWidth="1"/>
    <col min="13315" max="13315" width="14.28515625" style="246" customWidth="1"/>
    <col min="13316" max="13316" width="14.42578125" style="246" bestFit="1" customWidth="1"/>
    <col min="13317" max="13317" width="14.140625" style="246" customWidth="1"/>
    <col min="13318" max="13568" width="9.140625" style="246"/>
    <col min="13569" max="13569" width="40.42578125" style="246" customWidth="1"/>
    <col min="13570" max="13570" width="13" style="246" customWidth="1"/>
    <col min="13571" max="13571" width="14.28515625" style="246" customWidth="1"/>
    <col min="13572" max="13572" width="14.42578125" style="246" bestFit="1" customWidth="1"/>
    <col min="13573" max="13573" width="14.140625" style="246" customWidth="1"/>
    <col min="13574" max="13824" width="9.140625" style="246"/>
    <col min="13825" max="13825" width="40.42578125" style="246" customWidth="1"/>
    <col min="13826" max="13826" width="13" style="246" customWidth="1"/>
    <col min="13827" max="13827" width="14.28515625" style="246" customWidth="1"/>
    <col min="13828" max="13828" width="14.42578125" style="246" bestFit="1" customWidth="1"/>
    <col min="13829" max="13829" width="14.140625" style="246" customWidth="1"/>
    <col min="13830" max="14080" width="9.140625" style="246"/>
    <col min="14081" max="14081" width="40.42578125" style="246" customWidth="1"/>
    <col min="14082" max="14082" width="13" style="246" customWidth="1"/>
    <col min="14083" max="14083" width="14.28515625" style="246" customWidth="1"/>
    <col min="14084" max="14084" width="14.42578125" style="246" bestFit="1" customWidth="1"/>
    <col min="14085" max="14085" width="14.140625" style="246" customWidth="1"/>
    <col min="14086" max="14336" width="9.140625" style="246"/>
    <col min="14337" max="14337" width="40.42578125" style="246" customWidth="1"/>
    <col min="14338" max="14338" width="13" style="246" customWidth="1"/>
    <col min="14339" max="14339" width="14.28515625" style="246" customWidth="1"/>
    <col min="14340" max="14340" width="14.42578125" style="246" bestFit="1" customWidth="1"/>
    <col min="14341" max="14341" width="14.140625" style="246" customWidth="1"/>
    <col min="14342" max="14592" width="9.140625" style="246"/>
    <col min="14593" max="14593" width="40.42578125" style="246" customWidth="1"/>
    <col min="14594" max="14594" width="13" style="246" customWidth="1"/>
    <col min="14595" max="14595" width="14.28515625" style="246" customWidth="1"/>
    <col min="14596" max="14596" width="14.42578125" style="246" bestFit="1" customWidth="1"/>
    <col min="14597" max="14597" width="14.140625" style="246" customWidth="1"/>
    <col min="14598" max="14848" width="9.140625" style="246"/>
    <col min="14849" max="14849" width="40.42578125" style="246" customWidth="1"/>
    <col min="14850" max="14850" width="13" style="246" customWidth="1"/>
    <col min="14851" max="14851" width="14.28515625" style="246" customWidth="1"/>
    <col min="14852" max="14852" width="14.42578125" style="246" bestFit="1" customWidth="1"/>
    <col min="14853" max="14853" width="14.140625" style="246" customWidth="1"/>
    <col min="14854" max="15104" width="9.140625" style="246"/>
    <col min="15105" max="15105" width="40.42578125" style="246" customWidth="1"/>
    <col min="15106" max="15106" width="13" style="246" customWidth="1"/>
    <col min="15107" max="15107" width="14.28515625" style="246" customWidth="1"/>
    <col min="15108" max="15108" width="14.42578125" style="246" bestFit="1" customWidth="1"/>
    <col min="15109" max="15109" width="14.140625" style="246" customWidth="1"/>
    <col min="15110" max="15360" width="9.140625" style="246"/>
    <col min="15361" max="15361" width="40.42578125" style="246" customWidth="1"/>
    <col min="15362" max="15362" width="13" style="246" customWidth="1"/>
    <col min="15363" max="15363" width="14.28515625" style="246" customWidth="1"/>
    <col min="15364" max="15364" width="14.42578125" style="246" bestFit="1" customWidth="1"/>
    <col min="15365" max="15365" width="14.140625" style="246" customWidth="1"/>
    <col min="15366" max="15616" width="9.140625" style="246"/>
    <col min="15617" max="15617" width="40.42578125" style="246" customWidth="1"/>
    <col min="15618" max="15618" width="13" style="246" customWidth="1"/>
    <col min="15619" max="15619" width="14.28515625" style="246" customWidth="1"/>
    <col min="15620" max="15620" width="14.42578125" style="246" bestFit="1" customWidth="1"/>
    <col min="15621" max="15621" width="14.140625" style="246" customWidth="1"/>
    <col min="15622" max="15872" width="9.140625" style="246"/>
    <col min="15873" max="15873" width="40.42578125" style="246" customWidth="1"/>
    <col min="15874" max="15874" width="13" style="246" customWidth="1"/>
    <col min="15875" max="15875" width="14.28515625" style="246" customWidth="1"/>
    <col min="15876" max="15876" width="14.42578125" style="246" bestFit="1" customWidth="1"/>
    <col min="15877" max="15877" width="14.140625" style="246" customWidth="1"/>
    <col min="15878" max="16128" width="9.140625" style="246"/>
    <col min="16129" max="16129" width="40.42578125" style="246" customWidth="1"/>
    <col min="16130" max="16130" width="13" style="246" customWidth="1"/>
    <col min="16131" max="16131" width="14.28515625" style="246" customWidth="1"/>
    <col min="16132" max="16132" width="14.42578125" style="246" bestFit="1" customWidth="1"/>
    <col min="16133" max="16133" width="14.140625" style="246" customWidth="1"/>
    <col min="16134" max="16384" width="9.140625" style="246"/>
  </cols>
  <sheetData>
    <row r="1" spans="1:6" hidden="1" x14ac:dyDescent="0.25">
      <c r="A1" s="1"/>
    </row>
    <row r="2" spans="1:6" hidden="1" x14ac:dyDescent="0.25">
      <c r="A2" s="1"/>
    </row>
    <row r="3" spans="1:6" x14ac:dyDescent="0.25">
      <c r="A3" s="326" t="s">
        <v>407</v>
      </c>
      <c r="B3" s="326"/>
      <c r="C3" s="326"/>
      <c r="D3" s="326"/>
      <c r="E3" s="326"/>
    </row>
    <row r="4" spans="1:6" x14ac:dyDescent="0.25">
      <c r="A4" s="327" t="s">
        <v>408</v>
      </c>
      <c r="B4" s="327"/>
      <c r="C4" s="327"/>
      <c r="D4" s="327"/>
      <c r="E4" s="327"/>
    </row>
    <row r="5" spans="1:6" s="247" customFormat="1" ht="63" x14ac:dyDescent="0.2">
      <c r="A5" s="80" t="s">
        <v>189</v>
      </c>
      <c r="B5" s="80" t="s">
        <v>409</v>
      </c>
      <c r="C5" s="80" t="s">
        <v>410</v>
      </c>
      <c r="D5" s="80" t="s">
        <v>411</v>
      </c>
      <c r="E5" s="80" t="s">
        <v>412</v>
      </c>
    </row>
    <row r="6" spans="1:6" ht="31.5" x14ac:dyDescent="0.25">
      <c r="A6" s="185" t="s">
        <v>413</v>
      </c>
      <c r="B6" s="112">
        <v>41568251</v>
      </c>
      <c r="C6" s="112">
        <v>22000000</v>
      </c>
      <c r="D6" s="112">
        <v>22000000</v>
      </c>
      <c r="E6" s="112">
        <v>22000000</v>
      </c>
      <c r="F6" s="248"/>
    </row>
    <row r="7" spans="1:6" ht="31.5" x14ac:dyDescent="0.25">
      <c r="A7" s="185" t="s">
        <v>414</v>
      </c>
      <c r="B7" s="112">
        <v>0</v>
      </c>
      <c r="C7" s="112"/>
      <c r="D7" s="3"/>
      <c r="E7" s="3"/>
      <c r="F7" s="248"/>
    </row>
    <row r="8" spans="1:6" x14ac:dyDescent="0.25">
      <c r="A8" s="185" t="s">
        <v>5</v>
      </c>
      <c r="B8" s="112">
        <v>11383000</v>
      </c>
      <c r="C8" s="112">
        <v>10000000</v>
      </c>
      <c r="D8" s="3">
        <v>10000000</v>
      </c>
      <c r="E8" s="3">
        <v>10000000</v>
      </c>
    </row>
    <row r="9" spans="1:6" x14ac:dyDescent="0.25">
      <c r="A9" s="185" t="s">
        <v>6</v>
      </c>
      <c r="B9" s="112">
        <v>3308110</v>
      </c>
      <c r="C9" s="112">
        <v>2000000</v>
      </c>
      <c r="D9" s="3">
        <v>2000000</v>
      </c>
      <c r="E9" s="3">
        <v>2000000</v>
      </c>
      <c r="F9" s="248"/>
    </row>
    <row r="10" spans="1:6" x14ac:dyDescent="0.25">
      <c r="A10" s="185" t="s">
        <v>7</v>
      </c>
      <c r="B10" s="112">
        <f>'[2]2.sz.tábla'!D53</f>
        <v>0</v>
      </c>
      <c r="C10" s="112"/>
      <c r="D10" s="3"/>
      <c r="E10" s="3"/>
      <c r="F10" s="248"/>
    </row>
    <row r="11" spans="1:6" ht="30.75" x14ac:dyDescent="0.25">
      <c r="A11" s="249" t="s">
        <v>8</v>
      </c>
      <c r="B11" s="112"/>
      <c r="C11" s="112"/>
      <c r="D11" s="3"/>
      <c r="E11" s="3"/>
    </row>
    <row r="12" spans="1:6" ht="30.75" x14ac:dyDescent="0.25">
      <c r="A12" s="249" t="s">
        <v>9</v>
      </c>
      <c r="B12" s="112">
        <f>'[2]2.sz.tábla'!D63</f>
        <v>0</v>
      </c>
      <c r="C12" s="112"/>
      <c r="D12" s="3"/>
      <c r="E12" s="3"/>
    </row>
    <row r="13" spans="1:6" x14ac:dyDescent="0.25">
      <c r="A13" s="186" t="s">
        <v>10</v>
      </c>
      <c r="B13" s="4">
        <f>SUM(B6:B12)</f>
        <v>56259361</v>
      </c>
      <c r="C13" s="4">
        <f>SUM(C6:C11)</f>
        <v>34000000</v>
      </c>
      <c r="D13" s="4">
        <f>SUM(D6:D11)</f>
        <v>34000000</v>
      </c>
      <c r="E13" s="4">
        <f t="shared" ref="E13" si="0">SUM(E6:E12)</f>
        <v>34000000</v>
      </c>
    </row>
    <row r="14" spans="1:6" x14ac:dyDescent="0.25">
      <c r="A14" s="186" t="s">
        <v>415</v>
      </c>
      <c r="B14" s="7"/>
      <c r="C14" s="7"/>
      <c r="D14" s="7"/>
      <c r="E14" s="7"/>
      <c r="F14" s="248"/>
    </row>
    <row r="15" spans="1:6" ht="47.25" x14ac:dyDescent="0.25">
      <c r="A15" s="250" t="s">
        <v>416</v>
      </c>
      <c r="B15" s="112">
        <v>35000000</v>
      </c>
      <c r="C15" s="112">
        <v>10000000</v>
      </c>
      <c r="D15" s="3">
        <v>10000000</v>
      </c>
      <c r="E15" s="3">
        <v>10000000</v>
      </c>
      <c r="F15" s="248"/>
    </row>
    <row r="16" spans="1:6" ht="63" x14ac:dyDescent="0.25">
      <c r="A16" s="250" t="s">
        <v>417</v>
      </c>
      <c r="B16" s="112">
        <v>1044244</v>
      </c>
      <c r="C16" s="112">
        <v>250000</v>
      </c>
      <c r="D16" s="3">
        <v>250000</v>
      </c>
      <c r="E16" s="3">
        <v>250000</v>
      </c>
      <c r="F16" s="248"/>
    </row>
    <row r="17" spans="1:13" x14ac:dyDescent="0.25">
      <c r="A17" s="186" t="s">
        <v>418</v>
      </c>
      <c r="B17" s="4">
        <v>36044244</v>
      </c>
      <c r="C17" s="4">
        <f>SUM(C15:C16)</f>
        <v>10250000</v>
      </c>
      <c r="D17" s="4">
        <f>SUM(D15:D16)</f>
        <v>10250000</v>
      </c>
      <c r="E17" s="4">
        <f>SUM(E15:E16)</f>
        <v>10250000</v>
      </c>
      <c r="F17" s="248"/>
    </row>
    <row r="18" spans="1:13" x14ac:dyDescent="0.25">
      <c r="A18" s="188" t="s">
        <v>13</v>
      </c>
      <c r="B18" s="5">
        <f>B13+B17</f>
        <v>92303605</v>
      </c>
      <c r="C18" s="5">
        <f>C13+C17</f>
        <v>44250000</v>
      </c>
      <c r="D18" s="5">
        <f>D13+D17</f>
        <v>44250000</v>
      </c>
      <c r="E18" s="5">
        <f>E13+E17</f>
        <v>44250000</v>
      </c>
    </row>
    <row r="19" spans="1:13" s="253" customFormat="1" x14ac:dyDescent="0.25">
      <c r="A19" s="188"/>
      <c r="B19" s="112"/>
      <c r="C19" s="112"/>
      <c r="D19" s="251"/>
      <c r="E19" s="251"/>
      <c r="F19" s="252"/>
      <c r="G19" s="252"/>
      <c r="H19" s="252"/>
      <c r="I19" s="252"/>
      <c r="J19" s="252"/>
      <c r="K19" s="252"/>
      <c r="L19" s="252"/>
      <c r="M19" s="252"/>
    </row>
    <row r="20" spans="1:13" s="255" customFormat="1" x14ac:dyDescent="0.25">
      <c r="A20" s="186" t="s">
        <v>419</v>
      </c>
      <c r="B20" s="4">
        <f>SUM(B21:B25)</f>
        <v>65058469</v>
      </c>
      <c r="C20" s="4">
        <f>SUM(C21:C25)</f>
        <v>36800000</v>
      </c>
      <c r="D20" s="4">
        <f>SUM(D21:D25)</f>
        <v>36800000</v>
      </c>
      <c r="E20" s="4">
        <f>SUM(E21:E25)</f>
        <v>36800000</v>
      </c>
      <c r="F20" s="254"/>
      <c r="G20" s="254"/>
      <c r="H20" s="254"/>
      <c r="I20" s="254"/>
      <c r="J20" s="254"/>
      <c r="K20" s="254"/>
      <c r="L20" s="254"/>
      <c r="M20" s="254"/>
    </row>
    <row r="21" spans="1:13" s="255" customFormat="1" x14ac:dyDescent="0.25">
      <c r="A21" s="185" t="s">
        <v>72</v>
      </c>
      <c r="B21" s="112">
        <v>22269078</v>
      </c>
      <c r="C21" s="112">
        <v>8000000</v>
      </c>
      <c r="D21" s="6">
        <v>8000000</v>
      </c>
      <c r="E21" s="6">
        <v>8000000</v>
      </c>
      <c r="F21" s="254"/>
      <c r="G21" s="254"/>
      <c r="H21" s="254"/>
      <c r="I21" s="254"/>
      <c r="J21" s="254"/>
      <c r="K21" s="254"/>
      <c r="L21" s="254"/>
      <c r="M21" s="254"/>
    </row>
    <row r="22" spans="1:13" s="253" customFormat="1" ht="31.5" x14ac:dyDescent="0.25">
      <c r="A22" s="185" t="s">
        <v>420</v>
      </c>
      <c r="B22" s="112">
        <v>3645209</v>
      </c>
      <c r="C22" s="112">
        <v>2500000</v>
      </c>
      <c r="D22" s="3">
        <v>2500000</v>
      </c>
      <c r="E22" s="3">
        <v>2500000</v>
      </c>
      <c r="F22" s="256"/>
      <c r="G22" s="256"/>
      <c r="H22" s="256"/>
      <c r="I22" s="252"/>
      <c r="J22" s="252"/>
      <c r="K22" s="252"/>
      <c r="L22" s="252"/>
      <c r="M22" s="252"/>
    </row>
    <row r="23" spans="1:13" s="253" customFormat="1" x14ac:dyDescent="0.25">
      <c r="A23" s="185" t="s">
        <v>70</v>
      </c>
      <c r="B23" s="112">
        <v>22864333</v>
      </c>
      <c r="C23" s="112">
        <v>17000000</v>
      </c>
      <c r="D23" s="3">
        <v>17000000</v>
      </c>
      <c r="E23" s="3">
        <v>17000000</v>
      </c>
      <c r="F23" s="256"/>
      <c r="G23" s="256"/>
      <c r="H23" s="256"/>
      <c r="I23" s="252"/>
      <c r="J23" s="252"/>
      <c r="K23" s="252"/>
      <c r="L23" s="252"/>
      <c r="M23" s="252"/>
    </row>
    <row r="24" spans="1:13" s="253" customFormat="1" x14ac:dyDescent="0.25">
      <c r="A24" s="185" t="s">
        <v>73</v>
      </c>
      <c r="B24" s="112">
        <v>2048500</v>
      </c>
      <c r="C24" s="112">
        <v>1800000</v>
      </c>
      <c r="D24" s="3">
        <v>1800000</v>
      </c>
      <c r="E24" s="3">
        <v>1800000</v>
      </c>
      <c r="F24" s="256"/>
      <c r="G24" s="256"/>
      <c r="H24" s="256"/>
      <c r="I24" s="252"/>
      <c r="J24" s="252"/>
      <c r="K24" s="252"/>
      <c r="L24" s="252"/>
      <c r="M24" s="252"/>
    </row>
    <row r="25" spans="1:13" x14ac:dyDescent="0.25">
      <c r="A25" s="185" t="s">
        <v>71</v>
      </c>
      <c r="B25" s="112">
        <v>14231349</v>
      </c>
      <c r="C25" s="112">
        <v>7500000</v>
      </c>
      <c r="D25" s="3">
        <v>7500000</v>
      </c>
      <c r="E25" s="3">
        <v>7500000</v>
      </c>
    </row>
    <row r="26" spans="1:13" x14ac:dyDescent="0.25">
      <c r="A26" s="186" t="s">
        <v>421</v>
      </c>
      <c r="B26" s="4">
        <f>SUM(B27:B29)</f>
        <v>19184951</v>
      </c>
      <c r="C26" s="4">
        <f>SUM(C27:C28)</f>
        <v>2000000</v>
      </c>
      <c r="D26" s="4">
        <f>SUM(D27:D28)</f>
        <v>2000000</v>
      </c>
      <c r="E26" s="4">
        <f>SUM(E27:E28)</f>
        <v>2000000</v>
      </c>
    </row>
    <row r="27" spans="1:13" x14ac:dyDescent="0.25">
      <c r="A27" s="185" t="s">
        <v>422</v>
      </c>
      <c r="B27" s="112">
        <v>8604620</v>
      </c>
      <c r="C27" s="112">
        <v>1000000</v>
      </c>
      <c r="D27" s="3">
        <v>1000000</v>
      </c>
      <c r="E27" s="3">
        <v>1000000</v>
      </c>
    </row>
    <row r="28" spans="1:13" x14ac:dyDescent="0.25">
      <c r="A28" s="185" t="s">
        <v>423</v>
      </c>
      <c r="B28" s="112">
        <v>10537476</v>
      </c>
      <c r="C28" s="112">
        <v>1000000</v>
      </c>
      <c r="D28" s="3">
        <v>1000000</v>
      </c>
      <c r="E28" s="3">
        <v>1000000</v>
      </c>
    </row>
    <row r="29" spans="1:13" x14ac:dyDescent="0.25">
      <c r="A29" s="185" t="s">
        <v>424</v>
      </c>
      <c r="B29" s="112">
        <v>42855</v>
      </c>
      <c r="C29" s="112"/>
      <c r="D29" s="3"/>
      <c r="E29" s="3"/>
    </row>
    <row r="30" spans="1:13" x14ac:dyDescent="0.25">
      <c r="A30" s="186" t="s">
        <v>16</v>
      </c>
      <c r="B30" s="4">
        <v>5773950</v>
      </c>
      <c r="C30" s="4">
        <v>5200000</v>
      </c>
      <c r="D30" s="4">
        <v>5200000</v>
      </c>
      <c r="E30" s="4">
        <v>5200000</v>
      </c>
    </row>
    <row r="31" spans="1:13" s="253" customFormat="1" x14ac:dyDescent="0.25">
      <c r="A31" s="185" t="s">
        <v>17</v>
      </c>
      <c r="B31" s="112">
        <v>5773950</v>
      </c>
      <c r="C31" s="112">
        <v>5200000</v>
      </c>
      <c r="D31" s="3">
        <v>5200000</v>
      </c>
      <c r="E31" s="3">
        <v>5200000</v>
      </c>
    </row>
    <row r="32" spans="1:13" s="253" customFormat="1" x14ac:dyDescent="0.25">
      <c r="A32" s="185" t="s">
        <v>18</v>
      </c>
      <c r="B32" s="112"/>
      <c r="C32" s="112"/>
      <c r="D32" s="3"/>
      <c r="E32" s="3"/>
    </row>
    <row r="33" spans="1:5" x14ac:dyDescent="0.25">
      <c r="A33" s="186" t="s">
        <v>19</v>
      </c>
      <c r="B33" s="4">
        <f>SUM(B30,B26,B20)</f>
        <v>90017370</v>
      </c>
      <c r="C33" s="4">
        <f>SUM(C30,C26,C20)</f>
        <v>44000000</v>
      </c>
      <c r="D33" s="4">
        <f>SUM(D30,D26,D20)</f>
        <v>44000000</v>
      </c>
      <c r="E33" s="4">
        <f>SUM(E30,E26,E20)</f>
        <v>44000000</v>
      </c>
    </row>
    <row r="34" spans="1:5" x14ac:dyDescent="0.25">
      <c r="A34" s="185" t="s">
        <v>425</v>
      </c>
      <c r="B34" s="112"/>
      <c r="C34" s="112"/>
      <c r="D34" s="3"/>
      <c r="E34" s="3"/>
    </row>
    <row r="35" spans="1:5" x14ac:dyDescent="0.25">
      <c r="A35" s="185" t="s">
        <v>75</v>
      </c>
      <c r="B35" s="112">
        <f>'[2]1.sz.tábla '!D29</f>
        <v>0</v>
      </c>
      <c r="C35" s="112"/>
      <c r="D35" s="3"/>
      <c r="E35" s="3"/>
    </row>
    <row r="36" spans="1:5" ht="31.5" x14ac:dyDescent="0.25">
      <c r="A36" s="185" t="s">
        <v>426</v>
      </c>
      <c r="B36" s="112">
        <v>2286235</v>
      </c>
      <c r="C36" s="112">
        <v>250000</v>
      </c>
      <c r="D36" s="3">
        <v>250000</v>
      </c>
      <c r="E36" s="3">
        <v>250000</v>
      </c>
    </row>
    <row r="37" spans="1:5" s="253" customFormat="1" x14ac:dyDescent="0.25">
      <c r="A37" s="186" t="s">
        <v>20</v>
      </c>
      <c r="B37" s="4">
        <f>SUM(B34:B36)</f>
        <v>2286235</v>
      </c>
      <c r="C37" s="4">
        <f>SUM(C34:C36)</f>
        <v>250000</v>
      </c>
      <c r="D37" s="4">
        <f>SUM(D34:D36)</f>
        <v>250000</v>
      </c>
      <c r="E37" s="4">
        <f>SUM(E34:E36)</f>
        <v>250000</v>
      </c>
    </row>
    <row r="38" spans="1:5" x14ac:dyDescent="0.25">
      <c r="A38" s="188" t="s">
        <v>21</v>
      </c>
      <c r="B38" s="5">
        <f>SUM(B33,B37)</f>
        <v>92303605</v>
      </c>
      <c r="C38" s="5">
        <f>SUM(C33,C37)</f>
        <v>44250000</v>
      </c>
      <c r="D38" s="5">
        <f>SUM(D33,D37)</f>
        <v>44250000</v>
      </c>
      <c r="E38" s="5">
        <f>SUM(E33,E37)</f>
        <v>44250000</v>
      </c>
    </row>
    <row r="39" spans="1:5" x14ac:dyDescent="0.25">
      <c r="B39" s="258"/>
    </row>
  </sheetData>
  <mergeCells count="2">
    <mergeCell ref="A3:E3"/>
    <mergeCell ref="A4:E4"/>
  </mergeCells>
  <pageMargins left="0.70866141732283472" right="0.70866141732283472" top="0.94488188976377963" bottom="0.35433070866141736" header="0.31496062992125984" footer="0.31496062992125984"/>
  <pageSetup paperSize="9" scale="96" orientation="portrait" r:id="rId1"/>
  <headerFooter>
    <oddHeader>&amp;L&amp;"Times New Roman,Normál"&amp;12Balatonszőlős Község Önkormányzata&amp;C&amp;"Times New Roman,Normál"&amp;12 11. melléklet 
az önkormányzat 2019. évi költségvetéséről szóló 2/2019. (II. 15.) önkormányzati rendelethez: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2"/>
  <sheetViews>
    <sheetView view="pageLayout" zoomScaleNormal="100" workbookViewId="0">
      <selection activeCell="A3" sqref="A3:F3"/>
    </sheetView>
  </sheetViews>
  <sheetFormatPr defaultRowHeight="15.75" x14ac:dyDescent="0.25"/>
  <cols>
    <col min="1" max="1" width="17.5703125" style="108" customWidth="1"/>
    <col min="2" max="2" width="13.42578125" style="108" customWidth="1"/>
    <col min="3" max="3" width="12.42578125" style="108" customWidth="1"/>
    <col min="4" max="4" width="11.28515625" style="108" customWidth="1"/>
    <col min="5" max="5" width="12.5703125" style="108" customWidth="1"/>
    <col min="6" max="6" width="13.42578125" style="108" customWidth="1"/>
    <col min="7" max="7" width="10.7109375" style="108" customWidth="1"/>
    <col min="8" max="8" width="12.42578125" style="108" customWidth="1"/>
    <col min="9" max="16384" width="9.140625" style="108"/>
  </cols>
  <sheetData>
    <row r="1" spans="1:8" ht="19.5" customHeight="1" x14ac:dyDescent="0.25"/>
    <row r="2" spans="1:8" ht="17.25" customHeight="1" x14ac:dyDescent="0.25"/>
    <row r="3" spans="1:8" s="260" customFormat="1" ht="45.75" customHeight="1" x14ac:dyDescent="0.25">
      <c r="A3" s="333" t="s">
        <v>427</v>
      </c>
      <c r="B3" s="333"/>
      <c r="C3" s="333"/>
      <c r="D3" s="333"/>
      <c r="E3" s="333"/>
      <c r="F3" s="333"/>
      <c r="G3" s="259"/>
      <c r="H3" s="259"/>
    </row>
    <row r="4" spans="1:8" x14ac:dyDescent="0.25">
      <c r="A4" s="261"/>
      <c r="B4" s="262"/>
      <c r="C4" s="262"/>
      <c r="D4" s="262"/>
      <c r="E4" s="262"/>
      <c r="F4" s="262"/>
      <c r="G4" s="262"/>
      <c r="H4" s="262"/>
    </row>
    <row r="5" spans="1:8" x14ac:dyDescent="0.25">
      <c r="A5" s="261"/>
      <c r="B5" s="263" t="s">
        <v>428</v>
      </c>
      <c r="C5" s="264"/>
      <c r="D5" s="265"/>
      <c r="E5" s="266"/>
      <c r="F5" s="265"/>
    </row>
    <row r="6" spans="1:8" ht="31.5" x14ac:dyDescent="0.25">
      <c r="A6" s="267" t="s">
        <v>429</v>
      </c>
      <c r="B6" s="334" t="s">
        <v>430</v>
      </c>
      <c r="C6" s="334"/>
      <c r="D6" s="334"/>
      <c r="E6" s="334"/>
      <c r="F6" s="334"/>
    </row>
    <row r="7" spans="1:8" x14ac:dyDescent="0.25">
      <c r="A7" s="268"/>
      <c r="B7" s="269"/>
      <c r="C7" s="270"/>
      <c r="D7" s="270"/>
      <c r="E7" s="271"/>
      <c r="F7" s="270"/>
    </row>
    <row r="8" spans="1:8" x14ac:dyDescent="0.25">
      <c r="A8" s="268"/>
      <c r="B8" s="269"/>
      <c r="C8" s="272"/>
      <c r="D8" s="272"/>
      <c r="E8" s="273"/>
      <c r="F8" s="272"/>
    </row>
    <row r="9" spans="1:8" ht="31.5" x14ac:dyDescent="0.25">
      <c r="A9" s="274" t="s">
        <v>431</v>
      </c>
      <c r="B9" s="275" t="s">
        <v>432</v>
      </c>
      <c r="C9" s="276" t="s">
        <v>433</v>
      </c>
      <c r="D9" s="276" t="s">
        <v>434</v>
      </c>
      <c r="E9" s="277" t="s">
        <v>435</v>
      </c>
      <c r="F9" s="276" t="s">
        <v>66</v>
      </c>
    </row>
    <row r="10" spans="1:8" x14ac:dyDescent="0.25">
      <c r="A10" s="278" t="s">
        <v>436</v>
      </c>
      <c r="B10" s="279">
        <v>11040004</v>
      </c>
      <c r="C10" s="279">
        <v>6605000</v>
      </c>
      <c r="D10" s="279">
        <v>1220000</v>
      </c>
      <c r="E10" s="280"/>
      <c r="F10" s="281">
        <f>SUM(B10:E10)</f>
        <v>18865004</v>
      </c>
    </row>
    <row r="11" spans="1:8" x14ac:dyDescent="0.25">
      <c r="A11" s="278" t="s">
        <v>437</v>
      </c>
      <c r="B11" s="279"/>
      <c r="C11" s="279"/>
      <c r="D11" s="279"/>
      <c r="E11" s="280"/>
      <c r="F11" s="279">
        <v>0</v>
      </c>
    </row>
    <row r="12" spans="1:8" x14ac:dyDescent="0.25">
      <c r="A12" s="278" t="s">
        <v>438</v>
      </c>
      <c r="B12" s="279"/>
      <c r="C12" s="279"/>
      <c r="D12" s="279"/>
      <c r="E12" s="280"/>
      <c r="F12" s="279"/>
    </row>
    <row r="13" spans="1:8" x14ac:dyDescent="0.25">
      <c r="A13" s="282" t="s">
        <v>66</v>
      </c>
      <c r="B13" s="283">
        <f>SUM(B10:B12)</f>
        <v>11040004</v>
      </c>
      <c r="C13" s="283">
        <f>SUM(C10:C12)</f>
        <v>6605000</v>
      </c>
      <c r="D13" s="283">
        <f>SUM(D10:D12)</f>
        <v>1220000</v>
      </c>
      <c r="E13" s="283">
        <f>SUM(E10:E12)</f>
        <v>0</v>
      </c>
      <c r="F13" s="283">
        <f>SUM(F10:F12)</f>
        <v>18865004</v>
      </c>
    </row>
    <row r="14" spans="1:8" x14ac:dyDescent="0.25">
      <c r="A14" s="284"/>
      <c r="B14" s="285"/>
      <c r="C14" s="285"/>
      <c r="D14" s="285"/>
      <c r="E14" s="284"/>
      <c r="F14" s="285"/>
    </row>
    <row r="15" spans="1:8" ht="31.5" x14ac:dyDescent="0.25">
      <c r="A15" s="274" t="s">
        <v>439</v>
      </c>
      <c r="B15" s="275" t="s">
        <v>432</v>
      </c>
      <c r="C15" s="276" t="s">
        <v>433</v>
      </c>
      <c r="D15" s="276" t="s">
        <v>434</v>
      </c>
      <c r="E15" s="277" t="s">
        <v>435</v>
      </c>
      <c r="F15" s="276" t="s">
        <v>66</v>
      </c>
    </row>
    <row r="16" spans="1:8" ht="31.5" x14ac:dyDescent="0.25">
      <c r="A16" s="278" t="s">
        <v>440</v>
      </c>
      <c r="B16" s="279">
        <v>3000000</v>
      </c>
      <c r="C16" s="279">
        <v>1220004</v>
      </c>
      <c r="D16" s="279">
        <v>1220000</v>
      </c>
      <c r="E16" s="280"/>
      <c r="F16" s="279">
        <f>SUM(B16:E16)</f>
        <v>5440004</v>
      </c>
    </row>
    <row r="17" spans="1:6" ht="31.5" x14ac:dyDescent="0.25">
      <c r="A17" s="278" t="s">
        <v>441</v>
      </c>
      <c r="B17" s="279">
        <v>660000</v>
      </c>
      <c r="C17" s="279">
        <v>0</v>
      </c>
      <c r="D17" s="279">
        <v>0</v>
      </c>
      <c r="E17" s="280">
        <v>0</v>
      </c>
      <c r="F17" s="279">
        <f>SUM(B17:E17)</f>
        <v>660000</v>
      </c>
    </row>
    <row r="18" spans="1:6" ht="31.5" x14ac:dyDescent="0.25">
      <c r="A18" s="278" t="s">
        <v>442</v>
      </c>
      <c r="B18" s="279">
        <v>2945000</v>
      </c>
      <c r="C18" s="279">
        <v>5385000</v>
      </c>
      <c r="D18" s="279">
        <v>0</v>
      </c>
      <c r="E18" s="280">
        <v>0</v>
      </c>
      <c r="F18" s="279">
        <f>SUM(B18:E18)</f>
        <v>8330000</v>
      </c>
    </row>
    <row r="19" spans="1:6" x14ac:dyDescent="0.25">
      <c r="A19" s="278" t="s">
        <v>443</v>
      </c>
      <c r="B19" s="279">
        <v>535000</v>
      </c>
      <c r="C19" s="279">
        <v>0</v>
      </c>
      <c r="D19" s="279">
        <v>0</v>
      </c>
      <c r="E19" s="280">
        <v>0</v>
      </c>
      <c r="F19" s="279">
        <f>SUM(B19:E19)</f>
        <v>535000</v>
      </c>
    </row>
    <row r="20" spans="1:6" x14ac:dyDescent="0.25">
      <c r="A20" s="278" t="s">
        <v>444</v>
      </c>
      <c r="B20" s="279"/>
      <c r="C20" s="279">
        <v>0</v>
      </c>
      <c r="D20" s="279"/>
      <c r="E20" s="280">
        <v>0</v>
      </c>
      <c r="F20" s="279">
        <f t="shared" ref="F20:F22" si="0">SUM(B20:D20)</f>
        <v>0</v>
      </c>
    </row>
    <row r="21" spans="1:6" x14ac:dyDescent="0.25">
      <c r="A21" s="278" t="s">
        <v>445</v>
      </c>
      <c r="B21" s="279">
        <v>3900000</v>
      </c>
      <c r="C21" s="279">
        <v>0</v>
      </c>
      <c r="D21" s="279"/>
      <c r="E21" s="280">
        <v>0</v>
      </c>
      <c r="F21" s="279">
        <f t="shared" si="0"/>
        <v>3900000</v>
      </c>
    </row>
    <row r="22" spans="1:6" ht="31.5" x14ac:dyDescent="0.25">
      <c r="A22" s="278" t="s">
        <v>446</v>
      </c>
      <c r="B22" s="279"/>
      <c r="C22" s="279"/>
      <c r="D22" s="279"/>
      <c r="E22" s="280"/>
      <c r="F22" s="279">
        <f t="shared" si="0"/>
        <v>0</v>
      </c>
    </row>
    <row r="23" spans="1:6" x14ac:dyDescent="0.25">
      <c r="A23" s="282" t="s">
        <v>66</v>
      </c>
      <c r="B23" s="283">
        <f>SUM(B16:B22)</f>
        <v>11040000</v>
      </c>
      <c r="C23" s="283">
        <f>SUM(C16:C22)</f>
        <v>6605004</v>
      </c>
      <c r="D23" s="283">
        <f>SUM(D16:D22)</f>
        <v>1220000</v>
      </c>
      <c r="E23" s="283">
        <f>SUM(E16:E22)</f>
        <v>0</v>
      </c>
      <c r="F23" s="283">
        <f>SUM(F16:F22)</f>
        <v>18865004</v>
      </c>
    </row>
    <row r="24" spans="1:6" x14ac:dyDescent="0.25">
      <c r="A24" s="266"/>
      <c r="B24" s="286"/>
      <c r="C24" s="265"/>
      <c r="D24" s="265"/>
      <c r="E24" s="266"/>
      <c r="F24" s="265"/>
    </row>
    <row r="26" spans="1:6" x14ac:dyDescent="0.25">
      <c r="A26" s="261"/>
      <c r="B26" s="263"/>
      <c r="C26" s="264"/>
      <c r="D26" s="265"/>
      <c r="E26" s="266"/>
      <c r="F26" s="265"/>
    </row>
    <row r="27" spans="1:6" x14ac:dyDescent="0.25">
      <c r="A27" s="267"/>
      <c r="B27" s="328"/>
      <c r="C27" s="328"/>
      <c r="D27" s="328"/>
      <c r="E27" s="328"/>
      <c r="F27" s="328"/>
    </row>
    <row r="28" spans="1:6" x14ac:dyDescent="0.25">
      <c r="A28" s="268"/>
      <c r="B28" s="269"/>
      <c r="C28" s="270"/>
      <c r="D28" s="270"/>
      <c r="E28" s="271"/>
      <c r="F28" s="270"/>
    </row>
    <row r="29" spans="1:6" x14ac:dyDescent="0.25">
      <c r="A29" s="268"/>
      <c r="B29" s="269"/>
      <c r="C29" s="270"/>
      <c r="D29" s="270"/>
      <c r="E29" s="271"/>
      <c r="F29" s="270"/>
    </row>
    <row r="30" spans="1:6" x14ac:dyDescent="0.25">
      <c r="A30" s="287"/>
      <c r="B30" s="288"/>
      <c r="C30" s="289"/>
      <c r="D30" s="289"/>
      <c r="E30" s="290"/>
      <c r="F30" s="289"/>
    </row>
    <row r="31" spans="1:6" x14ac:dyDescent="0.25">
      <c r="A31" s="291"/>
      <c r="B31" s="292"/>
      <c r="C31" s="292"/>
      <c r="D31" s="292"/>
      <c r="E31" s="293"/>
      <c r="F31" s="292"/>
    </row>
    <row r="32" spans="1:6" x14ac:dyDescent="0.25">
      <c r="A32" s="291"/>
      <c r="B32" s="292"/>
      <c r="C32" s="292"/>
      <c r="D32" s="292"/>
      <c r="E32" s="293"/>
      <c r="F32" s="292"/>
    </row>
    <row r="33" spans="1:6" x14ac:dyDescent="0.25">
      <c r="A33" s="291"/>
      <c r="B33" s="292"/>
      <c r="C33" s="292"/>
      <c r="D33" s="292"/>
      <c r="E33" s="293"/>
      <c r="F33" s="292"/>
    </row>
    <row r="34" spans="1:6" x14ac:dyDescent="0.25">
      <c r="A34" s="291"/>
      <c r="B34" s="292"/>
      <c r="C34" s="292"/>
      <c r="D34" s="292"/>
      <c r="E34" s="293"/>
      <c r="F34" s="292"/>
    </row>
    <row r="35" spans="1:6" x14ac:dyDescent="0.25">
      <c r="A35" s="271"/>
      <c r="B35" s="294"/>
      <c r="C35" s="294"/>
      <c r="D35" s="294"/>
      <c r="E35" s="294"/>
      <c r="F35" s="294"/>
    </row>
    <row r="36" spans="1:6" x14ac:dyDescent="0.25">
      <c r="A36" s="291"/>
      <c r="B36" s="295"/>
      <c r="C36" s="295"/>
      <c r="D36" s="295"/>
      <c r="E36" s="291"/>
      <c r="F36" s="295"/>
    </row>
    <row r="37" spans="1:6" x14ac:dyDescent="0.25">
      <c r="A37" s="287"/>
      <c r="B37" s="288"/>
      <c r="C37" s="289"/>
      <c r="D37" s="289"/>
      <c r="E37" s="290"/>
      <c r="F37" s="289"/>
    </row>
    <row r="38" spans="1:6" x14ac:dyDescent="0.25">
      <c r="A38" s="291"/>
      <c r="B38" s="292"/>
      <c r="C38" s="292"/>
      <c r="D38" s="292"/>
      <c r="E38" s="293"/>
      <c r="F38" s="292"/>
    </row>
    <row r="39" spans="1:6" x14ac:dyDescent="0.25">
      <c r="A39" s="291"/>
      <c r="B39" s="292"/>
      <c r="C39" s="292"/>
      <c r="D39" s="292"/>
      <c r="E39" s="293"/>
      <c r="F39" s="292"/>
    </row>
    <row r="40" spans="1:6" x14ac:dyDescent="0.25">
      <c r="A40" s="291"/>
      <c r="B40" s="292"/>
      <c r="C40" s="292"/>
      <c r="D40" s="292"/>
      <c r="E40" s="293"/>
      <c r="F40" s="292"/>
    </row>
    <row r="41" spans="1:6" x14ac:dyDescent="0.25">
      <c r="A41" s="291"/>
      <c r="B41" s="292"/>
      <c r="C41" s="292"/>
      <c r="D41" s="292"/>
      <c r="E41" s="293"/>
      <c r="F41" s="292"/>
    </row>
    <row r="42" spans="1:6" x14ac:dyDescent="0.25">
      <c r="A42" s="291"/>
      <c r="B42" s="292"/>
      <c r="C42" s="292"/>
      <c r="D42" s="292"/>
      <c r="E42" s="293"/>
      <c r="F42" s="292"/>
    </row>
    <row r="43" spans="1:6" x14ac:dyDescent="0.25">
      <c r="A43" s="291"/>
      <c r="B43" s="292"/>
      <c r="C43" s="292"/>
      <c r="D43" s="292"/>
      <c r="E43" s="293"/>
      <c r="F43" s="292"/>
    </row>
    <row r="44" spans="1:6" x14ac:dyDescent="0.25">
      <c r="A44" s="271"/>
      <c r="B44" s="294"/>
      <c r="C44" s="294"/>
      <c r="D44" s="294"/>
      <c r="E44" s="294"/>
      <c r="F44" s="294"/>
    </row>
    <row r="45" spans="1:6" x14ac:dyDescent="0.25">
      <c r="A45" s="296"/>
      <c r="B45" s="265"/>
      <c r="C45" s="296"/>
      <c r="D45" s="296"/>
      <c r="E45" s="296"/>
      <c r="F45" s="296"/>
    </row>
    <row r="47" spans="1:6" x14ac:dyDescent="0.25">
      <c r="A47" s="261"/>
      <c r="B47" s="263"/>
      <c r="C47" s="264"/>
      <c r="D47" s="265"/>
      <c r="E47" s="266"/>
      <c r="F47" s="265"/>
    </row>
    <row r="48" spans="1:6" x14ac:dyDescent="0.25">
      <c r="A48" s="267"/>
      <c r="B48" s="328"/>
      <c r="C48" s="328"/>
      <c r="D48" s="328"/>
      <c r="E48" s="328"/>
      <c r="F48" s="328"/>
    </row>
    <row r="49" spans="1:6" x14ac:dyDescent="0.25">
      <c r="A49" s="268"/>
      <c r="B49" s="269"/>
      <c r="C49" s="270"/>
      <c r="D49" s="270"/>
      <c r="E49" s="271"/>
      <c r="F49" s="270"/>
    </row>
    <row r="50" spans="1:6" x14ac:dyDescent="0.25">
      <c r="A50" s="268"/>
      <c r="B50" s="269"/>
      <c r="C50" s="270"/>
      <c r="D50" s="270"/>
      <c r="E50" s="271"/>
      <c r="F50" s="270"/>
    </row>
    <row r="51" spans="1:6" x14ac:dyDescent="0.25">
      <c r="A51" s="287"/>
      <c r="B51" s="288"/>
      <c r="C51" s="289"/>
      <c r="D51" s="289"/>
      <c r="E51" s="290"/>
      <c r="F51" s="289"/>
    </row>
    <row r="52" spans="1:6" x14ac:dyDescent="0.25">
      <c r="A52" s="291"/>
      <c r="B52" s="292"/>
      <c r="C52" s="292"/>
      <c r="D52" s="292"/>
      <c r="E52" s="293"/>
      <c r="F52" s="292"/>
    </row>
    <row r="53" spans="1:6" x14ac:dyDescent="0.25">
      <c r="A53" s="291"/>
      <c r="B53" s="292"/>
      <c r="C53" s="292"/>
      <c r="D53" s="292"/>
      <c r="E53" s="293"/>
      <c r="F53" s="292"/>
    </row>
    <row r="54" spans="1:6" x14ac:dyDescent="0.25">
      <c r="A54" s="291"/>
      <c r="B54" s="292"/>
      <c r="C54" s="292"/>
      <c r="D54" s="292"/>
      <c r="E54" s="293"/>
      <c r="F54" s="292"/>
    </row>
    <row r="55" spans="1:6" x14ac:dyDescent="0.25">
      <c r="A55" s="271"/>
      <c r="B55" s="294"/>
      <c r="C55" s="294"/>
      <c r="D55" s="294"/>
      <c r="E55" s="294"/>
      <c r="F55" s="294"/>
    </row>
    <row r="56" spans="1:6" x14ac:dyDescent="0.25">
      <c r="A56" s="291"/>
      <c r="B56" s="295"/>
      <c r="C56" s="295"/>
      <c r="D56" s="295"/>
      <c r="E56" s="291"/>
      <c r="F56" s="295"/>
    </row>
    <row r="57" spans="1:6" x14ac:dyDescent="0.25">
      <c r="A57" s="287"/>
      <c r="B57" s="288"/>
      <c r="C57" s="289"/>
      <c r="D57" s="289"/>
      <c r="E57" s="290"/>
      <c r="F57" s="289"/>
    </row>
    <row r="58" spans="1:6" x14ac:dyDescent="0.25">
      <c r="A58" s="291"/>
      <c r="B58" s="292"/>
      <c r="C58" s="292"/>
      <c r="D58" s="292"/>
      <c r="E58" s="293"/>
      <c r="F58" s="292"/>
    </row>
    <row r="59" spans="1:6" x14ac:dyDescent="0.25">
      <c r="A59" s="291"/>
      <c r="B59" s="292"/>
      <c r="C59" s="292"/>
      <c r="D59" s="292"/>
      <c r="E59" s="293"/>
      <c r="F59" s="292"/>
    </row>
    <row r="60" spans="1:6" x14ac:dyDescent="0.25">
      <c r="A60" s="291"/>
      <c r="B60" s="292"/>
      <c r="C60" s="292"/>
      <c r="D60" s="292"/>
      <c r="E60" s="293"/>
      <c r="F60" s="292"/>
    </row>
    <row r="61" spans="1:6" x14ac:dyDescent="0.25">
      <c r="A61" s="291"/>
      <c r="B61" s="292"/>
      <c r="C61" s="292"/>
      <c r="D61" s="292"/>
      <c r="E61" s="293"/>
      <c r="F61" s="292"/>
    </row>
    <row r="62" spans="1:6" x14ac:dyDescent="0.25">
      <c r="A62" s="291"/>
      <c r="B62" s="292"/>
      <c r="C62" s="292"/>
      <c r="D62" s="292"/>
      <c r="E62" s="293"/>
      <c r="F62" s="292"/>
    </row>
    <row r="63" spans="1:6" x14ac:dyDescent="0.25">
      <c r="A63" s="291"/>
      <c r="B63" s="292"/>
      <c r="C63" s="292"/>
      <c r="D63" s="292"/>
      <c r="E63" s="293"/>
      <c r="F63" s="292"/>
    </row>
    <row r="64" spans="1:6" x14ac:dyDescent="0.25">
      <c r="A64" s="271"/>
      <c r="B64" s="294"/>
      <c r="C64" s="294"/>
      <c r="D64" s="294"/>
      <c r="E64" s="294"/>
      <c r="F64" s="294"/>
    </row>
    <row r="66" spans="1:8" x14ac:dyDescent="0.25">
      <c r="A66" s="103"/>
    </row>
    <row r="67" spans="1:8" x14ac:dyDescent="0.25">
      <c r="A67" s="291"/>
      <c r="B67" s="297"/>
      <c r="C67" s="298"/>
      <c r="D67" s="299"/>
      <c r="E67" s="261"/>
      <c r="F67" s="299"/>
      <c r="G67" s="300"/>
      <c r="H67" s="300"/>
    </row>
    <row r="68" spans="1:8" x14ac:dyDescent="0.25">
      <c r="A68" s="271"/>
      <c r="B68" s="330"/>
      <c r="C68" s="330"/>
      <c r="D68" s="330"/>
      <c r="E68" s="330"/>
      <c r="F68" s="330"/>
      <c r="G68" s="300"/>
      <c r="H68" s="300"/>
    </row>
    <row r="69" spans="1:8" x14ac:dyDescent="0.25">
      <c r="A69" s="291"/>
      <c r="B69" s="301"/>
      <c r="C69" s="270"/>
      <c r="D69" s="270"/>
      <c r="E69" s="271"/>
      <c r="F69" s="270"/>
      <c r="G69" s="300"/>
      <c r="H69" s="300"/>
    </row>
    <row r="70" spans="1:8" x14ac:dyDescent="0.25">
      <c r="A70" s="291"/>
      <c r="B70" s="301"/>
      <c r="C70" s="270"/>
      <c r="D70" s="270"/>
      <c r="E70" s="271"/>
      <c r="F70" s="270"/>
      <c r="G70" s="300"/>
      <c r="H70" s="300"/>
    </row>
    <row r="71" spans="1:8" x14ac:dyDescent="0.25">
      <c r="A71" s="287"/>
      <c r="B71" s="288"/>
      <c r="C71" s="289"/>
      <c r="D71" s="289"/>
      <c r="E71" s="290"/>
      <c r="F71" s="289"/>
      <c r="G71" s="300"/>
      <c r="H71" s="300"/>
    </row>
    <row r="72" spans="1:8" x14ac:dyDescent="0.25">
      <c r="A72" s="291"/>
      <c r="B72" s="292"/>
      <c r="C72" s="292"/>
      <c r="D72" s="292"/>
      <c r="E72" s="293"/>
      <c r="F72" s="292"/>
      <c r="G72" s="300"/>
      <c r="H72" s="300"/>
    </row>
    <row r="73" spans="1:8" x14ac:dyDescent="0.25">
      <c r="A73" s="291"/>
      <c r="B73" s="292"/>
      <c r="C73" s="292"/>
      <c r="D73" s="292"/>
      <c r="E73" s="293"/>
      <c r="F73" s="292"/>
      <c r="G73" s="300"/>
      <c r="H73" s="300"/>
    </row>
    <row r="74" spans="1:8" x14ac:dyDescent="0.25">
      <c r="A74" s="291"/>
      <c r="B74" s="292"/>
      <c r="C74" s="292"/>
      <c r="D74" s="292"/>
      <c r="E74" s="293"/>
      <c r="F74" s="292"/>
      <c r="G74" s="300"/>
      <c r="H74" s="300"/>
    </row>
    <row r="75" spans="1:8" x14ac:dyDescent="0.25">
      <c r="A75" s="271"/>
      <c r="B75" s="294"/>
      <c r="C75" s="294"/>
      <c r="D75" s="294"/>
      <c r="E75" s="294"/>
      <c r="F75" s="294"/>
      <c r="G75" s="300"/>
      <c r="H75" s="300"/>
    </row>
    <row r="76" spans="1:8" x14ac:dyDescent="0.25">
      <c r="A76" s="291"/>
      <c r="B76" s="295"/>
      <c r="C76" s="295"/>
      <c r="D76" s="295"/>
      <c r="E76" s="291"/>
      <c r="F76" s="295"/>
      <c r="G76" s="300"/>
      <c r="H76" s="300"/>
    </row>
    <row r="77" spans="1:8" x14ac:dyDescent="0.25">
      <c r="A77" s="287"/>
      <c r="B77" s="288"/>
      <c r="C77" s="289"/>
      <c r="D77" s="289"/>
      <c r="E77" s="290"/>
      <c r="F77" s="289"/>
      <c r="G77" s="300"/>
      <c r="H77" s="300"/>
    </row>
    <row r="78" spans="1:8" x14ac:dyDescent="0.25">
      <c r="A78" s="291"/>
      <c r="B78" s="292"/>
      <c r="C78" s="292"/>
      <c r="D78" s="292"/>
      <c r="E78" s="293"/>
      <c r="F78" s="292"/>
      <c r="G78" s="300"/>
      <c r="H78" s="300"/>
    </row>
    <row r="79" spans="1:8" x14ac:dyDescent="0.25">
      <c r="A79" s="291"/>
      <c r="B79" s="292"/>
      <c r="C79" s="292"/>
      <c r="D79" s="292"/>
      <c r="E79" s="292"/>
      <c r="F79" s="292"/>
      <c r="G79" s="300"/>
      <c r="H79" s="300"/>
    </row>
    <row r="80" spans="1:8" x14ac:dyDescent="0.25">
      <c r="A80" s="291"/>
      <c r="B80" s="292"/>
      <c r="C80" s="292"/>
      <c r="D80" s="292"/>
      <c r="E80" s="293"/>
      <c r="F80" s="292"/>
      <c r="G80" s="300"/>
      <c r="H80" s="300"/>
    </row>
    <row r="81" spans="1:8" x14ac:dyDescent="0.25">
      <c r="A81" s="291"/>
      <c r="B81" s="292"/>
      <c r="C81" s="292"/>
      <c r="D81" s="292"/>
      <c r="E81" s="293"/>
      <c r="F81" s="292"/>
      <c r="G81" s="300"/>
      <c r="H81" s="300"/>
    </row>
    <row r="82" spans="1:8" x14ac:dyDescent="0.25">
      <c r="A82" s="291"/>
      <c r="B82" s="292"/>
      <c r="C82" s="292"/>
      <c r="D82" s="292"/>
      <c r="E82" s="293"/>
      <c r="F82" s="292"/>
      <c r="G82" s="300"/>
      <c r="H82" s="300"/>
    </row>
    <row r="83" spans="1:8" x14ac:dyDescent="0.25">
      <c r="A83" s="291"/>
      <c r="B83" s="292"/>
      <c r="C83" s="292"/>
      <c r="D83" s="292"/>
      <c r="E83" s="293"/>
      <c r="F83" s="292"/>
      <c r="G83" s="300"/>
      <c r="H83" s="300"/>
    </row>
    <row r="84" spans="1:8" x14ac:dyDescent="0.25">
      <c r="A84" s="271"/>
      <c r="B84" s="294"/>
      <c r="C84" s="294"/>
      <c r="D84" s="294"/>
      <c r="E84" s="294"/>
      <c r="F84" s="294"/>
      <c r="G84" s="300"/>
      <c r="H84" s="300"/>
    </row>
    <row r="85" spans="1:8" x14ac:dyDescent="0.25">
      <c r="A85" s="302"/>
      <c r="B85" s="300"/>
      <c r="C85" s="300"/>
      <c r="D85" s="300"/>
      <c r="E85" s="300"/>
      <c r="F85" s="300"/>
      <c r="G85" s="300"/>
      <c r="H85" s="300"/>
    </row>
    <row r="86" spans="1:8" x14ac:dyDescent="0.25">
      <c r="A86" s="302"/>
      <c r="B86" s="300"/>
      <c r="C86" s="300"/>
      <c r="D86" s="300"/>
      <c r="E86" s="300"/>
      <c r="F86" s="300"/>
      <c r="G86" s="300"/>
      <c r="H86" s="300"/>
    </row>
    <row r="87" spans="1:8" x14ac:dyDescent="0.25">
      <c r="A87" s="302"/>
      <c r="B87" s="300"/>
      <c r="C87" s="300"/>
      <c r="D87" s="300"/>
      <c r="E87" s="300"/>
      <c r="F87" s="300"/>
      <c r="G87" s="300"/>
      <c r="H87" s="300"/>
    </row>
    <row r="88" spans="1:8" x14ac:dyDescent="0.25">
      <c r="A88" s="291"/>
      <c r="B88" s="297"/>
      <c r="C88" s="298"/>
      <c r="D88" s="299"/>
      <c r="E88" s="261"/>
      <c r="F88" s="299"/>
      <c r="G88" s="300"/>
      <c r="H88" s="300"/>
    </row>
    <row r="89" spans="1:8" x14ac:dyDescent="0.25">
      <c r="A89" s="271"/>
      <c r="B89" s="330"/>
      <c r="C89" s="330"/>
      <c r="D89" s="330"/>
      <c r="E89" s="330"/>
      <c r="F89" s="330"/>
      <c r="G89" s="300"/>
      <c r="H89" s="300"/>
    </row>
    <row r="90" spans="1:8" x14ac:dyDescent="0.25">
      <c r="A90" s="291"/>
      <c r="B90" s="301"/>
      <c r="C90" s="270"/>
      <c r="D90" s="270"/>
      <c r="E90" s="271"/>
      <c r="F90" s="270"/>
      <c r="G90" s="300"/>
      <c r="H90" s="300"/>
    </row>
    <row r="91" spans="1:8" x14ac:dyDescent="0.25">
      <c r="A91" s="291"/>
      <c r="B91" s="301"/>
      <c r="C91" s="270"/>
      <c r="D91" s="270"/>
      <c r="E91" s="271"/>
      <c r="F91" s="270"/>
      <c r="G91" s="300"/>
      <c r="H91" s="300"/>
    </row>
    <row r="92" spans="1:8" x14ac:dyDescent="0.25">
      <c r="A92" s="287"/>
      <c r="B92" s="288"/>
      <c r="C92" s="289"/>
      <c r="D92" s="289"/>
      <c r="E92" s="290"/>
      <c r="F92" s="289"/>
      <c r="G92" s="300"/>
      <c r="H92" s="300"/>
    </row>
    <row r="93" spans="1:8" x14ac:dyDescent="0.25">
      <c r="A93" s="291"/>
      <c r="B93" s="292"/>
      <c r="C93" s="292"/>
      <c r="D93" s="292"/>
      <c r="E93" s="293"/>
      <c r="F93" s="292"/>
      <c r="G93" s="300"/>
      <c r="H93" s="300"/>
    </row>
    <row r="94" spans="1:8" x14ac:dyDescent="0.25">
      <c r="A94" s="291"/>
      <c r="B94" s="292"/>
      <c r="C94" s="292"/>
      <c r="D94" s="292"/>
      <c r="E94" s="293"/>
      <c r="F94" s="292"/>
      <c r="G94" s="300"/>
      <c r="H94" s="300"/>
    </row>
    <row r="95" spans="1:8" x14ac:dyDescent="0.25">
      <c r="A95" s="291"/>
      <c r="B95" s="292"/>
      <c r="C95" s="292"/>
      <c r="D95" s="292"/>
      <c r="E95" s="293"/>
      <c r="F95" s="292"/>
      <c r="G95" s="300"/>
      <c r="H95" s="300"/>
    </row>
    <row r="96" spans="1:8" x14ac:dyDescent="0.25">
      <c r="A96" s="291"/>
      <c r="B96" s="292"/>
      <c r="C96" s="292"/>
      <c r="D96" s="292"/>
      <c r="E96" s="293"/>
      <c r="F96" s="292"/>
      <c r="G96" s="300"/>
      <c r="H96" s="300"/>
    </row>
    <row r="97" spans="1:8" x14ac:dyDescent="0.25">
      <c r="A97" s="271"/>
      <c r="B97" s="294"/>
      <c r="C97" s="294"/>
      <c r="D97" s="294"/>
      <c r="E97" s="294"/>
      <c r="F97" s="294"/>
      <c r="G97" s="300"/>
      <c r="H97" s="300"/>
    </row>
    <row r="98" spans="1:8" x14ac:dyDescent="0.25">
      <c r="A98" s="291"/>
      <c r="B98" s="295"/>
      <c r="C98" s="295"/>
      <c r="D98" s="295"/>
      <c r="E98" s="291"/>
      <c r="F98" s="295"/>
      <c r="G98" s="300"/>
      <c r="H98" s="300"/>
    </row>
    <row r="99" spans="1:8" x14ac:dyDescent="0.25">
      <c r="A99" s="287"/>
      <c r="B99" s="288"/>
      <c r="C99" s="289"/>
      <c r="D99" s="289"/>
      <c r="E99" s="290"/>
      <c r="F99" s="289"/>
      <c r="G99" s="300"/>
      <c r="H99" s="300"/>
    </row>
    <row r="100" spans="1:8" x14ac:dyDescent="0.25">
      <c r="A100" s="291"/>
      <c r="B100" s="292"/>
      <c r="C100" s="292"/>
      <c r="D100" s="292"/>
      <c r="E100" s="293"/>
      <c r="F100" s="292"/>
      <c r="G100" s="300"/>
      <c r="H100" s="300"/>
    </row>
    <row r="101" spans="1:8" x14ac:dyDescent="0.25">
      <c r="A101" s="291"/>
      <c r="B101" s="292"/>
      <c r="C101" s="292"/>
      <c r="D101" s="292"/>
      <c r="E101" s="293"/>
      <c r="F101" s="292"/>
      <c r="G101" s="300"/>
      <c r="H101" s="300"/>
    </row>
    <row r="102" spans="1:8" x14ac:dyDescent="0.25">
      <c r="A102" s="291"/>
      <c r="B102" s="292"/>
      <c r="C102" s="292"/>
      <c r="D102" s="292"/>
      <c r="E102" s="293"/>
      <c r="F102" s="292"/>
      <c r="G102" s="300"/>
      <c r="H102" s="300"/>
    </row>
    <row r="103" spans="1:8" x14ac:dyDescent="0.25">
      <c r="A103" s="291"/>
      <c r="B103" s="292"/>
      <c r="C103" s="292"/>
      <c r="D103" s="292"/>
      <c r="E103" s="293"/>
      <c r="F103" s="292"/>
      <c r="G103" s="300"/>
      <c r="H103" s="300"/>
    </row>
    <row r="104" spans="1:8" x14ac:dyDescent="0.25">
      <c r="A104" s="291"/>
      <c r="B104" s="292"/>
      <c r="C104" s="292"/>
      <c r="D104" s="292"/>
      <c r="E104" s="293"/>
      <c r="F104" s="292"/>
      <c r="G104" s="300"/>
      <c r="H104" s="300"/>
    </row>
    <row r="105" spans="1:8" x14ac:dyDescent="0.25">
      <c r="A105" s="291"/>
      <c r="B105" s="292"/>
      <c r="C105" s="292"/>
      <c r="D105" s="292"/>
      <c r="E105" s="293"/>
      <c r="F105" s="292"/>
      <c r="G105" s="300"/>
      <c r="H105" s="300"/>
    </row>
    <row r="106" spans="1:8" x14ac:dyDescent="0.25">
      <c r="A106" s="291"/>
      <c r="B106" s="292"/>
      <c r="C106" s="292"/>
      <c r="D106" s="292"/>
      <c r="E106" s="293"/>
      <c r="F106" s="292"/>
      <c r="G106" s="300"/>
      <c r="H106" s="300"/>
    </row>
    <row r="107" spans="1:8" x14ac:dyDescent="0.25">
      <c r="A107" s="271"/>
      <c r="B107" s="294"/>
      <c r="C107" s="294"/>
      <c r="D107" s="294"/>
      <c r="E107" s="294"/>
      <c r="F107" s="294"/>
      <c r="G107" s="300"/>
      <c r="H107" s="300"/>
    </row>
    <row r="108" spans="1:8" x14ac:dyDescent="0.25">
      <c r="A108" s="302"/>
      <c r="B108" s="300"/>
      <c r="C108" s="300"/>
      <c r="D108" s="300"/>
      <c r="E108" s="300"/>
      <c r="F108" s="300"/>
      <c r="G108" s="300"/>
      <c r="H108" s="300"/>
    </row>
    <row r="109" spans="1:8" x14ac:dyDescent="0.25">
      <c r="A109" s="302"/>
      <c r="B109" s="300"/>
      <c r="C109" s="300"/>
      <c r="D109" s="300"/>
      <c r="E109" s="300"/>
      <c r="F109" s="300"/>
      <c r="G109" s="300"/>
      <c r="H109" s="300"/>
    </row>
    <row r="110" spans="1:8" x14ac:dyDescent="0.25">
      <c r="A110" s="291"/>
      <c r="B110" s="297"/>
      <c r="C110" s="298"/>
      <c r="D110" s="299"/>
      <c r="E110" s="261"/>
      <c r="F110" s="299"/>
      <c r="G110" s="300"/>
      <c r="H110" s="300"/>
    </row>
    <row r="111" spans="1:8" x14ac:dyDescent="0.25">
      <c r="A111" s="271"/>
      <c r="B111" s="330"/>
      <c r="C111" s="330"/>
      <c r="D111" s="330"/>
      <c r="E111" s="330"/>
      <c r="F111" s="330"/>
      <c r="G111" s="300"/>
      <c r="H111" s="300"/>
    </row>
    <row r="112" spans="1:8" x14ac:dyDescent="0.25">
      <c r="A112" s="291"/>
      <c r="B112" s="301"/>
      <c r="C112" s="270"/>
      <c r="D112" s="270"/>
      <c r="E112" s="271"/>
      <c r="F112" s="270"/>
      <c r="G112" s="300"/>
      <c r="H112" s="300"/>
    </row>
    <row r="113" spans="1:8" x14ac:dyDescent="0.25">
      <c r="A113" s="291"/>
      <c r="B113" s="301"/>
      <c r="C113" s="270"/>
      <c r="D113" s="270"/>
      <c r="E113" s="271"/>
      <c r="F113" s="270"/>
      <c r="G113" s="300"/>
      <c r="H113" s="300"/>
    </row>
    <row r="114" spans="1:8" x14ac:dyDescent="0.25">
      <c r="A114" s="287"/>
      <c r="B114" s="288"/>
      <c r="C114" s="289"/>
      <c r="D114" s="289"/>
      <c r="E114" s="290"/>
      <c r="F114" s="289"/>
      <c r="G114" s="300"/>
      <c r="H114" s="300"/>
    </row>
    <row r="115" spans="1:8" x14ac:dyDescent="0.25">
      <c r="A115" s="291"/>
      <c r="B115" s="292"/>
      <c r="C115" s="292"/>
      <c r="D115" s="292"/>
      <c r="E115" s="293"/>
      <c r="F115" s="292"/>
      <c r="G115" s="300"/>
      <c r="H115" s="300"/>
    </row>
    <row r="116" spans="1:8" x14ac:dyDescent="0.25">
      <c r="A116" s="291"/>
      <c r="B116" s="292"/>
      <c r="C116" s="292"/>
      <c r="D116" s="292"/>
      <c r="E116" s="293"/>
      <c r="F116" s="292"/>
      <c r="G116" s="300"/>
      <c r="H116" s="300"/>
    </row>
    <row r="117" spans="1:8" x14ac:dyDescent="0.25">
      <c r="A117" s="291"/>
      <c r="B117" s="292"/>
      <c r="C117" s="292"/>
      <c r="D117" s="292"/>
      <c r="E117" s="293"/>
      <c r="F117" s="292"/>
      <c r="G117" s="300"/>
      <c r="H117" s="300"/>
    </row>
    <row r="118" spans="1:8" x14ac:dyDescent="0.25">
      <c r="A118" s="291"/>
      <c r="B118" s="292"/>
      <c r="C118" s="292"/>
      <c r="D118" s="292"/>
      <c r="E118" s="293"/>
      <c r="F118" s="292"/>
      <c r="G118" s="300"/>
      <c r="H118" s="300"/>
    </row>
    <row r="119" spans="1:8" x14ac:dyDescent="0.25">
      <c r="A119" s="271"/>
      <c r="B119" s="294"/>
      <c r="C119" s="294"/>
      <c r="D119" s="294"/>
      <c r="E119" s="294"/>
      <c r="F119" s="294"/>
      <c r="G119" s="300"/>
      <c r="H119" s="300"/>
    </row>
    <row r="120" spans="1:8" x14ac:dyDescent="0.25">
      <c r="A120" s="291"/>
      <c r="B120" s="295"/>
      <c r="C120" s="295"/>
      <c r="D120" s="295"/>
      <c r="E120" s="291"/>
      <c r="F120" s="295"/>
      <c r="G120" s="300"/>
      <c r="H120" s="300"/>
    </row>
    <row r="121" spans="1:8" x14ac:dyDescent="0.25">
      <c r="A121" s="287"/>
      <c r="B121" s="288"/>
      <c r="C121" s="289"/>
      <c r="D121" s="289"/>
      <c r="E121" s="290"/>
      <c r="F121" s="289"/>
      <c r="G121" s="300"/>
      <c r="H121" s="300"/>
    </row>
    <row r="122" spans="1:8" x14ac:dyDescent="0.25">
      <c r="A122" s="291"/>
      <c r="B122" s="292"/>
      <c r="C122" s="292"/>
      <c r="D122" s="292"/>
      <c r="E122" s="293"/>
      <c r="F122" s="292"/>
      <c r="G122" s="300"/>
      <c r="H122" s="300"/>
    </row>
    <row r="123" spans="1:8" x14ac:dyDescent="0.25">
      <c r="A123" s="291"/>
      <c r="B123" s="292"/>
      <c r="C123" s="292"/>
      <c r="D123" s="292"/>
      <c r="E123" s="293"/>
      <c r="F123" s="292"/>
      <c r="G123" s="300"/>
      <c r="H123" s="300"/>
    </row>
    <row r="124" spans="1:8" x14ac:dyDescent="0.25">
      <c r="A124" s="291"/>
      <c r="B124" s="292"/>
      <c r="C124" s="292"/>
      <c r="D124" s="292"/>
      <c r="E124" s="293"/>
      <c r="F124" s="292"/>
      <c r="G124" s="300"/>
      <c r="H124" s="300"/>
    </row>
    <row r="125" spans="1:8" x14ac:dyDescent="0.25">
      <c r="A125" s="291"/>
      <c r="B125" s="292"/>
      <c r="C125" s="292"/>
      <c r="D125" s="292"/>
      <c r="E125" s="293"/>
      <c r="F125" s="292"/>
      <c r="G125" s="300"/>
      <c r="H125" s="300"/>
    </row>
    <row r="126" spans="1:8" x14ac:dyDescent="0.25">
      <c r="A126" s="291"/>
      <c r="B126" s="292"/>
      <c r="C126" s="292"/>
      <c r="D126" s="292"/>
      <c r="E126" s="293"/>
      <c r="F126" s="292"/>
      <c r="G126" s="300"/>
      <c r="H126" s="300"/>
    </row>
    <row r="127" spans="1:8" x14ac:dyDescent="0.25">
      <c r="A127" s="291"/>
      <c r="B127" s="292"/>
      <c r="C127" s="292"/>
      <c r="D127" s="292"/>
      <c r="E127" s="293"/>
      <c r="F127" s="292"/>
      <c r="G127" s="300"/>
      <c r="H127" s="300"/>
    </row>
    <row r="128" spans="1:8" x14ac:dyDescent="0.25">
      <c r="A128" s="271"/>
      <c r="B128" s="294"/>
      <c r="C128" s="294"/>
      <c r="D128" s="294"/>
      <c r="E128" s="294"/>
      <c r="F128" s="294"/>
      <c r="G128" s="300"/>
      <c r="H128" s="300"/>
    </row>
    <row r="129" spans="1:8" x14ac:dyDescent="0.25">
      <c r="A129" s="302"/>
      <c r="B129" s="300"/>
      <c r="C129" s="300"/>
      <c r="D129" s="300"/>
      <c r="E129" s="300"/>
      <c r="F129" s="300"/>
      <c r="G129" s="300"/>
      <c r="H129" s="300"/>
    </row>
    <row r="130" spans="1:8" x14ac:dyDescent="0.25">
      <c r="A130" s="302"/>
      <c r="B130" s="300"/>
      <c r="C130" s="300"/>
      <c r="D130" s="300"/>
      <c r="E130" s="300"/>
      <c r="F130" s="300"/>
      <c r="G130" s="300"/>
      <c r="H130" s="300"/>
    </row>
    <row r="131" spans="1:8" x14ac:dyDescent="0.25">
      <c r="A131" s="302"/>
      <c r="B131" s="300"/>
      <c r="C131" s="300"/>
      <c r="D131" s="300"/>
      <c r="E131" s="300"/>
      <c r="F131" s="300"/>
      <c r="G131" s="300"/>
      <c r="H131" s="300"/>
    </row>
    <row r="132" spans="1:8" x14ac:dyDescent="0.25">
      <c r="A132" s="291"/>
      <c r="B132" s="297"/>
      <c r="C132" s="298"/>
      <c r="D132" s="299"/>
      <c r="E132" s="261"/>
      <c r="F132" s="299"/>
      <c r="G132" s="300"/>
      <c r="H132" s="300"/>
    </row>
    <row r="133" spans="1:8" x14ac:dyDescent="0.25">
      <c r="A133" s="271"/>
      <c r="B133" s="330"/>
      <c r="C133" s="330"/>
      <c r="D133" s="330"/>
      <c r="E133" s="330"/>
      <c r="F133" s="330"/>
      <c r="G133" s="300"/>
      <c r="H133" s="300"/>
    </row>
    <row r="134" spans="1:8" x14ac:dyDescent="0.25">
      <c r="A134" s="291"/>
      <c r="B134" s="301"/>
      <c r="C134" s="270"/>
      <c r="D134" s="270"/>
      <c r="E134" s="271"/>
      <c r="F134" s="270"/>
      <c r="G134" s="300"/>
      <c r="H134" s="300"/>
    </row>
    <row r="135" spans="1:8" x14ac:dyDescent="0.25">
      <c r="A135" s="291"/>
      <c r="B135" s="301"/>
      <c r="C135" s="270"/>
      <c r="D135" s="270"/>
      <c r="E135" s="271"/>
      <c r="F135" s="270"/>
      <c r="G135" s="300"/>
      <c r="H135" s="300"/>
    </row>
    <row r="136" spans="1:8" x14ac:dyDescent="0.25">
      <c r="A136" s="287"/>
      <c r="B136" s="288"/>
      <c r="C136" s="289"/>
      <c r="D136" s="289"/>
      <c r="E136" s="290"/>
      <c r="F136" s="289"/>
      <c r="G136" s="300"/>
      <c r="H136" s="300"/>
    </row>
    <row r="137" spans="1:8" x14ac:dyDescent="0.25">
      <c r="A137" s="291"/>
      <c r="B137" s="292"/>
      <c r="C137" s="292"/>
      <c r="D137" s="292"/>
      <c r="E137" s="293"/>
      <c r="F137" s="292"/>
      <c r="G137" s="300"/>
      <c r="H137" s="300"/>
    </row>
    <row r="138" spans="1:8" x14ac:dyDescent="0.25">
      <c r="A138" s="291"/>
      <c r="B138" s="292"/>
      <c r="C138" s="292"/>
      <c r="D138" s="292"/>
      <c r="E138" s="293"/>
      <c r="F138" s="292"/>
      <c r="G138" s="300"/>
      <c r="H138" s="300"/>
    </row>
    <row r="139" spans="1:8" x14ac:dyDescent="0.25">
      <c r="A139" s="291"/>
      <c r="B139" s="292"/>
      <c r="C139" s="292"/>
      <c r="D139" s="292"/>
      <c r="E139" s="293"/>
      <c r="F139" s="292"/>
      <c r="G139" s="300"/>
      <c r="H139" s="300"/>
    </row>
    <row r="140" spans="1:8" x14ac:dyDescent="0.25">
      <c r="A140" s="271"/>
      <c r="B140" s="294"/>
      <c r="C140" s="294"/>
      <c r="D140" s="294"/>
      <c r="E140" s="294"/>
      <c r="F140" s="294"/>
      <c r="G140" s="300"/>
      <c r="H140" s="300"/>
    </row>
    <row r="141" spans="1:8" x14ac:dyDescent="0.25">
      <c r="A141" s="291"/>
      <c r="B141" s="295"/>
      <c r="C141" s="295"/>
      <c r="D141" s="295"/>
      <c r="E141" s="291"/>
      <c r="F141" s="295"/>
      <c r="G141" s="300"/>
      <c r="H141" s="300"/>
    </row>
    <row r="142" spans="1:8" x14ac:dyDescent="0.25">
      <c r="A142" s="287"/>
      <c r="B142" s="288"/>
      <c r="C142" s="289"/>
      <c r="D142" s="289"/>
      <c r="E142" s="290"/>
      <c r="F142" s="289"/>
      <c r="G142" s="300"/>
      <c r="H142" s="300"/>
    </row>
    <row r="143" spans="1:8" x14ac:dyDescent="0.25">
      <c r="A143" s="291"/>
      <c r="B143" s="292"/>
      <c r="C143" s="292"/>
      <c r="D143" s="292"/>
      <c r="E143" s="293"/>
      <c r="F143" s="292"/>
      <c r="G143" s="300"/>
      <c r="H143" s="300"/>
    </row>
    <row r="144" spans="1:8" x14ac:dyDescent="0.25">
      <c r="A144" s="291"/>
      <c r="B144" s="292"/>
      <c r="C144" s="292"/>
      <c r="D144" s="292"/>
      <c r="E144" s="293"/>
      <c r="F144" s="292"/>
      <c r="G144" s="300"/>
      <c r="H144" s="300"/>
    </row>
    <row r="145" spans="1:8" x14ac:dyDescent="0.25">
      <c r="A145" s="291"/>
      <c r="B145" s="292"/>
      <c r="C145" s="292"/>
      <c r="D145" s="292"/>
      <c r="E145" s="293"/>
      <c r="F145" s="292"/>
      <c r="G145" s="300"/>
      <c r="H145" s="300"/>
    </row>
    <row r="146" spans="1:8" x14ac:dyDescent="0.25">
      <c r="A146" s="291"/>
      <c r="B146" s="292"/>
      <c r="C146" s="292"/>
      <c r="D146" s="292"/>
      <c r="E146" s="293"/>
      <c r="F146" s="292"/>
      <c r="G146" s="300"/>
      <c r="H146" s="300"/>
    </row>
    <row r="147" spans="1:8" x14ac:dyDescent="0.25">
      <c r="A147" s="291"/>
      <c r="B147" s="292"/>
      <c r="C147" s="292"/>
      <c r="D147" s="292"/>
      <c r="E147" s="293"/>
      <c r="F147" s="292"/>
      <c r="G147" s="300"/>
      <c r="H147" s="300"/>
    </row>
    <row r="148" spans="1:8" x14ac:dyDescent="0.25">
      <c r="A148" s="291"/>
      <c r="B148" s="292"/>
      <c r="C148" s="292"/>
      <c r="D148" s="292"/>
      <c r="E148" s="293"/>
      <c r="F148" s="292"/>
      <c r="G148" s="300"/>
      <c r="H148" s="300"/>
    </row>
    <row r="149" spans="1:8" x14ac:dyDescent="0.25">
      <c r="A149" s="271"/>
      <c r="B149" s="294"/>
      <c r="C149" s="294"/>
      <c r="D149" s="294"/>
      <c r="E149" s="294"/>
      <c r="F149" s="294"/>
      <c r="G149" s="300"/>
      <c r="H149" s="300"/>
    </row>
    <row r="150" spans="1:8" x14ac:dyDescent="0.25">
      <c r="A150" s="302"/>
      <c r="B150" s="300"/>
      <c r="C150" s="300"/>
      <c r="D150" s="300"/>
      <c r="E150" s="300"/>
      <c r="F150" s="300"/>
      <c r="G150" s="300"/>
      <c r="H150" s="300"/>
    </row>
    <row r="151" spans="1:8" x14ac:dyDescent="0.25">
      <c r="A151" s="302"/>
      <c r="B151" s="300"/>
      <c r="C151" s="300"/>
      <c r="D151" s="300"/>
      <c r="E151" s="300"/>
      <c r="F151" s="300"/>
      <c r="G151" s="300"/>
      <c r="H151" s="300"/>
    </row>
    <row r="152" spans="1:8" x14ac:dyDescent="0.25">
      <c r="A152" s="291"/>
      <c r="B152" s="297"/>
      <c r="C152" s="297"/>
      <c r="D152" s="298"/>
      <c r="E152" s="298"/>
      <c r="F152" s="299"/>
      <c r="G152" s="261"/>
      <c r="H152" s="299"/>
    </row>
    <row r="153" spans="1:8" x14ac:dyDescent="0.25">
      <c r="A153" s="271"/>
      <c r="B153" s="331"/>
      <c r="C153" s="331"/>
      <c r="D153" s="332"/>
      <c r="E153" s="332"/>
      <c r="F153" s="332"/>
      <c r="G153" s="332"/>
      <c r="H153" s="332"/>
    </row>
    <row r="154" spans="1:8" x14ac:dyDescent="0.25">
      <c r="A154" s="291"/>
      <c r="B154" s="301"/>
      <c r="C154" s="301"/>
      <c r="D154" s="270"/>
      <c r="E154" s="270"/>
      <c r="F154" s="270"/>
      <c r="G154" s="271"/>
      <c r="H154" s="270"/>
    </row>
    <row r="155" spans="1:8" x14ac:dyDescent="0.25">
      <c r="A155" s="291"/>
      <c r="B155" s="301"/>
      <c r="C155" s="301"/>
      <c r="D155" s="270"/>
      <c r="E155" s="270"/>
      <c r="F155" s="270"/>
      <c r="G155" s="271"/>
      <c r="H155" s="270"/>
    </row>
    <row r="156" spans="1:8" x14ac:dyDescent="0.25">
      <c r="A156" s="287"/>
      <c r="B156" s="303"/>
      <c r="C156" s="303"/>
      <c r="D156" s="290"/>
      <c r="E156" s="290"/>
      <c r="F156" s="289"/>
      <c r="G156" s="290"/>
      <c r="H156" s="289"/>
    </row>
    <row r="157" spans="1:8" x14ac:dyDescent="0.25">
      <c r="A157" s="291"/>
      <c r="B157" s="292"/>
      <c r="C157" s="292"/>
      <c r="D157" s="292"/>
      <c r="E157" s="292"/>
      <c r="F157" s="292"/>
      <c r="G157" s="293"/>
      <c r="H157" s="292"/>
    </row>
    <row r="158" spans="1:8" x14ac:dyDescent="0.25">
      <c r="A158" s="291"/>
      <c r="B158" s="292"/>
      <c r="C158" s="292"/>
      <c r="D158" s="292"/>
      <c r="E158" s="292"/>
      <c r="F158" s="292"/>
      <c r="G158" s="293"/>
      <c r="H158" s="292"/>
    </row>
    <row r="159" spans="1:8" x14ac:dyDescent="0.25">
      <c r="A159" s="291"/>
      <c r="B159" s="292"/>
      <c r="C159" s="292"/>
      <c r="D159" s="292"/>
      <c r="E159" s="292"/>
      <c r="F159" s="292"/>
      <c r="G159" s="293"/>
      <c r="H159" s="292"/>
    </row>
    <row r="160" spans="1:8" x14ac:dyDescent="0.25">
      <c r="A160" s="271"/>
      <c r="B160" s="294"/>
      <c r="C160" s="294"/>
      <c r="D160" s="294"/>
      <c r="E160" s="294"/>
      <c r="F160" s="294"/>
      <c r="G160" s="294"/>
      <c r="H160" s="292"/>
    </row>
    <row r="161" spans="1:8" x14ac:dyDescent="0.25">
      <c r="A161" s="291"/>
      <c r="B161" s="295"/>
      <c r="C161" s="295"/>
      <c r="D161" s="295"/>
      <c r="E161" s="295"/>
      <c r="F161" s="295"/>
      <c r="G161" s="291"/>
      <c r="H161" s="295"/>
    </row>
    <row r="162" spans="1:8" x14ac:dyDescent="0.25">
      <c r="A162" s="287"/>
      <c r="B162" s="303"/>
      <c r="C162" s="303"/>
      <c r="D162" s="290"/>
      <c r="E162" s="290"/>
      <c r="F162" s="289"/>
      <c r="G162" s="290"/>
      <c r="H162" s="289"/>
    </row>
    <row r="163" spans="1:8" x14ac:dyDescent="0.25">
      <c r="A163" s="291"/>
      <c r="B163" s="292"/>
      <c r="C163" s="292"/>
      <c r="D163" s="292"/>
      <c r="E163" s="292"/>
      <c r="F163" s="292"/>
      <c r="G163" s="293"/>
      <c r="H163" s="292"/>
    </row>
    <row r="164" spans="1:8" x14ac:dyDescent="0.25">
      <c r="A164" s="291"/>
      <c r="B164" s="292"/>
      <c r="C164" s="292"/>
      <c r="D164" s="292"/>
      <c r="E164" s="292"/>
      <c r="F164" s="292"/>
      <c r="G164" s="293"/>
      <c r="H164" s="292"/>
    </row>
    <row r="165" spans="1:8" x14ac:dyDescent="0.25">
      <c r="A165" s="291"/>
      <c r="B165" s="292"/>
      <c r="C165" s="292"/>
      <c r="D165" s="292"/>
      <c r="E165" s="292"/>
      <c r="F165" s="292"/>
      <c r="G165" s="293"/>
      <c r="H165" s="292"/>
    </row>
    <row r="166" spans="1:8" x14ac:dyDescent="0.25">
      <c r="A166" s="291"/>
      <c r="B166" s="292"/>
      <c r="C166" s="292"/>
      <c r="D166" s="292"/>
      <c r="E166" s="292"/>
      <c r="F166" s="292"/>
      <c r="G166" s="293"/>
      <c r="H166" s="292"/>
    </row>
    <row r="167" spans="1:8" x14ac:dyDescent="0.25">
      <c r="A167" s="291"/>
      <c r="B167" s="292"/>
      <c r="C167" s="292"/>
      <c r="D167" s="292"/>
      <c r="E167" s="292"/>
      <c r="F167" s="292"/>
      <c r="G167" s="293"/>
      <c r="H167" s="292"/>
    </row>
    <row r="168" spans="1:8" x14ac:dyDescent="0.25">
      <c r="A168" s="291"/>
      <c r="B168" s="292"/>
      <c r="C168" s="292"/>
      <c r="D168" s="292"/>
      <c r="E168" s="292"/>
      <c r="F168" s="292"/>
      <c r="G168" s="293"/>
      <c r="H168" s="292"/>
    </row>
    <row r="169" spans="1:8" x14ac:dyDescent="0.25">
      <c r="A169" s="271"/>
      <c r="B169" s="294"/>
      <c r="C169" s="294"/>
      <c r="D169" s="294"/>
      <c r="E169" s="294"/>
      <c r="F169" s="294"/>
      <c r="G169" s="294"/>
      <c r="H169" s="292"/>
    </row>
    <row r="170" spans="1:8" x14ac:dyDescent="0.25">
      <c r="A170" s="291"/>
      <c r="B170" s="304"/>
      <c r="C170" s="304"/>
      <c r="D170" s="299"/>
      <c r="E170" s="299"/>
      <c r="F170" s="299"/>
      <c r="G170" s="261"/>
      <c r="H170" s="299"/>
    </row>
    <row r="171" spans="1:8" x14ac:dyDescent="0.25">
      <c r="A171" s="302"/>
      <c r="B171" s="300"/>
      <c r="C171" s="300"/>
      <c r="D171" s="300"/>
      <c r="E171" s="300"/>
      <c r="F171" s="300"/>
      <c r="G171" s="300"/>
      <c r="H171" s="300"/>
    </row>
    <row r="172" spans="1:8" x14ac:dyDescent="0.25">
      <c r="A172" s="291"/>
      <c r="B172" s="297"/>
      <c r="C172" s="297"/>
      <c r="D172" s="298"/>
      <c r="E172" s="298"/>
      <c r="F172" s="299"/>
      <c r="G172" s="261"/>
      <c r="H172" s="299"/>
    </row>
    <row r="173" spans="1:8" x14ac:dyDescent="0.25">
      <c r="A173" s="271"/>
      <c r="B173" s="330"/>
      <c r="C173" s="330"/>
      <c r="D173" s="330"/>
      <c r="E173" s="330"/>
      <c r="F173" s="330"/>
      <c r="G173" s="330"/>
      <c r="H173" s="330"/>
    </row>
    <row r="174" spans="1:8" x14ac:dyDescent="0.25">
      <c r="A174" s="291"/>
      <c r="B174" s="301"/>
      <c r="C174" s="301"/>
      <c r="D174" s="270"/>
      <c r="E174" s="270"/>
      <c r="F174" s="270"/>
      <c r="G174" s="271"/>
      <c r="H174" s="270"/>
    </row>
    <row r="175" spans="1:8" x14ac:dyDescent="0.25">
      <c r="A175" s="291"/>
      <c r="B175" s="301"/>
      <c r="C175" s="301"/>
      <c r="D175" s="270"/>
      <c r="E175" s="270"/>
      <c r="F175" s="270"/>
      <c r="G175" s="271"/>
      <c r="H175" s="270"/>
    </row>
    <row r="176" spans="1:8" x14ac:dyDescent="0.25">
      <c r="A176" s="287"/>
      <c r="B176" s="303"/>
      <c r="C176" s="303"/>
      <c r="D176" s="290"/>
      <c r="E176" s="290"/>
      <c r="F176" s="289"/>
      <c r="G176" s="290"/>
      <c r="H176" s="289"/>
    </row>
    <row r="177" spans="1:8" x14ac:dyDescent="0.25">
      <c r="A177" s="291"/>
      <c r="B177" s="292"/>
      <c r="C177" s="292"/>
      <c r="D177" s="292"/>
      <c r="E177" s="292"/>
      <c r="F177" s="292"/>
      <c r="G177" s="293"/>
      <c r="H177" s="305"/>
    </row>
    <row r="178" spans="1:8" x14ac:dyDescent="0.25">
      <c r="A178" s="291"/>
      <c r="B178" s="292"/>
      <c r="C178" s="292"/>
      <c r="D178" s="292"/>
      <c r="E178" s="292"/>
      <c r="F178" s="292"/>
      <c r="G178" s="293"/>
      <c r="H178" s="305"/>
    </row>
    <row r="179" spans="1:8" x14ac:dyDescent="0.25">
      <c r="A179" s="291"/>
      <c r="B179" s="292"/>
      <c r="C179" s="292"/>
      <c r="D179" s="292"/>
      <c r="E179" s="292"/>
      <c r="F179" s="292"/>
      <c r="G179" s="293"/>
      <c r="H179" s="305"/>
    </row>
    <row r="180" spans="1:8" x14ac:dyDescent="0.25">
      <c r="A180" s="291"/>
      <c r="B180" s="292"/>
      <c r="C180" s="292"/>
      <c r="D180" s="292"/>
      <c r="E180" s="292"/>
      <c r="F180" s="292"/>
      <c r="G180" s="293"/>
      <c r="H180" s="305"/>
    </row>
    <row r="181" spans="1:8" x14ac:dyDescent="0.25">
      <c r="A181" s="271"/>
      <c r="B181" s="294"/>
      <c r="C181" s="294"/>
      <c r="D181" s="294"/>
      <c r="E181" s="294"/>
      <c r="F181" s="294"/>
      <c r="G181" s="294"/>
      <c r="H181" s="294"/>
    </row>
    <row r="182" spans="1:8" x14ac:dyDescent="0.25">
      <c r="A182" s="291"/>
      <c r="B182" s="295"/>
      <c r="C182" s="295"/>
      <c r="D182" s="295"/>
      <c r="E182" s="295"/>
      <c r="F182" s="295"/>
      <c r="G182" s="291"/>
      <c r="H182" s="295"/>
    </row>
    <row r="183" spans="1:8" x14ac:dyDescent="0.25">
      <c r="A183" s="287"/>
      <c r="B183" s="303"/>
      <c r="C183" s="303"/>
      <c r="D183" s="290"/>
      <c r="E183" s="290"/>
      <c r="F183" s="289"/>
      <c r="G183" s="290"/>
      <c r="H183" s="289"/>
    </row>
    <row r="184" spans="1:8" x14ac:dyDescent="0.25">
      <c r="A184" s="291"/>
      <c r="B184" s="292"/>
      <c r="C184" s="292"/>
      <c r="D184" s="292"/>
      <c r="E184" s="292"/>
      <c r="F184" s="292"/>
      <c r="G184" s="293"/>
      <c r="H184" s="292"/>
    </row>
    <row r="185" spans="1:8" x14ac:dyDescent="0.25">
      <c r="A185" s="291"/>
      <c r="B185" s="292"/>
      <c r="C185" s="292"/>
      <c r="D185" s="292"/>
      <c r="E185" s="292"/>
      <c r="F185" s="292"/>
      <c r="G185" s="293"/>
      <c r="H185" s="292"/>
    </row>
    <row r="186" spans="1:8" x14ac:dyDescent="0.25">
      <c r="A186" s="291"/>
      <c r="B186" s="292"/>
      <c r="C186" s="292"/>
      <c r="D186" s="292"/>
      <c r="E186" s="292"/>
      <c r="F186" s="292"/>
      <c r="G186" s="293"/>
      <c r="H186" s="292"/>
    </row>
    <row r="187" spans="1:8" x14ac:dyDescent="0.25">
      <c r="A187" s="291"/>
      <c r="B187" s="292"/>
      <c r="C187" s="292"/>
      <c r="D187" s="292"/>
      <c r="E187" s="292"/>
      <c r="F187" s="292"/>
      <c r="G187" s="293"/>
      <c r="H187" s="292"/>
    </row>
    <row r="188" spans="1:8" x14ac:dyDescent="0.25">
      <c r="A188" s="291"/>
      <c r="B188" s="292"/>
      <c r="C188" s="292"/>
      <c r="D188" s="292"/>
      <c r="E188" s="292"/>
      <c r="F188" s="292"/>
      <c r="G188" s="293"/>
      <c r="H188" s="292"/>
    </row>
    <row r="189" spans="1:8" x14ac:dyDescent="0.25">
      <c r="A189" s="291"/>
      <c r="B189" s="292"/>
      <c r="C189" s="292"/>
      <c r="D189" s="292"/>
      <c r="E189" s="292"/>
      <c r="F189" s="292"/>
      <c r="G189" s="293"/>
      <c r="H189" s="292"/>
    </row>
    <row r="190" spans="1:8" x14ac:dyDescent="0.25">
      <c r="A190" s="271"/>
      <c r="B190" s="294"/>
      <c r="C190" s="294"/>
      <c r="D190" s="294"/>
      <c r="E190" s="294"/>
      <c r="F190" s="294"/>
      <c r="G190" s="294"/>
      <c r="H190" s="294"/>
    </row>
    <row r="191" spans="1:8" x14ac:dyDescent="0.25">
      <c r="A191" s="306"/>
      <c r="B191" s="299"/>
      <c r="C191" s="299"/>
      <c r="D191" s="307"/>
      <c r="E191" s="307"/>
      <c r="F191" s="307"/>
      <c r="G191" s="307"/>
      <c r="H191" s="307"/>
    </row>
    <row r="192" spans="1:8" x14ac:dyDescent="0.25">
      <c r="A192" s="302"/>
      <c r="B192" s="300"/>
      <c r="C192" s="300"/>
      <c r="D192" s="300"/>
      <c r="E192" s="300"/>
      <c r="F192" s="300"/>
      <c r="G192" s="300"/>
      <c r="H192" s="300"/>
    </row>
    <row r="193" spans="1:8" x14ac:dyDescent="0.25">
      <c r="A193" s="291"/>
      <c r="B193" s="297"/>
      <c r="C193" s="297"/>
      <c r="D193" s="298"/>
      <c r="E193" s="298"/>
      <c r="F193" s="299"/>
      <c r="G193" s="261"/>
      <c r="H193" s="299"/>
    </row>
    <row r="194" spans="1:8" x14ac:dyDescent="0.25">
      <c r="A194" s="271"/>
      <c r="B194" s="330"/>
      <c r="C194" s="330"/>
      <c r="D194" s="330"/>
      <c r="E194" s="330"/>
      <c r="F194" s="330"/>
      <c r="G194" s="330"/>
      <c r="H194" s="330"/>
    </row>
    <row r="195" spans="1:8" x14ac:dyDescent="0.25">
      <c r="A195" s="291"/>
      <c r="B195" s="301"/>
      <c r="C195" s="301"/>
      <c r="D195" s="270"/>
      <c r="E195" s="270"/>
      <c r="F195" s="270"/>
      <c r="G195" s="271"/>
      <c r="H195" s="270"/>
    </row>
    <row r="196" spans="1:8" x14ac:dyDescent="0.25">
      <c r="A196" s="291"/>
      <c r="B196" s="301"/>
      <c r="C196" s="301"/>
      <c r="D196" s="270"/>
      <c r="E196" s="270"/>
      <c r="F196" s="270"/>
      <c r="G196" s="271"/>
      <c r="H196" s="270"/>
    </row>
    <row r="197" spans="1:8" x14ac:dyDescent="0.25">
      <c r="A197" s="287"/>
      <c r="B197" s="303"/>
      <c r="C197" s="303"/>
      <c r="D197" s="290"/>
      <c r="E197" s="290"/>
      <c r="F197" s="289"/>
      <c r="G197" s="290"/>
      <c r="H197" s="289"/>
    </row>
    <row r="198" spans="1:8" x14ac:dyDescent="0.25">
      <c r="A198" s="291"/>
      <c r="B198" s="292"/>
      <c r="C198" s="292"/>
      <c r="D198" s="292"/>
      <c r="E198" s="292"/>
      <c r="F198" s="292"/>
      <c r="G198" s="293"/>
      <c r="H198" s="292"/>
    </row>
    <row r="199" spans="1:8" x14ac:dyDescent="0.25">
      <c r="A199" s="291"/>
      <c r="B199" s="292"/>
      <c r="C199" s="292"/>
      <c r="D199" s="292"/>
      <c r="E199" s="292"/>
      <c r="F199" s="292"/>
      <c r="G199" s="293"/>
      <c r="H199" s="292"/>
    </row>
    <row r="200" spans="1:8" x14ac:dyDescent="0.25">
      <c r="A200" s="291"/>
      <c r="B200" s="292"/>
      <c r="C200" s="292"/>
      <c r="D200" s="292"/>
      <c r="E200" s="292"/>
      <c r="F200" s="292"/>
      <c r="G200" s="293"/>
      <c r="H200" s="292"/>
    </row>
    <row r="201" spans="1:8" x14ac:dyDescent="0.25">
      <c r="A201" s="291"/>
      <c r="B201" s="292"/>
      <c r="C201" s="292"/>
      <c r="D201" s="292"/>
      <c r="E201" s="292"/>
      <c r="F201" s="292"/>
      <c r="G201" s="293"/>
      <c r="H201" s="292"/>
    </row>
    <row r="202" spans="1:8" x14ac:dyDescent="0.25">
      <c r="A202" s="271"/>
      <c r="B202" s="294"/>
      <c r="C202" s="294"/>
      <c r="D202" s="294"/>
      <c r="E202" s="294"/>
      <c r="F202" s="294"/>
      <c r="G202" s="294"/>
      <c r="H202" s="294"/>
    </row>
    <row r="203" spans="1:8" x14ac:dyDescent="0.25">
      <c r="A203" s="306"/>
      <c r="B203" s="295"/>
      <c r="C203" s="295"/>
      <c r="D203" s="295"/>
      <c r="E203" s="295"/>
      <c r="F203" s="295"/>
      <c r="G203" s="291"/>
      <c r="H203" s="295"/>
    </row>
    <row r="204" spans="1:8" x14ac:dyDescent="0.25">
      <c r="A204" s="302"/>
      <c r="B204" s="303"/>
      <c r="C204" s="303"/>
      <c r="D204" s="290"/>
      <c r="E204" s="290"/>
      <c r="F204" s="289"/>
      <c r="G204" s="290"/>
      <c r="H204" s="289"/>
    </row>
    <row r="205" spans="1:8" x14ac:dyDescent="0.25">
      <c r="A205" s="291"/>
      <c r="B205" s="292"/>
      <c r="C205" s="292"/>
      <c r="D205" s="292"/>
      <c r="E205" s="292"/>
      <c r="F205" s="292"/>
      <c r="G205" s="293"/>
      <c r="H205" s="292"/>
    </row>
    <row r="206" spans="1:8" x14ac:dyDescent="0.25">
      <c r="A206" s="291"/>
      <c r="B206" s="292"/>
      <c r="C206" s="292"/>
      <c r="D206" s="292"/>
      <c r="E206" s="292"/>
      <c r="F206" s="292"/>
      <c r="G206" s="293"/>
      <c r="H206" s="292"/>
    </row>
    <row r="207" spans="1:8" x14ac:dyDescent="0.25">
      <c r="A207" s="291"/>
      <c r="B207" s="292"/>
      <c r="C207" s="292"/>
      <c r="D207" s="292"/>
      <c r="E207" s="292"/>
      <c r="F207" s="292"/>
      <c r="G207" s="293"/>
      <c r="H207" s="292"/>
    </row>
    <row r="208" spans="1:8" x14ac:dyDescent="0.25">
      <c r="A208" s="291"/>
      <c r="B208" s="292"/>
      <c r="C208" s="292"/>
      <c r="D208" s="292"/>
      <c r="E208" s="292"/>
      <c r="F208" s="292"/>
      <c r="G208" s="293"/>
      <c r="H208" s="292"/>
    </row>
    <row r="209" spans="1:8" x14ac:dyDescent="0.25">
      <c r="A209" s="291"/>
      <c r="B209" s="292"/>
      <c r="C209" s="292"/>
      <c r="D209" s="292"/>
      <c r="E209" s="292"/>
      <c r="F209" s="292"/>
      <c r="G209" s="293"/>
      <c r="H209" s="292"/>
    </row>
    <row r="210" spans="1:8" x14ac:dyDescent="0.25">
      <c r="A210" s="291"/>
      <c r="B210" s="292"/>
      <c r="C210" s="292"/>
      <c r="D210" s="292"/>
      <c r="E210" s="292"/>
      <c r="F210" s="292"/>
      <c r="G210" s="293"/>
      <c r="H210" s="292"/>
    </row>
    <row r="211" spans="1:8" x14ac:dyDescent="0.25">
      <c r="A211" s="271"/>
      <c r="B211" s="294"/>
      <c r="C211" s="294"/>
      <c r="D211" s="294"/>
      <c r="E211" s="294"/>
      <c r="F211" s="294"/>
      <c r="G211" s="294"/>
      <c r="H211" s="294"/>
    </row>
    <row r="212" spans="1:8" x14ac:dyDescent="0.25">
      <c r="A212" s="306"/>
      <c r="B212" s="300"/>
      <c r="C212" s="300"/>
      <c r="D212" s="300"/>
      <c r="E212" s="300"/>
      <c r="F212" s="300"/>
      <c r="G212" s="300"/>
      <c r="H212" s="300"/>
    </row>
    <row r="213" spans="1:8" x14ac:dyDescent="0.25">
      <c r="A213" s="103"/>
    </row>
    <row r="214" spans="1:8" x14ac:dyDescent="0.25">
      <c r="A214" s="291"/>
      <c r="B214" s="263"/>
      <c r="C214" s="263"/>
      <c r="D214" s="264"/>
      <c r="E214" s="264"/>
      <c r="F214" s="265"/>
      <c r="G214" s="266"/>
      <c r="H214" s="265"/>
    </row>
    <row r="215" spans="1:8" x14ac:dyDescent="0.25">
      <c r="A215" s="267"/>
      <c r="B215" s="328"/>
      <c r="C215" s="328"/>
      <c r="D215" s="328"/>
      <c r="E215" s="328"/>
      <c r="F215" s="328"/>
      <c r="G215" s="328"/>
      <c r="H215" s="328"/>
    </row>
    <row r="216" spans="1:8" x14ac:dyDescent="0.25">
      <c r="A216" s="268"/>
      <c r="B216" s="269"/>
      <c r="C216" s="269"/>
      <c r="D216" s="270"/>
      <c r="E216" s="270"/>
      <c r="F216" s="270"/>
      <c r="G216" s="271"/>
      <c r="H216" s="270"/>
    </row>
    <row r="217" spans="1:8" x14ac:dyDescent="0.25">
      <c r="A217" s="268"/>
      <c r="B217" s="269"/>
      <c r="C217" s="269"/>
      <c r="D217" s="272"/>
      <c r="E217" s="272"/>
      <c r="F217" s="272"/>
      <c r="G217" s="273"/>
      <c r="H217" s="272"/>
    </row>
    <row r="218" spans="1:8" x14ac:dyDescent="0.25">
      <c r="A218" s="274"/>
      <c r="B218" s="308"/>
      <c r="C218" s="308"/>
      <c r="D218" s="277"/>
      <c r="E218" s="277"/>
      <c r="F218" s="276"/>
      <c r="G218" s="277"/>
      <c r="H218" s="276"/>
    </row>
    <row r="219" spans="1:8" x14ac:dyDescent="0.25">
      <c r="A219" s="278"/>
      <c r="B219" s="279"/>
      <c r="C219" s="279"/>
      <c r="D219" s="279"/>
      <c r="E219" s="279"/>
      <c r="F219" s="279"/>
      <c r="G219" s="280"/>
      <c r="H219" s="279"/>
    </row>
    <row r="220" spans="1:8" x14ac:dyDescent="0.25">
      <c r="A220" s="278"/>
      <c r="B220" s="279"/>
      <c r="C220" s="279"/>
      <c r="D220" s="279"/>
      <c r="E220" s="279"/>
      <c r="F220" s="279"/>
      <c r="G220" s="280"/>
      <c r="H220" s="279"/>
    </row>
    <row r="221" spans="1:8" x14ac:dyDescent="0.25">
      <c r="A221" s="278"/>
      <c r="B221" s="279"/>
      <c r="C221" s="279"/>
      <c r="D221" s="279"/>
      <c r="E221" s="279"/>
      <c r="F221" s="279"/>
      <c r="G221" s="280"/>
      <c r="H221" s="279"/>
    </row>
    <row r="222" spans="1:8" x14ac:dyDescent="0.25">
      <c r="A222" s="282"/>
      <c r="B222" s="283"/>
      <c r="C222" s="283"/>
      <c r="D222" s="283"/>
      <c r="E222" s="283"/>
      <c r="F222" s="283"/>
      <c r="G222" s="283"/>
      <c r="H222" s="283"/>
    </row>
    <row r="223" spans="1:8" x14ac:dyDescent="0.25">
      <c r="A223" s="284"/>
      <c r="B223" s="285"/>
      <c r="C223" s="285"/>
      <c r="D223" s="285"/>
      <c r="E223" s="285"/>
      <c r="F223" s="285"/>
      <c r="G223" s="284"/>
      <c r="H223" s="285"/>
    </row>
    <row r="224" spans="1:8" x14ac:dyDescent="0.25">
      <c r="A224" s="274"/>
      <c r="B224" s="308"/>
      <c r="C224" s="308"/>
      <c r="D224" s="277"/>
      <c r="E224" s="277"/>
      <c r="F224" s="276"/>
      <c r="G224" s="277"/>
      <c r="H224" s="276"/>
    </row>
    <row r="225" spans="1:8" x14ac:dyDescent="0.25">
      <c r="A225" s="278"/>
      <c r="B225" s="279"/>
      <c r="C225" s="279"/>
      <c r="D225" s="279"/>
      <c r="E225" s="279"/>
      <c r="F225" s="279"/>
      <c r="G225" s="280"/>
      <c r="H225" s="279"/>
    </row>
    <row r="226" spans="1:8" x14ac:dyDescent="0.25">
      <c r="A226" s="278"/>
      <c r="B226" s="279"/>
      <c r="C226" s="279"/>
      <c r="D226" s="279"/>
      <c r="E226" s="279"/>
      <c r="F226" s="279"/>
      <c r="G226" s="279"/>
      <c r="H226" s="279"/>
    </row>
    <row r="227" spans="1:8" x14ac:dyDescent="0.25">
      <c r="A227" s="278"/>
      <c r="B227" s="279"/>
      <c r="C227" s="279"/>
      <c r="D227" s="279"/>
      <c r="E227" s="279"/>
      <c r="F227" s="279"/>
      <c r="G227" s="280"/>
      <c r="H227" s="279"/>
    </row>
    <row r="228" spans="1:8" x14ac:dyDescent="0.25">
      <c r="A228" s="278"/>
      <c r="B228" s="279"/>
      <c r="C228" s="279"/>
      <c r="D228" s="279"/>
      <c r="E228" s="279"/>
      <c r="F228" s="279"/>
      <c r="G228" s="280"/>
      <c r="H228" s="279"/>
    </row>
    <row r="229" spans="1:8" x14ac:dyDescent="0.25">
      <c r="A229" s="278"/>
      <c r="B229" s="279"/>
      <c r="C229" s="279"/>
      <c r="D229" s="279"/>
      <c r="E229" s="279"/>
      <c r="F229" s="279"/>
      <c r="G229" s="280"/>
      <c r="H229" s="279"/>
    </row>
    <row r="230" spans="1:8" x14ac:dyDescent="0.25">
      <c r="A230" s="278"/>
      <c r="B230" s="279"/>
      <c r="C230" s="279"/>
      <c r="D230" s="279"/>
      <c r="E230" s="279"/>
      <c r="F230" s="279"/>
      <c r="G230" s="280"/>
      <c r="H230" s="279"/>
    </row>
    <row r="231" spans="1:8" x14ac:dyDescent="0.25">
      <c r="A231" s="282"/>
      <c r="B231" s="283"/>
      <c r="C231" s="283"/>
      <c r="D231" s="283"/>
      <c r="E231" s="283"/>
      <c r="F231" s="283"/>
      <c r="G231" s="283"/>
      <c r="H231" s="283"/>
    </row>
    <row r="232" spans="1:8" x14ac:dyDescent="0.25">
      <c r="A232" s="103"/>
    </row>
    <row r="233" spans="1:8" x14ac:dyDescent="0.25">
      <c r="A233" s="103"/>
    </row>
    <row r="234" spans="1:8" x14ac:dyDescent="0.25">
      <c r="A234" s="291"/>
      <c r="B234" s="263"/>
      <c r="C234" s="263"/>
      <c r="D234" s="264"/>
      <c r="E234" s="264"/>
      <c r="F234" s="265"/>
      <c r="G234" s="266"/>
      <c r="H234" s="265"/>
    </row>
    <row r="235" spans="1:8" x14ac:dyDescent="0.25">
      <c r="A235" s="267"/>
      <c r="B235" s="328"/>
      <c r="C235" s="328"/>
      <c r="D235" s="328"/>
      <c r="E235" s="328"/>
      <c r="F235" s="328"/>
      <c r="G235" s="328"/>
      <c r="H235" s="328"/>
    </row>
    <row r="236" spans="1:8" x14ac:dyDescent="0.25">
      <c r="A236" s="268"/>
      <c r="B236" s="269"/>
      <c r="C236" s="269"/>
      <c r="D236" s="270"/>
      <c r="E236" s="270"/>
      <c r="F236" s="270"/>
      <c r="G236" s="271"/>
      <c r="H236" s="270"/>
    </row>
    <row r="237" spans="1:8" x14ac:dyDescent="0.25">
      <c r="A237" s="268"/>
      <c r="B237" s="269"/>
      <c r="C237" s="269"/>
      <c r="D237" s="272"/>
      <c r="E237" s="272"/>
      <c r="F237" s="272"/>
      <c r="G237" s="273"/>
      <c r="H237" s="272"/>
    </row>
    <row r="238" spans="1:8" x14ac:dyDescent="0.25">
      <c r="A238" s="274"/>
      <c r="B238" s="308"/>
      <c r="C238" s="308"/>
      <c r="D238" s="277"/>
      <c r="E238" s="277"/>
      <c r="F238" s="276"/>
      <c r="G238" s="277"/>
      <c r="H238" s="276"/>
    </row>
    <row r="239" spans="1:8" x14ac:dyDescent="0.25">
      <c r="A239" s="278"/>
      <c r="B239" s="279"/>
      <c r="C239" s="279"/>
      <c r="D239" s="279"/>
      <c r="E239" s="279"/>
      <c r="F239" s="279"/>
      <c r="G239" s="280"/>
      <c r="H239" s="279"/>
    </row>
    <row r="240" spans="1:8" x14ac:dyDescent="0.25">
      <c r="A240" s="278"/>
      <c r="B240" s="279"/>
      <c r="C240" s="279"/>
      <c r="D240" s="279"/>
      <c r="E240" s="279"/>
      <c r="F240" s="279"/>
      <c r="G240" s="280"/>
      <c r="H240" s="279"/>
    </row>
    <row r="241" spans="1:8" x14ac:dyDescent="0.25">
      <c r="A241" s="278"/>
      <c r="B241" s="279"/>
      <c r="C241" s="279"/>
      <c r="D241" s="279"/>
      <c r="E241" s="279"/>
      <c r="F241" s="279"/>
      <c r="G241" s="280"/>
      <c r="H241" s="279"/>
    </row>
    <row r="242" spans="1:8" x14ac:dyDescent="0.25">
      <c r="A242" s="282"/>
      <c r="B242" s="283"/>
      <c r="C242" s="283"/>
      <c r="D242" s="283"/>
      <c r="E242" s="283"/>
      <c r="F242" s="283"/>
      <c r="G242" s="283"/>
      <c r="H242" s="283"/>
    </row>
    <row r="243" spans="1:8" x14ac:dyDescent="0.25">
      <c r="A243" s="284"/>
      <c r="B243" s="285"/>
      <c r="C243" s="285"/>
      <c r="D243" s="285"/>
      <c r="E243" s="285"/>
      <c r="F243" s="285"/>
      <c r="G243" s="284"/>
      <c r="H243" s="285"/>
    </row>
    <row r="244" spans="1:8" x14ac:dyDescent="0.25">
      <c r="A244" s="274"/>
      <c r="B244" s="308"/>
      <c r="C244" s="308"/>
      <c r="D244" s="277"/>
      <c r="E244" s="277"/>
      <c r="F244" s="276"/>
      <c r="G244" s="277"/>
      <c r="H244" s="276"/>
    </row>
    <row r="245" spans="1:8" x14ac:dyDescent="0.25">
      <c r="A245" s="278"/>
      <c r="B245" s="279"/>
      <c r="C245" s="279"/>
      <c r="D245" s="279"/>
      <c r="E245" s="279"/>
      <c r="F245" s="279"/>
      <c r="G245" s="280"/>
      <c r="H245" s="279"/>
    </row>
    <row r="246" spans="1:8" x14ac:dyDescent="0.25">
      <c r="A246" s="278"/>
      <c r="B246" s="279"/>
      <c r="C246" s="279"/>
      <c r="D246" s="279"/>
      <c r="E246" s="279"/>
      <c r="F246" s="279"/>
      <c r="G246" s="280"/>
      <c r="H246" s="279"/>
    </row>
    <row r="247" spans="1:8" x14ac:dyDescent="0.25">
      <c r="A247" s="278"/>
      <c r="B247" s="279"/>
      <c r="C247" s="279"/>
      <c r="D247" s="279"/>
      <c r="E247" s="279"/>
      <c r="F247" s="279"/>
      <c r="G247" s="280"/>
      <c r="H247" s="279"/>
    </row>
    <row r="248" spans="1:8" x14ac:dyDescent="0.25">
      <c r="A248" s="278"/>
      <c r="B248" s="279"/>
      <c r="C248" s="279"/>
      <c r="D248" s="279"/>
      <c r="E248" s="279"/>
      <c r="F248" s="279"/>
      <c r="G248" s="280"/>
      <c r="H248" s="279"/>
    </row>
    <row r="249" spans="1:8" x14ac:dyDescent="0.25">
      <c r="A249" s="278"/>
      <c r="B249" s="279"/>
      <c r="C249" s="279"/>
      <c r="D249" s="279"/>
      <c r="E249" s="279"/>
      <c r="F249" s="279"/>
      <c r="G249" s="280"/>
      <c r="H249" s="279"/>
    </row>
    <row r="250" spans="1:8" x14ac:dyDescent="0.25">
      <c r="A250" s="278"/>
      <c r="B250" s="279"/>
      <c r="C250" s="279"/>
      <c r="D250" s="279"/>
      <c r="E250" s="279"/>
      <c r="F250" s="279"/>
      <c r="G250" s="280"/>
      <c r="H250" s="279"/>
    </row>
    <row r="251" spans="1:8" x14ac:dyDescent="0.25">
      <c r="A251" s="282"/>
      <c r="B251" s="283"/>
      <c r="C251" s="283"/>
      <c r="D251" s="283"/>
      <c r="E251" s="283"/>
      <c r="F251" s="283"/>
      <c r="G251" s="283"/>
      <c r="H251" s="283"/>
    </row>
    <row r="252" spans="1:8" x14ac:dyDescent="0.25">
      <c r="A252" s="103"/>
    </row>
    <row r="253" spans="1:8" x14ac:dyDescent="0.25">
      <c r="A253" s="291"/>
      <c r="B253" s="263"/>
      <c r="C253" s="263"/>
      <c r="D253" s="264"/>
      <c r="E253" s="264"/>
      <c r="F253" s="265"/>
      <c r="G253" s="266"/>
      <c r="H253" s="265"/>
    </row>
    <row r="254" spans="1:8" x14ac:dyDescent="0.25">
      <c r="A254" s="267"/>
      <c r="B254" s="328"/>
      <c r="C254" s="328"/>
      <c r="D254" s="328"/>
      <c r="E254" s="328"/>
      <c r="F254" s="328"/>
      <c r="G254" s="328"/>
      <c r="H254" s="328"/>
    </row>
    <row r="255" spans="1:8" x14ac:dyDescent="0.25">
      <c r="A255" s="268"/>
      <c r="B255" s="269"/>
      <c r="C255" s="269"/>
      <c r="D255" s="270"/>
      <c r="E255" s="270"/>
      <c r="F255" s="270"/>
      <c r="G255" s="271"/>
      <c r="H255" s="270"/>
    </row>
    <row r="256" spans="1:8" x14ac:dyDescent="0.25">
      <c r="A256" s="268"/>
      <c r="B256" s="269"/>
      <c r="C256" s="269"/>
      <c r="D256" s="272"/>
      <c r="E256" s="272"/>
      <c r="F256" s="272"/>
      <c r="G256" s="273"/>
      <c r="H256" s="272"/>
    </row>
    <row r="257" spans="1:8" x14ac:dyDescent="0.25">
      <c r="A257" s="274"/>
      <c r="B257" s="308"/>
      <c r="C257" s="308"/>
      <c r="D257" s="277"/>
      <c r="E257" s="277"/>
      <c r="F257" s="276"/>
      <c r="G257" s="277"/>
      <c r="H257" s="276"/>
    </row>
    <row r="258" spans="1:8" x14ac:dyDescent="0.25">
      <c r="A258" s="278"/>
      <c r="B258" s="279"/>
      <c r="C258" s="279"/>
      <c r="D258" s="279"/>
      <c r="E258" s="279"/>
      <c r="F258" s="279"/>
      <c r="G258" s="280"/>
      <c r="H258" s="279"/>
    </row>
    <row r="259" spans="1:8" x14ac:dyDescent="0.25">
      <c r="A259" s="278"/>
      <c r="B259" s="279"/>
      <c r="C259" s="279"/>
      <c r="D259" s="279"/>
      <c r="E259" s="279"/>
      <c r="F259" s="279"/>
      <c r="G259" s="280"/>
      <c r="H259" s="279"/>
    </row>
    <row r="260" spans="1:8" x14ac:dyDescent="0.25">
      <c r="A260" s="278"/>
      <c r="B260" s="279"/>
      <c r="C260" s="279"/>
      <c r="D260" s="279"/>
      <c r="E260" s="279"/>
      <c r="F260" s="279"/>
      <c r="G260" s="280"/>
      <c r="H260" s="279"/>
    </row>
    <row r="261" spans="1:8" x14ac:dyDescent="0.25">
      <c r="A261" s="282"/>
      <c r="B261" s="283"/>
      <c r="C261" s="283"/>
      <c r="D261" s="283"/>
      <c r="E261" s="283"/>
      <c r="F261" s="283"/>
      <c r="G261" s="283"/>
      <c r="H261" s="283"/>
    </row>
    <row r="262" spans="1:8" x14ac:dyDescent="0.25">
      <c r="A262" s="284"/>
      <c r="B262" s="285"/>
      <c r="C262" s="285"/>
      <c r="D262" s="285"/>
      <c r="E262" s="285"/>
      <c r="F262" s="285"/>
      <c r="G262" s="284"/>
      <c r="H262" s="285"/>
    </row>
    <row r="263" spans="1:8" x14ac:dyDescent="0.25">
      <c r="A263" s="274"/>
      <c r="B263" s="308"/>
      <c r="C263" s="308"/>
      <c r="D263" s="277"/>
      <c r="E263" s="277"/>
      <c r="F263" s="276"/>
      <c r="G263" s="277"/>
      <c r="H263" s="276"/>
    </row>
    <row r="264" spans="1:8" x14ac:dyDescent="0.25">
      <c r="A264" s="278"/>
      <c r="B264" s="279"/>
      <c r="C264" s="279"/>
      <c r="D264" s="279"/>
      <c r="E264" s="279"/>
      <c r="F264" s="279"/>
      <c r="G264" s="280"/>
      <c r="H264" s="279"/>
    </row>
    <row r="265" spans="1:8" x14ac:dyDescent="0.25">
      <c r="A265" s="278"/>
      <c r="B265" s="279"/>
      <c r="C265" s="279"/>
      <c r="D265" s="279"/>
      <c r="E265" s="279"/>
      <c r="F265" s="279"/>
      <c r="G265" s="279"/>
      <c r="H265" s="279"/>
    </row>
    <row r="266" spans="1:8" x14ac:dyDescent="0.25">
      <c r="A266" s="278"/>
      <c r="B266" s="279"/>
      <c r="C266" s="279"/>
      <c r="D266" s="279"/>
      <c r="E266" s="279"/>
      <c r="F266" s="279"/>
      <c r="G266" s="280"/>
      <c r="H266" s="279"/>
    </row>
    <row r="267" spans="1:8" x14ac:dyDescent="0.25">
      <c r="A267" s="278"/>
      <c r="B267" s="279"/>
      <c r="C267" s="279"/>
      <c r="D267" s="279"/>
      <c r="E267" s="279"/>
      <c r="F267" s="279"/>
      <c r="G267" s="280"/>
      <c r="H267" s="279"/>
    </row>
    <row r="268" spans="1:8" x14ac:dyDescent="0.25">
      <c r="A268" s="278"/>
      <c r="B268" s="279"/>
      <c r="C268" s="279"/>
      <c r="D268" s="279"/>
      <c r="E268" s="279"/>
      <c r="F268" s="279"/>
      <c r="G268" s="280"/>
      <c r="H268" s="279"/>
    </row>
    <row r="269" spans="1:8" x14ac:dyDescent="0.25">
      <c r="A269" s="278"/>
      <c r="B269" s="279"/>
      <c r="C269" s="279"/>
      <c r="D269" s="279"/>
      <c r="E269" s="279"/>
      <c r="F269" s="279"/>
      <c r="G269" s="280"/>
      <c r="H269" s="279"/>
    </row>
    <row r="270" spans="1:8" x14ac:dyDescent="0.25">
      <c r="A270" s="282"/>
      <c r="B270" s="283"/>
      <c r="C270" s="283"/>
      <c r="D270" s="283"/>
      <c r="E270" s="283"/>
      <c r="F270" s="283"/>
      <c r="G270" s="283"/>
      <c r="H270" s="283"/>
    </row>
    <row r="271" spans="1:8" x14ac:dyDescent="0.25">
      <c r="A271" s="103"/>
    </row>
    <row r="272" spans="1:8" x14ac:dyDescent="0.25">
      <c r="A272" s="103"/>
    </row>
    <row r="273" spans="1:6" x14ac:dyDescent="0.25">
      <c r="A273" s="291"/>
      <c r="B273" s="329"/>
      <c r="C273" s="329"/>
      <c r="D273" s="329"/>
      <c r="E273" s="329"/>
      <c r="F273" s="329"/>
    </row>
    <row r="274" spans="1:6" x14ac:dyDescent="0.25">
      <c r="A274" s="267"/>
      <c r="B274" s="328"/>
      <c r="C274" s="328"/>
      <c r="D274" s="328"/>
      <c r="E274" s="328"/>
      <c r="F274" s="328"/>
    </row>
    <row r="275" spans="1:6" x14ac:dyDescent="0.25">
      <c r="A275" s="268"/>
      <c r="B275" s="269"/>
      <c r="C275" s="270"/>
      <c r="D275" s="270"/>
      <c r="E275" s="271"/>
      <c r="F275" s="270"/>
    </row>
    <row r="276" spans="1:6" x14ac:dyDescent="0.25">
      <c r="A276" s="268"/>
      <c r="B276" s="269"/>
      <c r="C276" s="272"/>
      <c r="D276" s="272"/>
      <c r="E276" s="273"/>
      <c r="F276" s="272"/>
    </row>
    <row r="277" spans="1:6" x14ac:dyDescent="0.25">
      <c r="A277" s="274"/>
      <c r="B277" s="275"/>
      <c r="C277" s="276"/>
      <c r="D277" s="276"/>
      <c r="E277" s="277"/>
      <c r="F277" s="276"/>
    </row>
    <row r="278" spans="1:6" x14ac:dyDescent="0.25">
      <c r="A278" s="278"/>
      <c r="B278" s="279"/>
      <c r="C278" s="279"/>
      <c r="D278" s="279"/>
      <c r="E278" s="280"/>
      <c r="F278" s="279"/>
    </row>
    <row r="279" spans="1:6" x14ac:dyDescent="0.25">
      <c r="A279" s="278"/>
      <c r="B279" s="279"/>
      <c r="C279" s="279"/>
      <c r="D279" s="279"/>
      <c r="E279" s="280"/>
      <c r="F279" s="279"/>
    </row>
    <row r="280" spans="1:6" x14ac:dyDescent="0.25">
      <c r="A280" s="278"/>
      <c r="B280" s="279"/>
      <c r="C280" s="279"/>
      <c r="D280" s="279"/>
      <c r="E280" s="280"/>
      <c r="F280" s="279"/>
    </row>
    <row r="281" spans="1:6" x14ac:dyDescent="0.25">
      <c r="A281" s="278"/>
      <c r="B281" s="279"/>
      <c r="C281" s="279"/>
      <c r="D281" s="279"/>
      <c r="E281" s="280"/>
      <c r="F281" s="279"/>
    </row>
    <row r="282" spans="1:6" x14ac:dyDescent="0.25">
      <c r="A282" s="282"/>
      <c r="B282" s="283"/>
      <c r="C282" s="283"/>
      <c r="D282" s="283"/>
      <c r="E282" s="283"/>
      <c r="F282" s="283"/>
    </row>
    <row r="283" spans="1:6" x14ac:dyDescent="0.25">
      <c r="A283" s="284"/>
      <c r="B283" s="285"/>
      <c r="C283" s="285"/>
      <c r="D283" s="285"/>
      <c r="E283" s="284"/>
      <c r="F283" s="285"/>
    </row>
    <row r="284" spans="1:6" x14ac:dyDescent="0.25">
      <c r="A284" s="274"/>
      <c r="B284" s="275"/>
      <c r="C284" s="276"/>
      <c r="D284" s="276"/>
      <c r="E284" s="277"/>
      <c r="F284" s="276"/>
    </row>
    <row r="285" spans="1:6" x14ac:dyDescent="0.25">
      <c r="A285" s="278"/>
      <c r="B285" s="279"/>
      <c r="C285" s="279"/>
      <c r="D285" s="279"/>
      <c r="E285" s="280"/>
      <c r="F285" s="279"/>
    </row>
    <row r="286" spans="1:6" x14ac:dyDescent="0.25">
      <c r="A286" s="278"/>
      <c r="B286" s="279"/>
      <c r="C286" s="279"/>
      <c r="D286" s="279"/>
      <c r="E286" s="280"/>
      <c r="F286" s="279"/>
    </row>
    <row r="287" spans="1:6" x14ac:dyDescent="0.25">
      <c r="A287" s="278"/>
      <c r="B287" s="279"/>
      <c r="C287" s="279"/>
      <c r="D287" s="279"/>
      <c r="E287" s="280"/>
      <c r="F287" s="279"/>
    </row>
    <row r="288" spans="1:6" x14ac:dyDescent="0.25">
      <c r="A288" s="278"/>
      <c r="B288" s="279"/>
      <c r="C288" s="279"/>
      <c r="D288" s="279"/>
      <c r="E288" s="280"/>
      <c r="F288" s="279"/>
    </row>
    <row r="289" spans="1:6" x14ac:dyDescent="0.25">
      <c r="A289" s="278"/>
      <c r="B289" s="279"/>
      <c r="C289" s="279"/>
      <c r="D289" s="279"/>
      <c r="E289" s="280"/>
      <c r="F289" s="279"/>
    </row>
    <row r="290" spans="1:6" x14ac:dyDescent="0.25">
      <c r="A290" s="278"/>
      <c r="B290" s="279"/>
      <c r="C290" s="279"/>
      <c r="D290" s="279"/>
      <c r="E290" s="280"/>
      <c r="F290" s="279"/>
    </row>
    <row r="291" spans="1:6" x14ac:dyDescent="0.25">
      <c r="A291" s="282"/>
      <c r="B291" s="283"/>
      <c r="C291" s="283"/>
      <c r="D291" s="283"/>
      <c r="E291" s="283"/>
      <c r="F291" s="283"/>
    </row>
    <row r="292" spans="1:6" x14ac:dyDescent="0.25">
      <c r="A292" s="103"/>
    </row>
    <row r="293" spans="1:6" x14ac:dyDescent="0.25">
      <c r="A293" s="103"/>
    </row>
    <row r="294" spans="1:6" x14ac:dyDescent="0.25">
      <c r="A294" s="103"/>
    </row>
    <row r="295" spans="1:6" x14ac:dyDescent="0.25">
      <c r="A295" s="103"/>
    </row>
    <row r="296" spans="1:6" x14ac:dyDescent="0.25">
      <c r="A296" s="103"/>
    </row>
    <row r="297" spans="1:6" x14ac:dyDescent="0.25">
      <c r="A297" s="103"/>
    </row>
    <row r="298" spans="1:6" x14ac:dyDescent="0.25">
      <c r="A298" s="103"/>
    </row>
    <row r="299" spans="1:6" x14ac:dyDescent="0.25">
      <c r="A299" s="103"/>
    </row>
    <row r="300" spans="1:6" x14ac:dyDescent="0.25">
      <c r="A300" s="103"/>
    </row>
    <row r="301" spans="1:6" x14ac:dyDescent="0.25">
      <c r="A301" s="103"/>
    </row>
    <row r="302" spans="1:6" x14ac:dyDescent="0.25">
      <c r="A302" s="103"/>
    </row>
    <row r="303" spans="1:6" x14ac:dyDescent="0.25">
      <c r="A303" s="103"/>
    </row>
    <row r="304" spans="1:6" x14ac:dyDescent="0.25">
      <c r="A304" s="103"/>
    </row>
    <row r="305" spans="1:1" x14ac:dyDescent="0.25">
      <c r="A305" s="103"/>
    </row>
    <row r="306" spans="1:1" x14ac:dyDescent="0.25">
      <c r="A306" s="103"/>
    </row>
    <row r="307" spans="1:1" x14ac:dyDescent="0.25">
      <c r="A307" s="103"/>
    </row>
    <row r="308" spans="1:1" x14ac:dyDescent="0.25">
      <c r="A308" s="103"/>
    </row>
    <row r="309" spans="1:1" x14ac:dyDescent="0.25">
      <c r="A309" s="103"/>
    </row>
    <row r="310" spans="1:1" x14ac:dyDescent="0.25">
      <c r="A310" s="103"/>
    </row>
    <row r="311" spans="1:1" x14ac:dyDescent="0.25">
      <c r="A311" s="103"/>
    </row>
    <row r="312" spans="1:1" x14ac:dyDescent="0.25">
      <c r="A312" s="103"/>
    </row>
    <row r="313" spans="1:1" x14ac:dyDescent="0.25">
      <c r="A313" s="103"/>
    </row>
    <row r="314" spans="1:1" x14ac:dyDescent="0.25">
      <c r="A314" s="103"/>
    </row>
    <row r="315" spans="1:1" x14ac:dyDescent="0.25">
      <c r="A315" s="103"/>
    </row>
    <row r="316" spans="1:1" x14ac:dyDescent="0.25">
      <c r="A316" s="103"/>
    </row>
    <row r="317" spans="1:1" x14ac:dyDescent="0.25">
      <c r="A317" s="103"/>
    </row>
    <row r="318" spans="1:1" x14ac:dyDescent="0.25">
      <c r="A318" s="103"/>
    </row>
    <row r="319" spans="1:1" x14ac:dyDescent="0.25">
      <c r="A319" s="103"/>
    </row>
    <row r="320" spans="1:1" x14ac:dyDescent="0.25">
      <c r="A320" s="103"/>
    </row>
    <row r="321" spans="1:1" x14ac:dyDescent="0.25">
      <c r="A321" s="103"/>
    </row>
    <row r="322" spans="1:1" x14ac:dyDescent="0.25">
      <c r="A322" s="103"/>
    </row>
    <row r="323" spans="1:1" x14ac:dyDescent="0.25">
      <c r="A323" s="103"/>
    </row>
    <row r="324" spans="1:1" x14ac:dyDescent="0.25">
      <c r="A324" s="103"/>
    </row>
    <row r="325" spans="1:1" x14ac:dyDescent="0.25">
      <c r="A325" s="103"/>
    </row>
    <row r="326" spans="1:1" x14ac:dyDescent="0.25">
      <c r="A326" s="103"/>
    </row>
    <row r="327" spans="1:1" x14ac:dyDescent="0.25">
      <c r="A327" s="103"/>
    </row>
    <row r="328" spans="1:1" x14ac:dyDescent="0.25">
      <c r="A328" s="103"/>
    </row>
    <row r="329" spans="1:1" x14ac:dyDescent="0.25">
      <c r="A329" s="103"/>
    </row>
    <row r="330" spans="1:1" x14ac:dyDescent="0.25">
      <c r="A330" s="103"/>
    </row>
    <row r="331" spans="1:1" x14ac:dyDescent="0.25">
      <c r="A331" s="103"/>
    </row>
    <row r="332" spans="1:1" x14ac:dyDescent="0.25">
      <c r="A332" s="103"/>
    </row>
    <row r="333" spans="1:1" x14ac:dyDescent="0.25">
      <c r="A333" s="103"/>
    </row>
    <row r="334" spans="1:1" x14ac:dyDescent="0.25">
      <c r="A334" s="103"/>
    </row>
    <row r="335" spans="1:1" x14ac:dyDescent="0.25">
      <c r="A335" s="103"/>
    </row>
    <row r="336" spans="1:1" x14ac:dyDescent="0.25">
      <c r="A336" s="103"/>
    </row>
    <row r="337" spans="1:1" x14ac:dyDescent="0.25">
      <c r="A337" s="103"/>
    </row>
    <row r="338" spans="1:1" x14ac:dyDescent="0.25">
      <c r="A338" s="103"/>
    </row>
    <row r="339" spans="1:1" x14ac:dyDescent="0.25">
      <c r="A339" s="103"/>
    </row>
    <row r="340" spans="1:1" x14ac:dyDescent="0.25">
      <c r="A340" s="103"/>
    </row>
    <row r="341" spans="1:1" x14ac:dyDescent="0.25">
      <c r="A341" s="103"/>
    </row>
    <row r="342" spans="1:1" x14ac:dyDescent="0.25">
      <c r="A342" s="103"/>
    </row>
  </sheetData>
  <mergeCells count="16">
    <mergeCell ref="B89:F89"/>
    <mergeCell ref="A3:F3"/>
    <mergeCell ref="B6:F6"/>
    <mergeCell ref="B27:F27"/>
    <mergeCell ref="B48:F48"/>
    <mergeCell ref="B68:F68"/>
    <mergeCell ref="B235:H235"/>
    <mergeCell ref="B254:H254"/>
    <mergeCell ref="B273:F273"/>
    <mergeCell ref="B274:F274"/>
    <mergeCell ref="B111:F111"/>
    <mergeCell ref="B133:F133"/>
    <mergeCell ref="B153:H153"/>
    <mergeCell ref="B173:H173"/>
    <mergeCell ref="B194:H194"/>
    <mergeCell ref="B215:H215"/>
  </mergeCells>
  <pageMargins left="0.7" right="0.7" top="0.75" bottom="0.75" header="0.3" footer="0.3"/>
  <pageSetup paperSize="9" orientation="portrait" r:id="rId1"/>
  <headerFooter>
    <oddHeader xml:space="preserve">&amp;L&amp;"Times New Roman,Normál"&amp;12Balatonszőlős Község Önkormányzata&amp;C&amp;"Times New Roman,Normál"&amp;12 12. melléklet 
az önkormányzat 2019. évi költségvetéséről szóló 2/2019. (II. 15.) önkormányzati rendelethez: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13</vt:i4>
      </vt:variant>
      <vt:variant>
        <vt:lpstr>Névvel ellátott tartományok</vt:lpstr>
      </vt:variant>
      <vt:variant>
        <vt:i4>11</vt:i4>
      </vt:variant>
    </vt:vector>
  </HeadingPairs>
  <TitlesOfParts>
    <vt:vector size="24" baseType="lpstr">
      <vt:lpstr>1.tábla </vt:lpstr>
      <vt:lpstr>2.tábla</vt:lpstr>
      <vt:lpstr>2a. tábla</vt:lpstr>
      <vt:lpstr>3.tábla </vt:lpstr>
      <vt:lpstr>4.tábla</vt:lpstr>
      <vt:lpstr>5.tábla</vt:lpstr>
      <vt:lpstr>6.tábla </vt:lpstr>
      <vt:lpstr>7.tábla</vt:lpstr>
      <vt:lpstr>8.tábla</vt:lpstr>
      <vt:lpstr>9.tábla</vt:lpstr>
      <vt:lpstr>10.tábla</vt:lpstr>
      <vt:lpstr>11.tábla</vt:lpstr>
      <vt:lpstr>12.tábla</vt:lpstr>
      <vt:lpstr>'2.tábla'!Nyomtatási_cím</vt:lpstr>
      <vt:lpstr>'1.tábla '!Nyomtatási_terület</vt:lpstr>
      <vt:lpstr>'10.tábla'!Nyomtatási_terület</vt:lpstr>
      <vt:lpstr>'11.tábla'!Nyomtatási_terület</vt:lpstr>
      <vt:lpstr>'2.tábla'!Nyomtatási_terület</vt:lpstr>
      <vt:lpstr>'3.tábla '!Nyomtatási_terület</vt:lpstr>
      <vt:lpstr>'5.tábla'!Nyomtatási_terület</vt:lpstr>
      <vt:lpstr>'6.tábla '!Nyomtatási_terület</vt:lpstr>
      <vt:lpstr>'7.tábla'!Nyomtatási_terület</vt:lpstr>
      <vt:lpstr>'8.tábla'!Nyomtatási_terület</vt:lpstr>
      <vt:lpstr>'9.tábla'!Nyomtatási_terület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Windows</cp:lastModifiedBy>
  <cp:lastPrinted>2019-12-02T10:21:10Z</cp:lastPrinted>
  <dcterms:created xsi:type="dcterms:W3CDTF">2014-05-27T12:51:39Z</dcterms:created>
  <dcterms:modified xsi:type="dcterms:W3CDTF">2019-12-02T11:23:08Z</dcterms:modified>
</cp:coreProperties>
</file>