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Judit\KÖZZÉTÉTEL\KÖZZÉTÉTEL TESTÜLETI 2019. ÉV\2019 ÉVBEN ELFOGADOTT RENDELETEK\2019. ÉVI KÖLTSÉGVETÉS\Ktv. rendelet Mellékletek\"/>
    </mc:Choice>
  </mc:AlternateContent>
  <xr:revisionPtr revIDLastSave="0" documentId="13_ncr:1_{A2907F08-A235-40CC-AE03-083F3CCEAD55}" xr6:coauthVersionLast="40" xr6:coauthVersionMax="40" xr10:uidLastSave="{00000000-0000-0000-0000-000000000000}"/>
  <bookViews>
    <workbookView xWindow="840" yWindow="2025" windowWidth="9720" windowHeight="6480" activeTab="5" xr2:uid="{00000000-000D-0000-FFFF-FFFF00000000}"/>
  </bookViews>
  <sheets>
    <sheet name="1" sheetId="61" r:id="rId1"/>
    <sheet name="2" sheetId="62" r:id="rId2"/>
    <sheet name="3" sheetId="63" r:id="rId3"/>
    <sheet name="4" sheetId="64" r:id="rId4"/>
    <sheet name="5" sheetId="50" r:id="rId5"/>
    <sheet name="6" sheetId="47" r:id="rId6"/>
    <sheet name="7" sheetId="67" r:id="rId7"/>
  </sheets>
  <definedNames>
    <definedName name="_xlnm.Print_Titles" localSheetId="5">'6'!$7:$9</definedName>
    <definedName name="_xlnm.Print_Area" localSheetId="0">'1'!$A$1:$G$275</definedName>
    <definedName name="_xlnm.Print_Area" localSheetId="4">'5'!$A$1:$O$69</definedName>
    <definedName name="_xlnm.Print_Area" localSheetId="5">'6'!$A$1:$L$95</definedName>
    <definedName name="_xlnm.Print_Area">'1'!$A$3:$P$65</definedName>
  </definedNames>
  <calcPr calcId="181029"/>
</workbook>
</file>

<file path=xl/calcChain.xml><?xml version="1.0" encoding="utf-8"?>
<calcChain xmlns="http://schemas.openxmlformats.org/spreadsheetml/2006/main">
  <c r="E30" i="67" l="1"/>
  <c r="D30" i="67"/>
  <c r="F30" i="67" s="1"/>
  <c r="C30" i="67"/>
  <c r="F24" i="67"/>
  <c r="F23" i="67"/>
  <c r="F22" i="67"/>
  <c r="F21" i="67"/>
  <c r="F20" i="67"/>
  <c r="F19" i="67"/>
  <c r="F18" i="67"/>
  <c r="F17" i="67"/>
  <c r="F16" i="67"/>
  <c r="F15" i="67"/>
  <c r="F14" i="67"/>
  <c r="F13" i="67"/>
  <c r="F12" i="67"/>
  <c r="F11" i="67"/>
  <c r="J81" i="47" l="1"/>
  <c r="J73" i="47"/>
  <c r="J69" i="47"/>
  <c r="J60" i="47"/>
  <c r="J58" i="47"/>
  <c r="J47" i="47"/>
  <c r="J44" i="47"/>
  <c r="J34" i="47"/>
  <c r="J32" i="47"/>
  <c r="J30" i="47"/>
  <c r="J22" i="47"/>
  <c r="J19" i="47"/>
  <c r="O64" i="50"/>
  <c r="M64" i="50"/>
  <c r="O50" i="50"/>
  <c r="O68" i="50" s="1"/>
  <c r="N50" i="50"/>
  <c r="N68" i="50" s="1"/>
  <c r="M50" i="50"/>
  <c r="M68" i="50" s="1"/>
  <c r="G13" i="63"/>
  <c r="G36" i="63" s="1"/>
  <c r="G47" i="63" s="1"/>
  <c r="F13" i="63"/>
  <c r="F36" i="63" s="1"/>
  <c r="F47" i="63" s="1"/>
  <c r="G36" i="64"/>
  <c r="F36" i="64"/>
  <c r="E36" i="64"/>
  <c r="G29" i="64"/>
  <c r="F29" i="64"/>
  <c r="E29" i="64"/>
  <c r="G21" i="64"/>
  <c r="G278" i="62"/>
  <c r="G268" i="62"/>
  <c r="G252" i="62"/>
  <c r="G242" i="62"/>
  <c r="G235" i="62"/>
  <c r="G232" i="62"/>
  <c r="G224" i="62"/>
  <c r="F224" i="62"/>
  <c r="G200" i="62"/>
  <c r="G175" i="62"/>
  <c r="G156" i="62"/>
  <c r="G151" i="62"/>
  <c r="G146" i="62"/>
  <c r="G123" i="62"/>
  <c r="G116" i="62"/>
  <c r="G111" i="62"/>
  <c r="G101" i="62"/>
  <c r="G91" i="62"/>
  <c r="G87" i="62"/>
  <c r="G75" i="62"/>
  <c r="G64" i="62"/>
  <c r="G53" i="62"/>
  <c r="G86" i="62" s="1"/>
  <c r="G28" i="62"/>
  <c r="G17" i="62"/>
  <c r="G14" i="62"/>
  <c r="G216" i="62"/>
  <c r="G39" i="62"/>
  <c r="G260" i="61"/>
  <c r="G246" i="61"/>
  <c r="G244" i="61"/>
  <c r="G233" i="61"/>
  <c r="G222" i="61"/>
  <c r="G211" i="61"/>
  <c r="G209" i="61"/>
  <c r="G204" i="61"/>
  <c r="F204" i="61"/>
  <c r="E204" i="61"/>
  <c r="G183" i="61"/>
  <c r="G168" i="61"/>
  <c r="G166" i="61"/>
  <c r="G155" i="61"/>
  <c r="G144" i="61"/>
  <c r="G133" i="61"/>
  <c r="G131" i="61"/>
  <c r="G126" i="61"/>
  <c r="G105" i="61"/>
  <c r="G102" i="61"/>
  <c r="G99" i="61"/>
  <c r="G90" i="61"/>
  <c r="G81" i="61"/>
  <c r="G69" i="61"/>
  <c r="G66" i="61"/>
  <c r="G55" i="61"/>
  <c r="G52" i="61"/>
  <c r="G41" i="61"/>
  <c r="G38" i="61"/>
  <c r="G67" i="61" s="1"/>
  <c r="G28" i="61"/>
  <c r="G26" i="61"/>
  <c r="G27" i="61" s="1"/>
  <c r="G22" i="61"/>
  <c r="G125" i="61" l="1"/>
  <c r="G195" i="61"/>
  <c r="G271" i="61"/>
  <c r="G100" i="62"/>
  <c r="G290" i="62"/>
  <c r="G264" i="62"/>
  <c r="G238" i="62"/>
  <c r="G174" i="62"/>
  <c r="G193" i="62" s="1"/>
  <c r="G30" i="64"/>
  <c r="G39" i="64" s="1"/>
  <c r="G229" i="62"/>
  <c r="G50" i="62"/>
  <c r="G272" i="61"/>
  <c r="D216" i="62"/>
  <c r="E216" i="62"/>
  <c r="G291" i="62" l="1"/>
  <c r="F278" i="62"/>
  <c r="F268" i="62"/>
  <c r="F252" i="62"/>
  <c r="F242" i="62"/>
  <c r="F235" i="62"/>
  <c r="F232" i="62"/>
  <c r="F264" i="62" l="1"/>
  <c r="F290" i="62"/>
  <c r="F238" i="62"/>
  <c r="D278" i="62"/>
  <c r="D268" i="62"/>
  <c r="D224" i="62"/>
  <c r="D156" i="62"/>
  <c r="D146" i="62"/>
  <c r="D111" i="62"/>
  <c r="D101" i="62"/>
  <c r="D91" i="62"/>
  <c r="D75" i="62"/>
  <c r="D53" i="62"/>
  <c r="D64" i="62"/>
  <c r="F200" i="62"/>
  <c r="F175" i="62"/>
  <c r="F156" i="62"/>
  <c r="F151" i="62"/>
  <c r="F146" i="62"/>
  <c r="F123" i="62"/>
  <c r="F116" i="62"/>
  <c r="F111" i="62"/>
  <c r="F101" i="62"/>
  <c r="F91" i="62"/>
  <c r="F87" i="62"/>
  <c r="F75" i="62"/>
  <c r="F64" i="62"/>
  <c r="F53" i="62"/>
  <c r="F86" i="62" s="1"/>
  <c r="F39" i="62"/>
  <c r="F28" i="62"/>
  <c r="F17" i="62"/>
  <c r="F14" i="62"/>
  <c r="F260" i="61"/>
  <c r="F246" i="61"/>
  <c r="F244" i="61"/>
  <c r="F233" i="61"/>
  <c r="F222" i="61"/>
  <c r="F211" i="61"/>
  <c r="F209" i="61"/>
  <c r="F197" i="61"/>
  <c r="F183" i="61"/>
  <c r="F168" i="61"/>
  <c r="F166" i="61"/>
  <c r="F155" i="61"/>
  <c r="F144" i="61"/>
  <c r="F133" i="61"/>
  <c r="F131" i="61"/>
  <c r="F126" i="61"/>
  <c r="F105" i="61"/>
  <c r="F102" i="61"/>
  <c r="F99" i="61"/>
  <c r="F90" i="61"/>
  <c r="F81" i="61"/>
  <c r="F69" i="61"/>
  <c r="F61" i="61"/>
  <c r="F58" i="61"/>
  <c r="F28" i="61"/>
  <c r="F22" i="61"/>
  <c r="F26" i="61"/>
  <c r="F38" i="61"/>
  <c r="F41" i="61"/>
  <c r="F52" i="61"/>
  <c r="F55" i="61"/>
  <c r="F66" i="61" l="1"/>
  <c r="F174" i="62"/>
  <c r="F100" i="62"/>
  <c r="F271" i="61"/>
  <c r="F195" i="61"/>
  <c r="F125" i="61"/>
  <c r="F50" i="62"/>
  <c r="F193" i="62"/>
  <c r="F67" i="61"/>
  <c r="F27" i="61"/>
  <c r="E39" i="64" l="1"/>
  <c r="E21" i="64"/>
  <c r="E12" i="64"/>
  <c r="E18" i="64" s="1"/>
  <c r="E278" i="62"/>
  <c r="E268" i="62"/>
  <c r="E252" i="62"/>
  <c r="E242" i="62"/>
  <c r="E235" i="62"/>
  <c r="E232" i="62"/>
  <c r="E224" i="62"/>
  <c r="E229" i="62" s="1"/>
  <c r="E200" i="62"/>
  <c r="E175" i="62"/>
  <c r="E156" i="62"/>
  <c r="E151" i="62"/>
  <c r="E146" i="62"/>
  <c r="E123" i="62"/>
  <c r="E174" i="62" s="1"/>
  <c r="E116" i="62"/>
  <c r="E111" i="62"/>
  <c r="E101" i="62"/>
  <c r="E91" i="62"/>
  <c r="E87" i="62"/>
  <c r="E75" i="62"/>
  <c r="E64" i="62"/>
  <c r="E53" i="62"/>
  <c r="E39" i="62"/>
  <c r="E28" i="62"/>
  <c r="E17" i="62"/>
  <c r="E14" i="62"/>
  <c r="E260" i="61"/>
  <c r="E246" i="61"/>
  <c r="E244" i="61"/>
  <c r="E233" i="61"/>
  <c r="E222" i="61"/>
  <c r="E211" i="61"/>
  <c r="E271" i="61" s="1"/>
  <c r="E209" i="61"/>
  <c r="E197" i="61"/>
  <c r="E183" i="61"/>
  <c r="E168" i="61"/>
  <c r="E166" i="61"/>
  <c r="E155" i="61"/>
  <c r="E144" i="61"/>
  <c r="E133" i="61"/>
  <c r="E131" i="61"/>
  <c r="E126" i="61"/>
  <c r="E105" i="61"/>
  <c r="E102" i="61"/>
  <c r="E99" i="61"/>
  <c r="E90" i="61"/>
  <c r="E81" i="61"/>
  <c r="E69" i="61"/>
  <c r="E61" i="61"/>
  <c r="E58" i="61"/>
  <c r="E66" i="61" s="1"/>
  <c r="E55" i="61"/>
  <c r="E52" i="61"/>
  <c r="E41" i="61"/>
  <c r="E38" i="61"/>
  <c r="E67" i="61" s="1"/>
  <c r="E28" i="61"/>
  <c r="E26" i="61"/>
  <c r="E22" i="61"/>
  <c r="E27" i="61" l="1"/>
  <c r="E100" i="62"/>
  <c r="E290" i="62"/>
  <c r="E264" i="62"/>
  <c r="E86" i="62"/>
  <c r="E50" i="62"/>
  <c r="E195" i="61"/>
  <c r="E125" i="61"/>
  <c r="E272" i="61" s="1"/>
  <c r="E238" i="62"/>
  <c r="E193" i="62"/>
  <c r="E291" i="62" s="1"/>
  <c r="D36" i="64" l="1"/>
  <c r="D29" i="64"/>
  <c r="D21" i="64"/>
  <c r="D12" i="64"/>
  <c r="D18" i="64" s="1"/>
  <c r="D11" i="64"/>
  <c r="D69" i="61"/>
  <c r="C69" i="61" s="1"/>
  <c r="D105" i="61"/>
  <c r="C105" i="61" s="1"/>
  <c r="D252" i="62"/>
  <c r="D251" i="62"/>
  <c r="D242" i="62" s="1"/>
  <c r="D235" i="62"/>
  <c r="D238" i="62" s="1"/>
  <c r="D151" i="62"/>
  <c r="D123" i="62"/>
  <c r="D116" i="62"/>
  <c r="D87" i="62"/>
  <c r="D100" i="62" s="1"/>
  <c r="D28" i="62"/>
  <c r="D17" i="62"/>
  <c r="D14" i="62"/>
  <c r="D35" i="63"/>
  <c r="D26" i="63"/>
  <c r="D13" i="63"/>
  <c r="D260" i="61"/>
  <c r="D246" i="61"/>
  <c r="D244" i="61"/>
  <c r="C244" i="61" s="1"/>
  <c r="D233" i="61"/>
  <c r="D222" i="61"/>
  <c r="D211" i="61"/>
  <c r="D209" i="61"/>
  <c r="D204" i="61"/>
  <c r="D183" i="61"/>
  <c r="D168" i="61"/>
  <c r="D155" i="61"/>
  <c r="D144" i="61"/>
  <c r="D131" i="61"/>
  <c r="D66" i="61"/>
  <c r="D55" i="61"/>
  <c r="D52" i="61"/>
  <c r="D41" i="61"/>
  <c r="D38" i="61"/>
  <c r="D28" i="61"/>
  <c r="D26" i="61"/>
  <c r="D22" i="61"/>
  <c r="C8" i="61"/>
  <c r="C9" i="61"/>
  <c r="C10" i="61"/>
  <c r="C11" i="61"/>
  <c r="C12" i="61"/>
  <c r="C13" i="61"/>
  <c r="C14" i="61"/>
  <c r="C15" i="61"/>
  <c r="C16" i="61"/>
  <c r="C17" i="61"/>
  <c r="C18" i="61"/>
  <c r="C19" i="61"/>
  <c r="C20" i="61"/>
  <c r="C21" i="61"/>
  <c r="C23" i="61"/>
  <c r="C24" i="61"/>
  <c r="C25" i="61"/>
  <c r="C29" i="61"/>
  <c r="C30" i="61"/>
  <c r="C31" i="61"/>
  <c r="C32" i="61"/>
  <c r="C33" i="61"/>
  <c r="C34" i="61"/>
  <c r="C35" i="61"/>
  <c r="C36" i="61"/>
  <c r="C37" i="61"/>
  <c r="C39" i="61"/>
  <c r="C40" i="61"/>
  <c r="C42" i="61"/>
  <c r="C43" i="61"/>
  <c r="C44" i="61"/>
  <c r="C45" i="61"/>
  <c r="C46" i="61"/>
  <c r="C47" i="61"/>
  <c r="C48" i="61"/>
  <c r="C49" i="61"/>
  <c r="C50" i="61"/>
  <c r="C51" i="61"/>
  <c r="C53" i="61"/>
  <c r="C54" i="61"/>
  <c r="C56" i="61"/>
  <c r="C57" i="61"/>
  <c r="C58" i="61"/>
  <c r="C59" i="61"/>
  <c r="C60" i="61"/>
  <c r="C62" i="61"/>
  <c r="C63" i="61"/>
  <c r="C64" i="61"/>
  <c r="C65" i="61"/>
  <c r="C68" i="61"/>
  <c r="C70" i="61"/>
  <c r="C71" i="61"/>
  <c r="C72" i="61"/>
  <c r="C73" i="61"/>
  <c r="C74" i="61"/>
  <c r="C75" i="61"/>
  <c r="C76" i="61"/>
  <c r="C77" i="61"/>
  <c r="C78" i="61"/>
  <c r="C79" i="61"/>
  <c r="C80" i="61"/>
  <c r="C82" i="61"/>
  <c r="C83" i="61"/>
  <c r="C85" i="61"/>
  <c r="C86" i="61"/>
  <c r="C87" i="61"/>
  <c r="C88" i="61"/>
  <c r="C89" i="61"/>
  <c r="C91" i="61"/>
  <c r="C92" i="61"/>
  <c r="C93" i="61"/>
  <c r="C94" i="61"/>
  <c r="C95" i="61"/>
  <c r="C96" i="61"/>
  <c r="C97" i="61"/>
  <c r="C98" i="61"/>
  <c r="C100" i="61"/>
  <c r="C101" i="61"/>
  <c r="C103" i="61"/>
  <c r="C104" i="61"/>
  <c r="C106" i="61"/>
  <c r="C107" i="61"/>
  <c r="C108" i="61"/>
  <c r="C109" i="61"/>
  <c r="C110" i="61"/>
  <c r="C111" i="61"/>
  <c r="C112" i="61"/>
  <c r="C113" i="61"/>
  <c r="C114" i="61"/>
  <c r="C115" i="61"/>
  <c r="C116" i="61"/>
  <c r="C117" i="61"/>
  <c r="C118" i="61"/>
  <c r="C119" i="61"/>
  <c r="C120" i="61"/>
  <c r="C121" i="61"/>
  <c r="C122" i="61"/>
  <c r="C123" i="61"/>
  <c r="C124" i="61"/>
  <c r="C126" i="61"/>
  <c r="C127" i="61"/>
  <c r="C128" i="61"/>
  <c r="C129" i="61"/>
  <c r="C130" i="61"/>
  <c r="C132" i="61"/>
  <c r="C134" i="61"/>
  <c r="C135" i="61"/>
  <c r="C136" i="61"/>
  <c r="C137" i="61"/>
  <c r="C138" i="61"/>
  <c r="C139" i="61"/>
  <c r="C140" i="61"/>
  <c r="C141" i="61"/>
  <c r="C142" i="61"/>
  <c r="C143" i="61"/>
  <c r="C145" i="61"/>
  <c r="C146" i="61"/>
  <c r="C147" i="61"/>
  <c r="C148" i="61"/>
  <c r="C149" i="61"/>
  <c r="C150" i="61"/>
  <c r="C151" i="61"/>
  <c r="C152" i="61"/>
  <c r="C153" i="61"/>
  <c r="C154" i="61"/>
  <c r="C156" i="61"/>
  <c r="C157" i="61"/>
  <c r="C158" i="61"/>
  <c r="C159" i="61"/>
  <c r="C160" i="61"/>
  <c r="C161" i="61"/>
  <c r="C162" i="61"/>
  <c r="C163" i="61"/>
  <c r="C164" i="61"/>
  <c r="C165" i="61"/>
  <c r="C166" i="61"/>
  <c r="C167" i="61"/>
  <c r="C169" i="61"/>
  <c r="C170" i="61"/>
  <c r="C171" i="61"/>
  <c r="C172" i="61"/>
  <c r="C173" i="61"/>
  <c r="C174" i="61"/>
  <c r="C175" i="61"/>
  <c r="C176" i="61"/>
  <c r="C177" i="61"/>
  <c r="C178" i="61"/>
  <c r="C179" i="61"/>
  <c r="C180" i="61"/>
  <c r="C181" i="61"/>
  <c r="C182" i="61"/>
  <c r="C184" i="61"/>
  <c r="C185" i="61"/>
  <c r="C186" i="61"/>
  <c r="C187" i="61"/>
  <c r="C188" i="61"/>
  <c r="C189" i="61"/>
  <c r="C190" i="61"/>
  <c r="C191" i="61"/>
  <c r="C192" i="61"/>
  <c r="C193" i="61"/>
  <c r="C194" i="61"/>
  <c r="C196" i="61"/>
  <c r="C197" i="61"/>
  <c r="C198" i="61"/>
  <c r="C199" i="61"/>
  <c r="C200" i="61"/>
  <c r="C201" i="61"/>
  <c r="C202" i="61"/>
  <c r="C203" i="61"/>
  <c r="C205" i="61"/>
  <c r="C206" i="61"/>
  <c r="C207" i="61"/>
  <c r="C208" i="61"/>
  <c r="C210" i="61"/>
  <c r="C212" i="61"/>
  <c r="C213" i="61"/>
  <c r="C214" i="61"/>
  <c r="C215" i="61"/>
  <c r="C216" i="61"/>
  <c r="C217" i="61"/>
  <c r="C218" i="61"/>
  <c r="C219" i="61"/>
  <c r="C220" i="61"/>
  <c r="C221" i="61"/>
  <c r="C223" i="61"/>
  <c r="C224" i="61"/>
  <c r="C225" i="61"/>
  <c r="C226" i="61"/>
  <c r="C227" i="61"/>
  <c r="C228" i="61"/>
  <c r="C229" i="61"/>
  <c r="C230" i="61"/>
  <c r="C231" i="61"/>
  <c r="C232" i="61"/>
  <c r="C234" i="61"/>
  <c r="C235" i="61"/>
  <c r="C236" i="61"/>
  <c r="C237" i="61"/>
  <c r="C238" i="61"/>
  <c r="C239" i="61"/>
  <c r="C240" i="61"/>
  <c r="C241" i="61"/>
  <c r="C242" i="61"/>
  <c r="C243" i="61"/>
  <c r="C245" i="61"/>
  <c r="C247" i="61"/>
  <c r="C248" i="61"/>
  <c r="C249" i="61"/>
  <c r="C250" i="61"/>
  <c r="C251" i="61"/>
  <c r="C252" i="61"/>
  <c r="C253" i="61"/>
  <c r="C254" i="61"/>
  <c r="C255" i="61"/>
  <c r="C256" i="61"/>
  <c r="C257" i="61"/>
  <c r="C258" i="61"/>
  <c r="C259" i="61"/>
  <c r="C261" i="61"/>
  <c r="C262" i="61"/>
  <c r="C263" i="61"/>
  <c r="C264" i="61"/>
  <c r="C265" i="61"/>
  <c r="C266" i="61"/>
  <c r="C267" i="61"/>
  <c r="C268" i="61"/>
  <c r="C269" i="61"/>
  <c r="C270" i="61"/>
  <c r="C99" i="61"/>
  <c r="D125" i="61" l="1"/>
  <c r="D36" i="63"/>
  <c r="D47" i="63" s="1"/>
  <c r="D30" i="64"/>
  <c r="D39" i="64" s="1"/>
  <c r="D174" i="62"/>
  <c r="D39" i="62"/>
  <c r="D50" i="62" s="1"/>
  <c r="D193" i="62"/>
  <c r="D290" i="62"/>
  <c r="C90" i="61"/>
  <c r="D67" i="61"/>
  <c r="D271" i="61"/>
  <c r="D86" i="62"/>
  <c r="D264" i="62"/>
  <c r="D27" i="61"/>
  <c r="D195" i="61"/>
  <c r="C28" i="61"/>
  <c r="D229" i="62" l="1"/>
  <c r="D291" i="62" s="1"/>
  <c r="D272" i="61"/>
  <c r="L89" i="47" l="1"/>
  <c r="L88" i="47"/>
  <c r="L87" i="47"/>
  <c r="L86" i="47"/>
  <c r="L84" i="47" s="1"/>
  <c r="L85" i="47"/>
  <c r="L76" i="47"/>
  <c r="L74" i="47"/>
  <c r="H34" i="50"/>
  <c r="F34" i="50" s="1"/>
  <c r="H19" i="50"/>
  <c r="F19" i="50" s="1"/>
  <c r="O61" i="50"/>
  <c r="M61" i="50" s="1"/>
  <c r="O37" i="50"/>
  <c r="M37" i="50" s="1"/>
  <c r="C30" i="63"/>
  <c r="O57" i="50" s="1"/>
  <c r="M57" i="50" s="1"/>
  <c r="C26" i="63"/>
  <c r="O60" i="50" s="1"/>
  <c r="M60" i="50" s="1"/>
  <c r="C28" i="63"/>
  <c r="O54" i="50" s="1"/>
  <c r="M54" i="50" s="1"/>
  <c r="O55" i="50"/>
  <c r="M55" i="50" s="1"/>
  <c r="O42" i="50"/>
  <c r="M42" i="50" s="1"/>
  <c r="C22" i="61"/>
  <c r="C26" i="61"/>
  <c r="C38" i="61"/>
  <c r="C41" i="61"/>
  <c r="C52" i="61"/>
  <c r="C55" i="61"/>
  <c r="C61" i="61"/>
  <c r="C81" i="61"/>
  <c r="C102" i="61"/>
  <c r="O18" i="50"/>
  <c r="M18" i="50" s="1"/>
  <c r="C11" i="64"/>
  <c r="H63" i="50" s="1"/>
  <c r="F63" i="50" s="1"/>
  <c r="C18" i="64"/>
  <c r="H60" i="50" s="1"/>
  <c r="F60" i="50" s="1"/>
  <c r="C25" i="64"/>
  <c r="H57" i="50" s="1"/>
  <c r="F57" i="50" s="1"/>
  <c r="C22" i="64"/>
  <c r="H54" i="50" s="1"/>
  <c r="F54" i="50" s="1"/>
  <c r="C51" i="62"/>
  <c r="H33" i="50" s="1"/>
  <c r="F33" i="50" s="1"/>
  <c r="F216" i="62"/>
  <c r="C39" i="62"/>
  <c r="H18" i="50" s="1"/>
  <c r="F18" i="50" s="1"/>
  <c r="F21" i="64"/>
  <c r="F30" i="64" s="1"/>
  <c r="F39" i="64" s="1"/>
  <c r="C29" i="64"/>
  <c r="C38" i="64"/>
  <c r="C37" i="64"/>
  <c r="C36" i="64"/>
  <c r="C35" i="64"/>
  <c r="C34" i="64"/>
  <c r="C33" i="64"/>
  <c r="C32" i="64"/>
  <c r="C31" i="64"/>
  <c r="C28" i="64"/>
  <c r="C27" i="64"/>
  <c r="C26" i="64"/>
  <c r="C24" i="64"/>
  <c r="C23" i="64"/>
  <c r="C20" i="64"/>
  <c r="C19" i="64"/>
  <c r="C17" i="64"/>
  <c r="C16" i="64"/>
  <c r="C15" i="64"/>
  <c r="C14" i="64"/>
  <c r="C13" i="64"/>
  <c r="C10" i="64"/>
  <c r="C9" i="64"/>
  <c r="C8" i="64"/>
  <c r="E13" i="63"/>
  <c r="E36" i="63" s="1"/>
  <c r="E47" i="63" s="1"/>
  <c r="C35" i="63"/>
  <c r="C46" i="63"/>
  <c r="C45" i="63"/>
  <c r="C44" i="63"/>
  <c r="C43" i="63"/>
  <c r="C42" i="63"/>
  <c r="C41" i="63"/>
  <c r="C40" i="63"/>
  <c r="C39" i="63"/>
  <c r="C38" i="63"/>
  <c r="C37" i="63"/>
  <c r="C34" i="63"/>
  <c r="C33" i="63"/>
  <c r="C32" i="63"/>
  <c r="C31" i="63"/>
  <c r="C29" i="63"/>
  <c r="C27" i="63"/>
  <c r="C25" i="63"/>
  <c r="C24" i="63"/>
  <c r="C23" i="63"/>
  <c r="C22" i="63"/>
  <c r="C21" i="63"/>
  <c r="C20" i="63"/>
  <c r="C19" i="63"/>
  <c r="C18" i="63"/>
  <c r="C17" i="63"/>
  <c r="C16" i="63"/>
  <c r="C15" i="63"/>
  <c r="C14" i="63"/>
  <c r="C12" i="63"/>
  <c r="C11" i="63"/>
  <c r="C10" i="63"/>
  <c r="C9" i="63"/>
  <c r="C8" i="63"/>
  <c r="C289" i="62"/>
  <c r="C288" i="62"/>
  <c r="C287" i="62"/>
  <c r="C286" i="62"/>
  <c r="C285" i="62"/>
  <c r="C284" i="62"/>
  <c r="C283" i="62"/>
  <c r="C282" i="62"/>
  <c r="C281" i="62"/>
  <c r="C280" i="62"/>
  <c r="C279" i="62"/>
  <c r="C278" i="62"/>
  <c r="C277" i="62"/>
  <c r="C276" i="62"/>
  <c r="C275" i="62"/>
  <c r="C274" i="62"/>
  <c r="C273" i="62"/>
  <c r="C272" i="62"/>
  <c r="C271" i="62"/>
  <c r="C270" i="62"/>
  <c r="C269" i="62"/>
  <c r="C268" i="62"/>
  <c r="C267" i="62"/>
  <c r="C266" i="62"/>
  <c r="C265" i="62"/>
  <c r="C263" i="62"/>
  <c r="C262" i="62"/>
  <c r="C261" i="62"/>
  <c r="C260" i="62"/>
  <c r="C259" i="62"/>
  <c r="C258" i="62"/>
  <c r="C257" i="62"/>
  <c r="C256" i="62"/>
  <c r="C255" i="62"/>
  <c r="C254" i="62"/>
  <c r="C253" i="62"/>
  <c r="C252" i="62"/>
  <c r="C251" i="62"/>
  <c r="C250" i="62"/>
  <c r="C249" i="62"/>
  <c r="C248" i="62"/>
  <c r="C247" i="62"/>
  <c r="C246" i="62"/>
  <c r="C245" i="62"/>
  <c r="C244" i="62"/>
  <c r="C243" i="62"/>
  <c r="C241" i="62"/>
  <c r="C240" i="62"/>
  <c r="C239" i="62"/>
  <c r="C237" i="62"/>
  <c r="C236" i="62"/>
  <c r="C235" i="62"/>
  <c r="C234" i="62"/>
  <c r="C233" i="62"/>
  <c r="C232" i="62"/>
  <c r="C231" i="62"/>
  <c r="C230" i="62"/>
  <c r="C228" i="62"/>
  <c r="C227" i="62"/>
  <c r="C226" i="62"/>
  <c r="C225" i="62"/>
  <c r="C223" i="62"/>
  <c r="C222" i="62"/>
  <c r="C221" i="62"/>
  <c r="C220" i="62"/>
  <c r="C219" i="62"/>
  <c r="C217" i="62"/>
  <c r="C215" i="62"/>
  <c r="C214" i="62"/>
  <c r="C213" i="62"/>
  <c r="C212" i="62"/>
  <c r="C211" i="62"/>
  <c r="C209" i="62"/>
  <c r="C208" i="62"/>
  <c r="C207" i="62"/>
  <c r="C206" i="62"/>
  <c r="C205" i="62"/>
  <c r="C204" i="62"/>
  <c r="C203" i="62"/>
  <c r="C202" i="62"/>
  <c r="C201" i="62"/>
  <c r="C200" i="62"/>
  <c r="C199" i="62"/>
  <c r="C198" i="62"/>
  <c r="C197" i="62"/>
  <c r="C196" i="62"/>
  <c r="C195" i="62"/>
  <c r="C194" i="62"/>
  <c r="C190" i="62"/>
  <c r="C189" i="62"/>
  <c r="C188" i="62"/>
  <c r="C187" i="62"/>
  <c r="C186" i="62"/>
  <c r="C185" i="62"/>
  <c r="C184" i="62"/>
  <c r="C183" i="62"/>
  <c r="C182" i="62"/>
  <c r="C181" i="62"/>
  <c r="C180" i="62"/>
  <c r="C179" i="62"/>
  <c r="C178" i="62"/>
  <c r="C177" i="62"/>
  <c r="C176" i="62"/>
  <c r="C175" i="62"/>
  <c r="C173" i="62"/>
  <c r="C172" i="62"/>
  <c r="C171" i="62"/>
  <c r="C170" i="62"/>
  <c r="C169" i="62"/>
  <c r="C168" i="62"/>
  <c r="C167" i="62"/>
  <c r="C166" i="62"/>
  <c r="C165" i="62"/>
  <c r="C164" i="62"/>
  <c r="C163" i="62"/>
  <c r="C162" i="62"/>
  <c r="C161" i="62"/>
  <c r="C160" i="62"/>
  <c r="C159" i="62"/>
  <c r="C158" i="62"/>
  <c r="C157" i="62"/>
  <c r="C155" i="62"/>
  <c r="C154" i="62"/>
  <c r="C153" i="62"/>
  <c r="C152" i="62"/>
  <c r="C150" i="62"/>
  <c r="C149" i="62"/>
  <c r="C148" i="62"/>
  <c r="C147" i="62"/>
  <c r="C145" i="62"/>
  <c r="C144" i="62"/>
  <c r="C143" i="62"/>
  <c r="C142" i="62"/>
  <c r="C141" i="62"/>
  <c r="C140" i="62"/>
  <c r="C139" i="62"/>
  <c r="C138" i="62"/>
  <c r="C137" i="62"/>
  <c r="C136" i="62"/>
  <c r="C135" i="62"/>
  <c r="C134" i="62"/>
  <c r="C133" i="62"/>
  <c r="C132" i="62"/>
  <c r="C131" i="62"/>
  <c r="C130" i="62"/>
  <c r="C129" i="62"/>
  <c r="C128" i="62"/>
  <c r="C127" i="62"/>
  <c r="C126" i="62"/>
  <c r="C125" i="62"/>
  <c r="C124" i="62"/>
  <c r="C122" i="62"/>
  <c r="C121" i="62"/>
  <c r="C120" i="62"/>
  <c r="C119" i="62"/>
  <c r="C118" i="62"/>
  <c r="C117" i="62"/>
  <c r="C115" i="62"/>
  <c r="C114" i="62"/>
  <c r="C113" i="62"/>
  <c r="C112" i="62"/>
  <c r="C110" i="62"/>
  <c r="C109" i="62"/>
  <c r="C108" i="62"/>
  <c r="C107" i="62"/>
  <c r="C106" i="62"/>
  <c r="C105" i="62"/>
  <c r="C104" i="62"/>
  <c r="C103" i="62"/>
  <c r="C102" i="62"/>
  <c r="C100" i="62"/>
  <c r="C99" i="62"/>
  <c r="C98" i="62"/>
  <c r="C97" i="62"/>
  <c r="C96" i="62"/>
  <c r="C95" i="62"/>
  <c r="C94" i="62"/>
  <c r="C93" i="62"/>
  <c r="C92" i="62"/>
  <c r="C90" i="62"/>
  <c r="C89" i="62"/>
  <c r="C88" i="62"/>
  <c r="C85" i="62"/>
  <c r="C84" i="62"/>
  <c r="C83" i="62"/>
  <c r="C82" i="62"/>
  <c r="C81" i="62"/>
  <c r="C80" i="62"/>
  <c r="C79" i="62"/>
  <c r="C78" i="62"/>
  <c r="C77" i="62"/>
  <c r="C76" i="62"/>
  <c r="C74" i="62"/>
  <c r="C73" i="62"/>
  <c r="C72" i="62"/>
  <c r="C71" i="62"/>
  <c r="C70" i="62"/>
  <c r="C69" i="62"/>
  <c r="C68" i="62"/>
  <c r="C67" i="62"/>
  <c r="C66" i="62"/>
  <c r="C65" i="62"/>
  <c r="C63" i="62"/>
  <c r="C62" i="62"/>
  <c r="C61" i="62"/>
  <c r="C60" i="62"/>
  <c r="C59" i="62"/>
  <c r="C58" i="62"/>
  <c r="C57" i="62"/>
  <c r="C56" i="62"/>
  <c r="C55" i="62"/>
  <c r="C54" i="62"/>
  <c r="C52" i="62"/>
  <c r="C49" i="62"/>
  <c r="C48" i="62"/>
  <c r="C47" i="62"/>
  <c r="C46" i="62"/>
  <c r="C45" i="62"/>
  <c r="C44" i="62"/>
  <c r="C43" i="62"/>
  <c r="C42" i="62"/>
  <c r="C41" i="62"/>
  <c r="C40" i="62"/>
  <c r="C38" i="62"/>
  <c r="C37" i="62"/>
  <c r="C36" i="62"/>
  <c r="C35" i="62"/>
  <c r="C34" i="62"/>
  <c r="C33" i="62"/>
  <c r="C32" i="62"/>
  <c r="C31" i="62"/>
  <c r="C30" i="62"/>
  <c r="C29" i="62"/>
  <c r="C27" i="62"/>
  <c r="C26" i="62"/>
  <c r="C25" i="62"/>
  <c r="C24" i="62"/>
  <c r="C23" i="62"/>
  <c r="C22" i="62"/>
  <c r="C21" i="62"/>
  <c r="C20" i="62"/>
  <c r="C19" i="62"/>
  <c r="C18" i="62"/>
  <c r="C16" i="62"/>
  <c r="C15" i="62"/>
  <c r="C13" i="62"/>
  <c r="C12" i="62"/>
  <c r="C11" i="62"/>
  <c r="C10" i="62"/>
  <c r="C9" i="62"/>
  <c r="C8" i="62"/>
  <c r="O19" i="50"/>
  <c r="M19" i="50" s="1"/>
  <c r="O34" i="50"/>
  <c r="M34" i="50" s="1"/>
  <c r="O16" i="50"/>
  <c r="M16" i="50" s="1"/>
  <c r="O43" i="50"/>
  <c r="M43" i="50" s="1"/>
  <c r="O58" i="50"/>
  <c r="M58" i="50" s="1"/>
  <c r="N13" i="50"/>
  <c r="N31" i="50"/>
  <c r="N12" i="50"/>
  <c r="N48" i="50" s="1"/>
  <c r="N66" i="50" s="1"/>
  <c r="N30" i="50"/>
  <c r="G13" i="50"/>
  <c r="G31" i="50"/>
  <c r="H43" i="50"/>
  <c r="F43" i="50" s="1"/>
  <c r="H55" i="50"/>
  <c r="F55" i="50" s="1"/>
  <c r="H58" i="50"/>
  <c r="F58" i="50" s="1"/>
  <c r="G12" i="50"/>
  <c r="G30" i="50"/>
  <c r="F68" i="50"/>
  <c r="G68" i="50"/>
  <c r="H68" i="50"/>
  <c r="L37" i="47"/>
  <c r="L82" i="47"/>
  <c r="L18" i="47"/>
  <c r="L21" i="47"/>
  <c r="J24" i="47"/>
  <c r="J28" i="47"/>
  <c r="L27" i="47" s="1"/>
  <c r="J26" i="47"/>
  <c r="L25" i="47" s="1"/>
  <c r="L29" i="47"/>
  <c r="L31" i="47"/>
  <c r="L33" i="47"/>
  <c r="L39" i="47"/>
  <c r="J45" i="47"/>
  <c r="L46" i="47"/>
  <c r="L70" i="47"/>
  <c r="L68" i="47"/>
  <c r="L72" i="47"/>
  <c r="L52" i="47"/>
  <c r="L57" i="47"/>
  <c r="L59" i="47"/>
  <c r="J62" i="47"/>
  <c r="L61" i="47" s="1"/>
  <c r="L63" i="47"/>
  <c r="J56" i="47"/>
  <c r="L55" i="47" s="1"/>
  <c r="L79" i="47"/>
  <c r="M20" i="47"/>
  <c r="M17" i="47" s="1"/>
  <c r="M16" i="47" s="1"/>
  <c r="M41" i="47"/>
  <c r="M67" i="47"/>
  <c r="M63" i="47"/>
  <c r="M54" i="47" s="1"/>
  <c r="M78" i="47"/>
  <c r="M84" i="47"/>
  <c r="J66" i="47"/>
  <c r="H26" i="50"/>
  <c r="F26" i="50" s="1"/>
  <c r="L23" i="47" l="1"/>
  <c r="J36" i="47"/>
  <c r="L35" i="47" s="1"/>
  <c r="L78" i="47"/>
  <c r="M50" i="47"/>
  <c r="M15" i="47" s="1"/>
  <c r="M14" i="47" s="1"/>
  <c r="L42" i="47"/>
  <c r="L41" i="47" s="1"/>
  <c r="L20" i="47"/>
  <c r="N49" i="50"/>
  <c r="N67" i="50" s="1"/>
  <c r="H52" i="50"/>
  <c r="F52" i="50" s="1"/>
  <c r="C13" i="63"/>
  <c r="O63" i="50" s="1"/>
  <c r="C36" i="63"/>
  <c r="G48" i="50"/>
  <c r="G66" i="50" s="1"/>
  <c r="C168" i="61"/>
  <c r="C123" i="62"/>
  <c r="C101" i="62"/>
  <c r="C151" i="62"/>
  <c r="C53" i="62"/>
  <c r="C224" i="62"/>
  <c r="C216" i="62"/>
  <c r="G49" i="50"/>
  <c r="G67" i="50" s="1"/>
  <c r="C210" i="62"/>
  <c r="C218" i="62"/>
  <c r="C242" i="62"/>
  <c r="C116" i="62"/>
  <c r="H39" i="50" s="1"/>
  <c r="F39" i="50" s="1"/>
  <c r="C14" i="62"/>
  <c r="H15" i="50" s="1"/>
  <c r="F15" i="50" s="1"/>
  <c r="C238" i="62"/>
  <c r="H42" i="50" s="1"/>
  <c r="F42" i="50" s="1"/>
  <c r="C91" i="62"/>
  <c r="C290" i="62"/>
  <c r="H45" i="50" s="1"/>
  <c r="F45" i="50" s="1"/>
  <c r="C183" i="61"/>
  <c r="C155" i="61"/>
  <c r="C133" i="61"/>
  <c r="C204" i="61"/>
  <c r="O33" i="50" s="1"/>
  <c r="M33" i="50" s="1"/>
  <c r="C209" i="61"/>
  <c r="O36" i="50" s="1"/>
  <c r="M36" i="50" s="1"/>
  <c r="C260" i="61"/>
  <c r="C222" i="61"/>
  <c r="C144" i="61"/>
  <c r="C131" i="61"/>
  <c r="C233" i="61"/>
  <c r="C246" i="61"/>
  <c r="C211" i="61"/>
  <c r="C27" i="61"/>
  <c r="L54" i="47"/>
  <c r="C156" i="62"/>
  <c r="H40" i="50"/>
  <c r="F40" i="50" s="1"/>
  <c r="C111" i="62"/>
  <c r="H61" i="50"/>
  <c r="F61" i="50" s="1"/>
  <c r="H16" i="50"/>
  <c r="F16" i="50" s="1"/>
  <c r="H46" i="50"/>
  <c r="F46" i="50" s="1"/>
  <c r="C87" i="62"/>
  <c r="C17" i="62"/>
  <c r="O25" i="50"/>
  <c r="M25" i="50" s="1"/>
  <c r="H37" i="50"/>
  <c r="H28" i="50"/>
  <c r="F28" i="50" s="1"/>
  <c r="H64" i="50"/>
  <c r="F64" i="50" s="1"/>
  <c r="O28" i="50"/>
  <c r="M28" i="50" s="1"/>
  <c r="C21" i="64"/>
  <c r="H51" i="50" s="1"/>
  <c r="F51" i="50" s="1"/>
  <c r="L67" i="47"/>
  <c r="C64" i="62"/>
  <c r="C28" i="62"/>
  <c r="C47" i="63"/>
  <c r="F229" i="62"/>
  <c r="F291" i="62" s="1"/>
  <c r="C264" i="62"/>
  <c r="H27" i="50" s="1"/>
  <c r="F27" i="50" s="1"/>
  <c r="C66" i="61"/>
  <c r="C67" i="61" s="1"/>
  <c r="C146" i="62"/>
  <c r="C12" i="64"/>
  <c r="C75" i="62"/>
  <c r="H36" i="50" s="1"/>
  <c r="H25" i="50"/>
  <c r="H22" i="50"/>
  <c r="F22" i="50" s="1"/>
  <c r="L17" i="47" l="1"/>
  <c r="L16" i="47" s="1"/>
  <c r="M63" i="50"/>
  <c r="L50" i="47"/>
  <c r="C229" i="62"/>
  <c r="H24" i="50" s="1"/>
  <c r="F24" i="50" s="1"/>
  <c r="C193" i="62"/>
  <c r="H21" i="50" s="1"/>
  <c r="F21" i="50" s="1"/>
  <c r="C174" i="62"/>
  <c r="C271" i="61"/>
  <c r="O39" i="50" s="1"/>
  <c r="C125" i="61"/>
  <c r="O24" i="50" s="1"/>
  <c r="M24" i="50" s="1"/>
  <c r="C195" i="61"/>
  <c r="O27" i="50" s="1"/>
  <c r="M27" i="50" s="1"/>
  <c r="F272" i="61"/>
  <c r="O21" i="50"/>
  <c r="M21" i="50" s="1"/>
  <c r="O40" i="50"/>
  <c r="H31" i="50"/>
  <c r="F37" i="50"/>
  <c r="F31" i="50" s="1"/>
  <c r="O22" i="50"/>
  <c r="C50" i="62"/>
  <c r="C86" i="62"/>
  <c r="F25" i="50"/>
  <c r="F13" i="50" s="1"/>
  <c r="F49" i="50" s="1"/>
  <c r="F67" i="50" s="1"/>
  <c r="H13" i="50"/>
  <c r="H49" i="50" s="1"/>
  <c r="H67" i="50" s="1"/>
  <c r="O15" i="50"/>
  <c r="H30" i="50"/>
  <c r="F36" i="50"/>
  <c r="F30" i="50" s="1"/>
  <c r="C30" i="64"/>
  <c r="C39" i="64"/>
  <c r="L15" i="47" l="1"/>
  <c r="L14" i="47" s="1"/>
  <c r="F12" i="50"/>
  <c r="C272" i="61"/>
  <c r="H12" i="50"/>
  <c r="H48" i="50" s="1"/>
  <c r="H66" i="50" s="1"/>
  <c r="M22" i="50"/>
  <c r="M13" i="50" s="1"/>
  <c r="M49" i="50" s="1"/>
  <c r="M67" i="50" s="1"/>
  <c r="O13" i="50"/>
  <c r="O49" i="50" s="1"/>
  <c r="O67" i="50" s="1"/>
  <c r="M40" i="50"/>
  <c r="M31" i="50" s="1"/>
  <c r="O31" i="50"/>
  <c r="C291" i="62"/>
  <c r="F48" i="50"/>
  <c r="F66" i="50" s="1"/>
  <c r="O12" i="50"/>
  <c r="O48" i="50" s="1"/>
  <c r="O66" i="50" s="1"/>
  <c r="M15" i="50"/>
  <c r="M12" i="50" s="1"/>
  <c r="M39" i="50"/>
  <c r="M30" i="50" s="1"/>
  <c r="O30" i="50"/>
  <c r="M48" i="50" l="1"/>
  <c r="M66" i="50" s="1"/>
</calcChain>
</file>

<file path=xl/sharedStrings.xml><?xml version="1.0" encoding="utf-8"?>
<sst xmlns="http://schemas.openxmlformats.org/spreadsheetml/2006/main" count="1003" uniqueCount="836">
  <si>
    <t>Cím név és szám</t>
  </si>
  <si>
    <t>E</t>
  </si>
  <si>
    <t>Gyermekek napközbeni ellátása</t>
  </si>
  <si>
    <t>Házi segítségnyújtás</t>
  </si>
  <si>
    <t>Bölcsődei ellátás</t>
  </si>
  <si>
    <t>A</t>
  </si>
  <si>
    <t>B</t>
  </si>
  <si>
    <t>C</t>
  </si>
  <si>
    <t>D</t>
  </si>
  <si>
    <t>F</t>
  </si>
  <si>
    <t>G</t>
  </si>
  <si>
    <t>H</t>
  </si>
  <si>
    <t>I</t>
  </si>
  <si>
    <t>J</t>
  </si>
  <si>
    <t>K</t>
  </si>
  <si>
    <t>E:</t>
  </si>
  <si>
    <t>Eredeti előirányzat</t>
  </si>
  <si>
    <t>KIADÁSOK ÖSSZESEN</t>
  </si>
  <si>
    <t>L</t>
  </si>
  <si>
    <t>M</t>
  </si>
  <si>
    <t xml:space="preserve">Szociális étkeztetés  </t>
  </si>
  <si>
    <t>Szociális és gyermekjóléti alapszolgáltatások általános feladatai</t>
  </si>
  <si>
    <t>Falugondnoki vagy tanyagondnoki szolgáltatás</t>
  </si>
  <si>
    <t>KÖZSZER</t>
  </si>
  <si>
    <t>BEVÉTELEK ÖSSZESEN</t>
  </si>
  <si>
    <t>Dologi kiadások</t>
  </si>
  <si>
    <t>Egyéb felhalmozási kiadások</t>
  </si>
  <si>
    <t>Felhalmozási bevétel</t>
  </si>
  <si>
    <t>1</t>
  </si>
  <si>
    <t>5</t>
  </si>
  <si>
    <t>Kiemelt előirányzat név és szám</t>
  </si>
  <si>
    <t>2</t>
  </si>
  <si>
    <t>4</t>
  </si>
  <si>
    <t>6</t>
  </si>
  <si>
    <t>Jogcím csoport, jogcím név és szám</t>
  </si>
  <si>
    <t>A helyi önkormányzatok működésének általános támogatása</t>
  </si>
  <si>
    <t xml:space="preserve"> Önkormányzati hivatal működésének támogatása</t>
  </si>
  <si>
    <t>Település-üzemeltetéshez kapcsolódó feladatellátás támogatása</t>
  </si>
  <si>
    <t>Közvilágítás fenntartásának támogatása</t>
  </si>
  <si>
    <t>Óvodapedagógusok, és az óvodapedagógusok nevelő munkáját közvetlenül segítők bértámogatása</t>
  </si>
  <si>
    <t xml:space="preserve">A települési önkormányzatok kulturális feladatainak támogatása </t>
  </si>
  <si>
    <t xml:space="preserve">Lakott külterülettel kapcsolatos támogatás </t>
  </si>
  <si>
    <t>3</t>
  </si>
  <si>
    <t xml:space="preserve">Közhatalmi bevételek </t>
  </si>
  <si>
    <t>Működési célú átvett pénzeszközök</t>
  </si>
  <si>
    <t>Kötelező feladatok</t>
  </si>
  <si>
    <t>Önként vállalt feladatok</t>
  </si>
  <si>
    <t>1 ÖNKORMÁNYZAT ÖSSZESEN</t>
  </si>
  <si>
    <t>Felhalmozási költségvetés beruházások</t>
  </si>
  <si>
    <t>Felújítások</t>
  </si>
  <si>
    <t>Felhalmozási célú átvett pénzeszköz</t>
  </si>
  <si>
    <t>Előir. csop név és szám</t>
  </si>
  <si>
    <t>Kiemelt előírányzatok név és szám</t>
  </si>
  <si>
    <t>Személyi juttatások</t>
  </si>
  <si>
    <t>Közhatalmi bevételek</t>
  </si>
  <si>
    <t>Pénzforgalmi bevételek</t>
  </si>
  <si>
    <t>Pénzforgalmi kiadások</t>
  </si>
  <si>
    <t>T</t>
  </si>
  <si>
    <t>Teljesítés</t>
  </si>
  <si>
    <t>Módosított előirányzat</t>
  </si>
  <si>
    <t>M:</t>
  </si>
  <si>
    <t>T:</t>
  </si>
  <si>
    <t>7</t>
  </si>
  <si>
    <t>A zöldterület-gazdálkodással kapcsolatos feladatok ellátásának támogatása</t>
  </si>
  <si>
    <t>Köztemető fenntartással kapcsolatos feladatok támogatása</t>
  </si>
  <si>
    <t xml:space="preserve"> Közutak fenntartásának támogatása</t>
  </si>
  <si>
    <t>Egyéb önkormányzati feladatok támogatása</t>
  </si>
  <si>
    <t xml:space="preserve">A települési önkormányzatok egyes köznevelési  feladatainak támogatása </t>
  </si>
  <si>
    <t xml:space="preserve">A települési önkormányzatok szociális, gyermekjóléti és gyermekétkeztetési feladatainak támogatása </t>
  </si>
  <si>
    <t xml:space="preserve">Gyermekétkeztetés támogatása </t>
  </si>
  <si>
    <t xml:space="preserve"> A finanszírozás szempontjából elismert dolgozók bértámogatása</t>
  </si>
  <si>
    <t xml:space="preserve"> Gyermekétkeztetés üzemeltetési támogatása</t>
  </si>
  <si>
    <t>Települési önkormányzatok nyilvános könyvtári és közművelődési feladatainak támogatása</t>
  </si>
  <si>
    <t>Üdülőhelyi feladatok támogatása</t>
  </si>
  <si>
    <t xml:space="preserve">Egyéb működési célú támogatások bevételei államháztartáson belülről </t>
  </si>
  <si>
    <t>1. Működési  bevételek</t>
  </si>
  <si>
    <t xml:space="preserve">Önkormányzatok működési támogatásai  </t>
  </si>
  <si>
    <t xml:space="preserve">Működési bevételek </t>
  </si>
  <si>
    <t>Munkaadókat terhelő járulékok és szociális hozzájárulási adó</t>
  </si>
  <si>
    <t>Egyébb működési célú kiadások</t>
  </si>
  <si>
    <t>Önkormányzatok működési támogatásai kiemelt előirányzat részletezése</t>
  </si>
  <si>
    <t>Egyéb felhalmozási célú támogatások bevételei államháztartáson belülről</t>
  </si>
  <si>
    <t>Módosított előírányzat</t>
  </si>
  <si>
    <t>Rendkívüli önkormányzati támogatás</t>
  </si>
  <si>
    <t>Önkormányzatok felhalmozási támogatásai</t>
  </si>
  <si>
    <t>Szociális célú tüzelőanyag vásárláshoz kapcsolódó kiegészítő támogatás</t>
  </si>
  <si>
    <t>A települési önkormányzatok működésének támogatása</t>
  </si>
  <si>
    <t>A települési önkormányzatok szociális feladatainak egyéb támogatása</t>
  </si>
  <si>
    <t xml:space="preserve">Egyes szociális és gyermekjóléti feladatok támogatása </t>
  </si>
  <si>
    <t>Beszámítás kiegészítés</t>
  </si>
  <si>
    <t xml:space="preserve">Lakossági víz- és csatornaszolgáltatás támogatása </t>
  </si>
  <si>
    <t>Működési célú költségvetési támogatások és kiegészítő támogatások</t>
  </si>
  <si>
    <t xml:space="preserve"> Rendkívüli szociális támogatás</t>
  </si>
  <si>
    <t>Elszámolásból származó bevételek</t>
  </si>
  <si>
    <t>Önkormányzati adatszolgáltatás minőségének javítása</t>
  </si>
  <si>
    <t>25,23 km x 227 000 Ft/km</t>
  </si>
  <si>
    <t>7 080 m2 x 69 ft/m2</t>
  </si>
  <si>
    <t xml:space="preserve">5 fő x 494 100 Ft/fő </t>
  </si>
  <si>
    <t xml:space="preserve">2. Felhalmozási bevételek  </t>
  </si>
  <si>
    <t xml:space="preserve">6. Működési kiadások </t>
  </si>
  <si>
    <t>7. Felhalmozási célú kiadások</t>
  </si>
  <si>
    <t xml:space="preserve">Ellátottak  pénzbeni juttatásai </t>
  </si>
  <si>
    <t>Csabrendek Nagyközség Önkormányzata</t>
  </si>
  <si>
    <t>Csabrendeki Közös Önkormányzati Hivatal</t>
  </si>
  <si>
    <t xml:space="preserve"> Mese-domb Óvoda és Bölcsőde</t>
  </si>
  <si>
    <t xml:space="preserve">22,4 km x 320 000 Ft/km </t>
  </si>
  <si>
    <t>Polgármesteri illetmény támogatása</t>
  </si>
  <si>
    <t xml:space="preserve">(5 fő x 8/12+5 fő 4/12)  x 2 205 000 Ft </t>
  </si>
  <si>
    <t>2018. évi teljesítés</t>
  </si>
  <si>
    <t>A 2017. évről áthúzódó bérkompenzáció támogatása</t>
  </si>
  <si>
    <t>Óvodaműködtetési alaptámogatás</t>
  </si>
  <si>
    <t>B16</t>
  </si>
  <si>
    <t>Szociális ágazati összevont pótlék</t>
  </si>
  <si>
    <t>2018. évi bérkompenzáció</t>
  </si>
  <si>
    <t>Bölcsődei kiegészítő ágazati pótlék</t>
  </si>
  <si>
    <t>Kúltúrális illetménypótlék</t>
  </si>
  <si>
    <t>Garantált bérminimum emelés támogatása</t>
  </si>
  <si>
    <t>1,5 fő x 3 400 000 Ft/fő</t>
  </si>
  <si>
    <t>2 szolgálat x 3 100 000 Ft/szolgálat</t>
  </si>
  <si>
    <t>Óvoda bér kiegézítő támogatás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</si>
  <si>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</si>
  <si>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</si>
  <si>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</si>
  <si>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</si>
  <si>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</si>
  <si>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</si>
  <si>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</si>
  <si>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</si>
  <si>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</si>
  <si>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</si>
  <si>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</si>
  <si>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</si>
  <si>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</si>
  <si>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</si>
  <si>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</si>
  <si>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</si>
  <si>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</si>
  <si>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</si>
  <si>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</si>
  <si>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</si>
  <si>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</si>
  <si>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</si>
  <si>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</si>
  <si>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</si>
  <si>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</si>
  <si>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</si>
  <si>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</si>
  <si>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</si>
  <si>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</si>
  <si>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</si>
  <si>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</si>
  <si>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ebből: a közszféra és a magánszféra együttműködésén (PPP) alapuló szerződéses konstrukció (K333)</t>
  </si>
  <si>
    <t>Karbantartási, kisjavítási szolgáltatások (K334)</t>
  </si>
  <si>
    <t>ebből: államháztartáson belül (K335)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</si>
  <si>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</si>
  <si>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</si>
  <si>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</si>
  <si>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</si>
  <si>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ebből: államháztartáson belül (K353)</t>
  </si>
  <si>
    <t>ebből: fedezeti ügyletek kamatkiadásai (K353)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</si>
  <si>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</si>
  <si>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</si>
  <si>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</si>
  <si>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</si>
  <si>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</si>
  <si>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</si>
  <si>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</si>
  <si>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</si>
  <si>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</si>
  <si>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</si>
  <si>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</si>
  <si>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</si>
  <si>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</si>
  <si>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Pénzbeli kárpótlások, kártérítések (K43)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</si>
  <si>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</si>
  <si>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</si>
  <si>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</si>
  <si>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</si>
  <si>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</si>
  <si>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</si>
  <si>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</si>
  <si>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</si>
  <si>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</si>
  <si>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</si>
  <si>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</si>
  <si>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</si>
  <si>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hozzájárulás a lakossági energiaköltségekhez (K46)</t>
  </si>
  <si>
    <t>ebből: lakbértámogatás (K46)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</si>
  <si>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</si>
  <si>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</si>
  <si>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</si>
  <si>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</si>
  <si>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</si>
  <si>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</si>
  <si>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</si>
  <si>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</si>
  <si>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</si>
  <si>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</si>
  <si>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</si>
  <si>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</si>
  <si>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</si>
  <si>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</si>
  <si>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</si>
  <si>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</si>
  <si>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</si>
  <si>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</si>
  <si>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</si>
  <si>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</si>
  <si>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</si>
  <si>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</si>
  <si>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</si>
  <si>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</si>
  <si>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</si>
  <si>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</si>
  <si>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</si>
  <si>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</si>
  <si>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</si>
  <si>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</si>
  <si>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</si>
  <si>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</si>
  <si>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</si>
  <si>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</si>
  <si>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</si>
  <si>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</si>
  <si>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</si>
  <si>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</si>
  <si>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</si>
  <si>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</si>
  <si>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</si>
  <si>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</si>
  <si>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</si>
  <si>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</si>
  <si>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</si>
  <si>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</si>
  <si>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</si>
  <si>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</si>
  <si>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</si>
  <si>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</si>
  <si>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</si>
  <si>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</si>
  <si>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</si>
  <si>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</si>
  <si>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ebből: állami vagy önkormányzati tulajdonban lévő gazdasági társaságok tartozásai miatti kifizetések (K507)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</si>
  <si>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</si>
  <si>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</si>
  <si>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</si>
  <si>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</si>
  <si>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</si>
  <si>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</si>
  <si>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</si>
  <si>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</si>
  <si>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</si>
  <si>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</si>
  <si>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</si>
  <si>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</si>
  <si>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</si>
  <si>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</si>
  <si>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</si>
  <si>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</si>
  <si>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</si>
  <si>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</si>
  <si>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</si>
  <si>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</si>
  <si>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</si>
  <si>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</si>
  <si>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</si>
  <si>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</si>
  <si>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Immateriális javak beszerzése, létesítése (K61)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</si>
  <si>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</si>
  <si>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</si>
  <si>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</si>
  <si>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</si>
  <si>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</si>
  <si>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</si>
  <si>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</si>
  <si>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</si>
  <si>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Felújítási célú előzetesen felszámított általános forgalmi adó (K74)</t>
  </si>
  <si>
    <t>Felhalmozási célú garancia- és kezességvállalásból származó kifizetés államháztartáson belülre (K81)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</si>
  <si>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</si>
  <si>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</si>
  <si>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</si>
  <si>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</si>
  <si>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</si>
  <si>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</si>
  <si>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</si>
  <si>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</si>
  <si>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</si>
  <si>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</si>
  <si>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</si>
  <si>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</si>
  <si>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</si>
  <si>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</si>
  <si>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</si>
  <si>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</si>
  <si>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</si>
  <si>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</si>
  <si>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</si>
  <si>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</si>
  <si>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</si>
  <si>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</si>
  <si>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</si>
  <si>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</si>
  <si>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</si>
  <si>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</si>
  <si>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</si>
  <si>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</si>
  <si>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</si>
  <si>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</si>
  <si>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</si>
  <si>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</si>
  <si>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</si>
  <si>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</si>
  <si>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</si>
  <si>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</si>
  <si>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</si>
  <si>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</si>
  <si>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</si>
  <si>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</si>
  <si>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</si>
  <si>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</si>
  <si>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</si>
  <si>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</si>
  <si>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</si>
  <si>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</si>
  <si>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</si>
  <si>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</si>
  <si>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</si>
  <si>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</si>
  <si>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</si>
  <si>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</si>
  <si>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</si>
  <si>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</si>
  <si>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</si>
  <si>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</si>
  <si>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</si>
  <si>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</si>
  <si>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</si>
  <si>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</si>
  <si>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</si>
  <si>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</si>
  <si>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</si>
  <si>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</si>
  <si>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</si>
  <si>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</si>
  <si>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</si>
  <si>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</si>
  <si>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</si>
  <si>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</si>
  <si>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</si>
  <si>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</si>
  <si>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</si>
  <si>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</si>
  <si>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</si>
  <si>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</si>
  <si>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</si>
  <si>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</si>
  <si>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</si>
  <si>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</si>
  <si>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</si>
  <si>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</si>
  <si>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</si>
  <si>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</si>
  <si>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</si>
  <si>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</si>
  <si>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</si>
  <si>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</si>
  <si>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</si>
  <si>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</si>
  <si>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</si>
  <si>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</si>
  <si>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</si>
  <si>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</si>
  <si>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</si>
  <si>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</si>
  <si>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</si>
  <si>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</si>
  <si>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</si>
  <si>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</si>
  <si>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</si>
  <si>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</si>
  <si>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</si>
  <si>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</si>
  <si>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</si>
  <si>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</si>
  <si>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</si>
  <si>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</si>
  <si>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</si>
  <si>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</si>
  <si>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</si>
  <si>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</si>
  <si>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</si>
  <si>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</si>
  <si>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</si>
  <si>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</si>
  <si>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</si>
  <si>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</si>
  <si>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</si>
  <si>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</si>
  <si>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</si>
  <si>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</si>
  <si>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</si>
  <si>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</si>
  <si>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</si>
  <si>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</si>
  <si>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</si>
  <si>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</si>
  <si>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</si>
  <si>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</si>
  <si>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</si>
  <si>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</si>
  <si>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</si>
  <si>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</si>
  <si>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</si>
  <si>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</si>
  <si>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</si>
  <si>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ebből: szociális hozzájárulási adó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</si>
  <si>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</si>
  <si>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</si>
  <si>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</si>
  <si>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</si>
  <si>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</si>
  <si>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</si>
  <si>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</si>
  <si>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ebből: rehabilitációs hozzájárulás (B33)</t>
  </si>
  <si>
    <t>ebből: egészségügyi hozzájárulás (B33)</t>
  </si>
  <si>
    <t>ebből: egyszerűsített foglalkoztatás utáni közterhek (B33)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</si>
  <si>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</si>
  <si>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</si>
  <si>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</si>
  <si>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</si>
  <si>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</si>
  <si>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</si>
  <si>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</si>
  <si>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</si>
  <si>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</si>
  <si>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</si>
  <si>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</si>
  <si>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</si>
  <si>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</si>
  <si>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</si>
  <si>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</si>
  <si>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</si>
  <si>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</si>
  <si>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</si>
  <si>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</si>
  <si>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</si>
  <si>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</si>
  <si>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</si>
  <si>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</si>
  <si>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</si>
  <si>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ebből: jövedéki adó (B352)</t>
  </si>
  <si>
    <t>ebből: regisztrációs adó (B352)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</si>
  <si>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</si>
  <si>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</si>
  <si>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</si>
  <si>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</si>
  <si>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</si>
  <si>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</si>
  <si>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</si>
  <si>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</si>
  <si>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</si>
  <si>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</si>
  <si>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</si>
  <si>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</si>
  <si>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</si>
  <si>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</si>
  <si>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</si>
  <si>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</si>
  <si>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</si>
  <si>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</si>
  <si>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</si>
  <si>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</si>
  <si>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</si>
  <si>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</si>
  <si>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</si>
  <si>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</si>
  <si>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</si>
  <si>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</si>
  <si>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</si>
  <si>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</si>
  <si>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</si>
  <si>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</si>
  <si>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</si>
  <si>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</si>
  <si>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</si>
  <si>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</si>
  <si>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</si>
  <si>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</si>
  <si>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</si>
  <si>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</si>
  <si>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</si>
  <si>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</si>
  <si>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</si>
  <si>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</si>
  <si>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</si>
  <si>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</si>
  <si>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</si>
  <si>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</si>
  <si>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(B4082)</t>
  </si>
  <si>
    <t>ebből: fedezeti ügyletek kamatbevételei (B4082)</t>
  </si>
  <si>
    <t>Részesedésekből származó pénzügyi műveletek bevételei (B4091)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</si>
  <si>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</si>
  <si>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</si>
  <si>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</si>
  <si>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</si>
  <si>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</si>
  <si>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Biztosító által fizetett kártérítés (B410)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</si>
  <si>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</si>
  <si>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kiotói egységek és kibocsátási egységek eladásából befolyt eladási ár (B51)</t>
  </si>
  <si>
    <t>ebből: termőföld-eladás bevételei (B52)</t>
  </si>
  <si>
    <t>Egyéb tárgyi eszközök értékesítése (B53)</t>
  </si>
  <si>
    <t>ebből: privatizációból származó bevétel (B54)</t>
  </si>
  <si>
    <t>Részesedések megszűnéséhez kapcsolódó bevételek (B55)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</si>
  <si>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</si>
  <si>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</si>
  <si>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</si>
  <si>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</si>
  <si>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</si>
  <si>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</si>
  <si>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</si>
  <si>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</si>
  <si>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</si>
  <si>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</si>
  <si>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</si>
  <si>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</si>
  <si>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</si>
  <si>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</si>
  <si>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</si>
  <si>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</si>
  <si>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</si>
  <si>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</si>
  <si>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</si>
  <si>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</si>
  <si>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kormányok és nemzetközi szervezetek (B65)</t>
  </si>
  <si>
    <t>ebből: egyéb külföldiek (B65)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</si>
  <si>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</si>
  <si>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</si>
  <si>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</si>
  <si>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</si>
  <si>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</si>
  <si>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</si>
  <si>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</si>
  <si>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</si>
  <si>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</si>
  <si>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</si>
  <si>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</si>
  <si>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</si>
  <si>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</si>
  <si>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</si>
  <si>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</si>
  <si>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</si>
  <si>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</si>
  <si>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</si>
  <si>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</si>
  <si>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</si>
  <si>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kormányok és nemzetközi szervezetek (B75)</t>
  </si>
  <si>
    <t>ebből: egyéb külföldiek (B75)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</si>
  <si>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</si>
  <si>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</si>
  <si>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</si>
  <si>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</si>
  <si>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</si>
  <si>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</si>
  <si>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</si>
  <si>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</si>
  <si>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</si>
  <si>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</si>
  <si>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</si>
  <si>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</si>
  <si>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</si>
  <si>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</si>
  <si>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</si>
  <si>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</si>
  <si>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</si>
  <si>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</si>
  <si>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</si>
  <si>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</si>
  <si>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</si>
  <si>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</si>
  <si>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</si>
  <si>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</si>
  <si>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</si>
  <si>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</si>
  <si>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</si>
  <si>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</si>
  <si>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</si>
  <si>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</si>
  <si>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</si>
  <si>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</si>
  <si>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</si>
  <si>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</si>
  <si>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</si>
  <si>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</si>
  <si>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</si>
  <si>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</si>
  <si>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</si>
  <si>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</si>
  <si>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</si>
  <si>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</si>
  <si>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</si>
  <si>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</si>
  <si>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</si>
  <si>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</si>
  <si>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</si>
  <si>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</si>
  <si>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</si>
  <si>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</si>
  <si>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</si>
  <si>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</si>
  <si>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</si>
  <si>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</si>
  <si>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</si>
  <si>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</si>
  <si>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</si>
  <si>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</si>
  <si>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</si>
  <si>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</si>
  <si>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</si>
  <si>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</si>
  <si>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</si>
  <si>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</si>
  <si>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</si>
  <si>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</si>
  <si>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Adóssághoz nem kapcsolódó származékos ügyletek bevételei (B83)</t>
  </si>
  <si>
    <t>Váltóbevételek (B84)</t>
  </si>
  <si>
    <t>Finanszírozási bevételek (=23+29+30+31) (B8)</t>
  </si>
  <si>
    <t>Önkormányzat összesen</t>
  </si>
  <si>
    <t>5. melléklet</t>
  </si>
  <si>
    <t>adatok forintban</t>
  </si>
  <si>
    <t>K1</t>
  </si>
  <si>
    <t>K2</t>
  </si>
  <si>
    <t>K3</t>
  </si>
  <si>
    <t>K4</t>
  </si>
  <si>
    <t>K6</t>
  </si>
  <si>
    <t>K7</t>
  </si>
  <si>
    <t>K8</t>
  </si>
  <si>
    <t>B11</t>
  </si>
  <si>
    <t>B4</t>
  </si>
  <si>
    <t>B5</t>
  </si>
  <si>
    <t>B21</t>
  </si>
  <si>
    <t>B34</t>
  </si>
  <si>
    <t>K5-K513</t>
  </si>
  <si>
    <t>B3-B34</t>
  </si>
  <si>
    <t>B2-B21</t>
  </si>
  <si>
    <t>B7</t>
  </si>
  <si>
    <t>B6</t>
  </si>
  <si>
    <t>Lekötött bankbetétek megszüntetése</t>
  </si>
  <si>
    <t>6. melléklet</t>
  </si>
  <si>
    <t>adatok  forintban</t>
  </si>
  <si>
    <t>Felújítás</t>
  </si>
  <si>
    <t>Óvoda bővítés</t>
  </si>
  <si>
    <t>Bel-és csapadékvíz elvezetés</t>
  </si>
  <si>
    <t>Belterületi utak</t>
  </si>
  <si>
    <t>Óvoda- konyha eszközbeszerzés</t>
  </si>
  <si>
    <t>Iskola napelem</t>
  </si>
  <si>
    <t>Szenyvíztelepi eszközök</t>
  </si>
  <si>
    <t>Könyvtár-eszközbeszerzés</t>
  </si>
  <si>
    <t>összes kiadás</t>
  </si>
  <si>
    <t>Művelődési Ház.tárgyi eszközök</t>
  </si>
  <si>
    <t>7. melléklet</t>
  </si>
  <si>
    <t>Tárgyi eszköz beszerzés</t>
  </si>
  <si>
    <t>Immateriális javak</t>
  </si>
  <si>
    <t>Összesen</t>
  </si>
  <si>
    <t>megnevezés</t>
  </si>
  <si>
    <t xml:space="preserve"> ASP rendszer működtetésének támogatása</t>
  </si>
  <si>
    <t>"5 melléklet</t>
  </si>
  <si>
    <t xml:space="preserve">Belföldi értékpapírok bevételei </t>
  </si>
  <si>
    <t xml:space="preserve">Belföldi értékpapírok kiadásai </t>
  </si>
  <si>
    <t>"6. melléklet</t>
  </si>
  <si>
    <t>"3. melléklet Csabrendek Nagyközség Önkormányzata Képviselő-testületének 1/2018. (I. 30.) rendeletéhez"</t>
  </si>
  <si>
    <t>Bankbetétek lekötése</t>
  </si>
  <si>
    <t>"1. melléklet Csabrendek Nagyközség Önkormányzata Képviselő-testületének 1/2019. (I. 30.) rendeletéhez"</t>
  </si>
  <si>
    <t>Foglalkoztatottak személyi juttatásai (=01+...+13) (K11)</t>
  </si>
  <si>
    <t>Személyi juttatások összesen (=15+19) (K1)</t>
  </si>
  <si>
    <t>Munkaadókat terhelő járulékok és szociális hozzájárulási adó (=22+...+27) (K2)</t>
  </si>
  <si>
    <t>Készletbeszerzés (=28+29+30) (K31)</t>
  </si>
  <si>
    <t>Kommunikációs szolgáltatások (=32+33) (K32)</t>
  </si>
  <si>
    <t>Bérleti és lízing díjak (&gt;=38) (K333)</t>
  </si>
  <si>
    <t>Közvetített szolgáltatások (&gt;=41) (K335)</t>
  </si>
  <si>
    <t>Szakmai tevékenységet segítő szolgáltatások (K336)</t>
  </si>
  <si>
    <t>Egyéb szolgáltatások (K337)</t>
  </si>
  <si>
    <t>Szolgáltatási kiadások (=35+36+37+39+40+42+43) (K33)</t>
  </si>
  <si>
    <t>Kiküldetések, reklám- és propagandakiadások (=46+47) (K34)</t>
  </si>
  <si>
    <t>Fizetendő általános forgalmi adó (K352)</t>
  </si>
  <si>
    <t>Kamatkiadások (&gt;=52+53) (K353)</t>
  </si>
  <si>
    <t>Egyéb pénzügyi műveletek kiadásai (&gt;=55+...+57) (K354)</t>
  </si>
  <si>
    <t>Különféle befizetések és egyéb dologi kiadások (=49+50+51+54+58) (K35)</t>
  </si>
  <si>
    <t>Dologi kiadások (=31+34+45+48+59) (K3)</t>
  </si>
  <si>
    <t>Családi támogatások (=63+...+72) (K42)</t>
  </si>
  <si>
    <t>ebből: GYES-en és GYED-en lévők hallgatói hitelének célzott támogatása (K42)</t>
  </si>
  <si>
    <t>ebből: az egyéb pénzbeli és természetbeni gyermekvédelmi támogatások (K42)</t>
  </si>
  <si>
    <t>Betegséggel kapcsolatos (nem társadalombiztosítási) ellátások (=75+...+82) (K44)</t>
  </si>
  <si>
    <t>ebből: kivételes rokkantsági ellátás (K44)</t>
  </si>
  <si>
    <t>ebből: egészségügyi szolgáltatásra való jogosultság szociális rászorultság alapján [Szoctv.54.§-a] (K44)</t>
  </si>
  <si>
    <t>Foglalkoztatással, munkanélküliséggel kapcsolatos ellátások (=84+...+91) (K45)</t>
  </si>
  <si>
    <t>ebből: a Nemzeti Foglalkoztatási Alapból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</si>
  <si>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polgármesterek korhatár előtti ellátása (K45)</t>
  </si>
  <si>
    <t>Lakhatással kapcsolatos ellátások (=93+94) (K46)</t>
  </si>
  <si>
    <t>Intézményi ellátottak pénzbeli juttatásai (&gt;=96+97) (K47)</t>
  </si>
  <si>
    <t>Egyéb nem intézményi ellátások (&gt;=99+...+117) (K48)</t>
  </si>
  <si>
    <t>ebből: a Nemzet Színésze címet viselő színészek havi életjáradéka, művészeti nyugdíjsegélyek, művészjáradék, balettművészeti életjáradék (K48)</t>
  </si>
  <si>
    <t>ebből: települési támogatás [Szoctv. 45.§] (K48)</t>
  </si>
  <si>
    <t>Ellátottak pénzbeli juttatásai (=61+62+73+74+83+92+95+98) (K4)</t>
  </si>
  <si>
    <t>Nemzetközi kötelezettségek (&gt;=120) (K501)</t>
  </si>
  <si>
    <t>Elvonások és befizetések (=121+122+123) (K502)</t>
  </si>
  <si>
    <t>Működési célú visszatérítendő támogatások, kölcsönök nyújtása államháztartáson belülre (=127+...+136) (K504)</t>
  </si>
  <si>
    <t>Működési célú visszatérítendő támogatások, kölcsönök törlesztése államháztartáson belülre (=127+...+136) (K505)</t>
  </si>
  <si>
    <t>Egyéb működési célú támogatások államháztartáson belülre (=149+...+158) (K506)</t>
  </si>
  <si>
    <t>Működési célú garancia- és kezességvállalásból származó kifizetés államháztartáson kívülre (&gt;=160) (K507)</t>
  </si>
  <si>
    <t>Működési célú visszatérítendő támogatások, kölcsönök nyújtása államháztartáson kívülre (=162+...+172) (K508)</t>
  </si>
  <si>
    <t>ebből: Európai Unió (K508)</t>
  </si>
  <si>
    <t>Egyéb működési célú támogatások államháztartáson kívülre (=177+...+186) (K512)</t>
  </si>
  <si>
    <t>Egyéb működési célú kiadások (=119+124+125+126+137+148+159+161+173+174+175+176+187) (K5)</t>
  </si>
  <si>
    <t>Ingatlanok beszerzése, létesítése (&gt;=191) (K62)</t>
  </si>
  <si>
    <t>Beruházások (=189+190+192+...+196) (K6)</t>
  </si>
  <si>
    <t>Egyéb tárgyi eszközök felújítása (K73)</t>
  </si>
  <si>
    <t>Felújítások (=198+...+201) (K7)</t>
  </si>
  <si>
    <t>Felhalmozási célú visszatérítendő támogatások, kölcsönök nyújtása államháztartáson belülre (=205+...+214) (K82)</t>
  </si>
  <si>
    <t>Felhalmozási célú visszatérítendő támogatások, kölcsönök törlesztése államháztartáson belülre (=216+...+225) (K83)</t>
  </si>
  <si>
    <t>Egyéb felhalmozási célú támogatások államháztartáson belülre (=227+...+236) (K84)</t>
  </si>
  <si>
    <t>Felhalmozási célú garancia- és kezességvállalásból származó kifizetés államháztartáson kívülre (&gt;=238) (K85)</t>
  </si>
  <si>
    <t>Felhalmozási célú visszatérítendő támogatások, kölcsönök nyújtása államháztartáson kívülre (=240+...+250) (K86)</t>
  </si>
  <si>
    <t>ebből: Európai Unió (K86)</t>
  </si>
  <si>
    <t>Egyéb felhalmozási célú támogatások államháztartáson kívülre (=254+...+263) (K89)</t>
  </si>
  <si>
    <t>Egyéb felhalmozási célú kiadások (=203+204+215+226+237+239+251+252+253) (K8)</t>
  </si>
  <si>
    <t>Költségvetési kiadások (=20+21+60+118+188+197+202+264) (K1-K8)</t>
  </si>
  <si>
    <t>Települési önkormányzatok szociális, gyermekjóléti és gyermekétkeztetési feladatainak támogatása (B113)</t>
  </si>
  <si>
    <t>Önkormányzatok működési támogatásai (=01+...+06) (B11)</t>
  </si>
  <si>
    <t>Működési célú visszatérítendő támogatások, kölcsönök visszatérülése államháztartáson belülről (=11+...+20) (B14)</t>
  </si>
  <si>
    <t>Működési célú visszatérítendő támogatások, kölcsönök igénybevétele államháztartáson belülről (=22+...+31) (B15)</t>
  </si>
  <si>
    <t>Egyéb működési célú támogatások bevételei államháztartáson belülről (=33+...+42) (B16)</t>
  </si>
  <si>
    <t>Felhalmozási célú visszatérítendő támogatások, kölcsönök visszatérülése államháztartáson belülről (=47+...+56) (B23)</t>
  </si>
  <si>
    <t>Felhalmozási célú visszatérítendő támogatások, kölcsönök igénybevétele államháztartáson belülről (=58+...+67) (B24)</t>
  </si>
  <si>
    <t>Egyéb felhalmozási célú támogatások bevételei államháztartáson belülről (=69+...+78) (B25)</t>
  </si>
  <si>
    <t>Társaságok jövedelemadói (=85+...+92) (B312)</t>
  </si>
  <si>
    <t>Szociális hozzájárulási adó és járulékok (=95+...+103) (B32)</t>
  </si>
  <si>
    <t>ebből: nyugdíjjárulék, egészségbiztosítási járulék, ide értve a megállapodás alapján fizetők járulékait is (B32)</t>
  </si>
  <si>
    <t>Bérhez és foglalkoztatáshoz kapcsolódó adók (=105+...+108) (B33)</t>
  </si>
  <si>
    <t>ebből: szakképzési hozzájárulás (B33)</t>
  </si>
  <si>
    <t>Vagyoni tipusú adók (=110+...+115) (B34)</t>
  </si>
  <si>
    <t>ebből: építményadó (B34)</t>
  </si>
  <si>
    <t>Értékesítési és forgalmi adók (=117+...+138)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</si>
  <si>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</si>
  <si>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</si>
  <si>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gyógyszertámogatás többletének sávos kockázatviseléséből származó bevételek [2006. évi XCVIII. tv. 42. § ] (B351)</t>
  </si>
  <si>
    <t>Fogyasztási adók (=140+141+142) (B352)</t>
  </si>
  <si>
    <t>ebből: turizmusfejlesztési hozzájárulás (B352)</t>
  </si>
  <si>
    <t>Pénzügyi monopóliumok nyereségét terhelő adók (B353)</t>
  </si>
  <si>
    <t>Gépjárműadók (=145+...+148) (B354)</t>
  </si>
  <si>
    <t>Egyéb áruhasználati és szolgáltatási adók (=150+...+166) (B355)</t>
  </si>
  <si>
    <t>ebből: tartózkodás után fizetett idegenforgalmi adó (B355)</t>
  </si>
  <si>
    <t>ebből: halászati haszonbérleti díj (B355)</t>
  </si>
  <si>
    <t>Termékek és szolgáltatások adói (=116+139+143+144+149) (B35)</t>
  </si>
  <si>
    <t>Egyéb közhatalmi bevételek (&gt;=169+...+185) (B36)</t>
  </si>
  <si>
    <t>ebből: önkormányzat által beszedett talajterhelési díj (B36)</t>
  </si>
  <si>
    <t>ebből: előrehozott helyi adó (B36)</t>
  </si>
  <si>
    <t>Közhatalmi bevételek (=93+94+104+109+167+168) (B3)</t>
  </si>
  <si>
    <t>Szolgáltatások ellenértéke (&gt;=189+190) (B402)</t>
  </si>
  <si>
    <t>Közvetített szolgáltatások ellenértéke (&gt;=192) (B403)</t>
  </si>
  <si>
    <t>Tulajdonosi bevételek (&gt;=194+...+199) (B404)</t>
  </si>
  <si>
    <t>ebből: önkormányzati többségi tulajdonú vállalkozástól kapott osztalék (B404)</t>
  </si>
  <si>
    <t>Befektetett pénzügyi eszközökből származó bevételek (&gt;=204+205) (B4081)</t>
  </si>
  <si>
    <t>ebből: államháztartáson belül (B408)</t>
  </si>
  <si>
    <t>ebből: befektetési jegyek kamatbevételei (B408)</t>
  </si>
  <si>
    <t>Egyéb kapott (járó) kamatok és kamatjellegű bevételek (&gt;=207+208) (B4082)</t>
  </si>
  <si>
    <t>Kamatbevételek és más nyereségjellegű bevételek (=203+206) (B408)</t>
  </si>
  <si>
    <t>Más egyéb pénzügyi műveletek bevételei (&gt;=212+...+216) (B4092)</t>
  </si>
  <si>
    <t>Egyéb pénzügyi műveletek bevételei (=210+211) (B409)</t>
  </si>
  <si>
    <t>Egyéb működési bevételek (&gt;=220+221) (B411)</t>
  </si>
  <si>
    <t>ebből: költségek visszatérítései (B411)</t>
  </si>
  <si>
    <t>Működési bevételek (=187+188+191+193+200+...+202+209+217+218+219) (B4)</t>
  </si>
  <si>
    <t>Immateriális javak értékesítése (&gt;=224) (B51)</t>
  </si>
  <si>
    <t>Ingatlanok értékesítése (&gt;=226) (B52)</t>
  </si>
  <si>
    <t>Részesedések értékesítése (&gt;=229) (B54)</t>
  </si>
  <si>
    <t>Felhalmozási bevételek (=223+225+227+228+230) (B5)</t>
  </si>
  <si>
    <t>Működési célú visszatérítendő támogatások, kölcsönök visszatérülése államháztartáson kívülről (=236+...+244) (B64)</t>
  </si>
  <si>
    <t>Egyéb működési célú átvett pénzeszközök (=246+...+256) (B65)</t>
  </si>
  <si>
    <t>ebből: Európai Unió (B65)</t>
  </si>
  <si>
    <t>Működési célú átvett pénzeszközök (=232+...+235+245) (B6)</t>
  </si>
  <si>
    <t>Felhalmozási célú visszatérítendő támogatások, kölcsönök visszatérülése államháztartáson kívülről (=262+...+270) (B74)</t>
  </si>
  <si>
    <t>Egyéb felhalmozási célú átvett pénzeszközök (=272+...+282) (B75)</t>
  </si>
  <si>
    <t>ebből: Európai Unió (B75)</t>
  </si>
  <si>
    <t>Felhalmozási célú átvett pénzeszközök (=258+...+261+271) (B7)</t>
  </si>
  <si>
    <t>Költségvetési bevételek (=43+79+186+222+231+257+283) (B1-B7)</t>
  </si>
  <si>
    <t>"2. melléklet Csabrendek Nagyközség Önkormányzata Képviselő-testületének 1/2019. (I. 30.) rendeletéhez"</t>
  </si>
  <si>
    <t>Belföldi finanszírozás kiadásai (=06+19+...+25+28) (K91)</t>
  </si>
  <si>
    <t>----</t>
  </si>
  <si>
    <t>"4. melléklet Csabrendek Nagyközség Önkormányzata Képviselő-testületének 1/2019. (I. 30.) rendeletéhez"</t>
  </si>
  <si>
    <t>Belföldi finanszírozás bevételei (=04+11+14+...+19+22) (B81)</t>
  </si>
  <si>
    <t>Külföldi finanszírozás bevételei (=24+...+28) (B82)</t>
  </si>
  <si>
    <t>Csabrendek Nagyközség Önkormányzata Képviselő-testületének 1/2019. (I. 30.) rendeletéhez"</t>
  </si>
  <si>
    <t>2019. évi  költségvetési mérlege</t>
  </si>
  <si>
    <t>2019. évi Költségvetési kiadások</t>
  </si>
  <si>
    <t>2019. évi Költségvetési bevételek</t>
  </si>
  <si>
    <t>2019. évi Finanszírozási kiadások</t>
  </si>
  <si>
    <t>2019. évi Finanszírozási bevételek</t>
  </si>
  <si>
    <t>3. Maradvány igénybevétele</t>
  </si>
  <si>
    <t xml:space="preserve">4. Államháztartáson belüli megelőlegezések </t>
  </si>
  <si>
    <t xml:space="preserve">5. Hitel-, kölcsönfelvétel pénzügyi vállalkozástól </t>
  </si>
  <si>
    <t>8. Tartalék</t>
  </si>
  <si>
    <t xml:space="preserve">9. Államháztartáson belüli megelőlegezések visszafizetése </t>
  </si>
  <si>
    <t xml:space="preserve">10. Hitel-, kölcsönfelvétel pénzügyi vállalkozástól </t>
  </si>
  <si>
    <t>Csabrendek Nagyközség Önkormányzata Képviselő-testületének 1/2019. (1.30.) rendeletéhez"</t>
  </si>
  <si>
    <t>2019. évi előirányzat</t>
  </si>
  <si>
    <t xml:space="preserve">11,5 fő x 4 580 000 Ft </t>
  </si>
  <si>
    <t>272,5 ha x 22 300 Ft/ha</t>
  </si>
  <si>
    <t>119 700 Ft x 1 Ft</t>
  </si>
  <si>
    <t>(8,5 fő x 8/12 + 8,6 fő 4/12 ) x 4 371 500 Ft/fő</t>
  </si>
  <si>
    <t>92 fő x 8/12 + 95 fő 4/12) x 97 400 Ft/fő</t>
  </si>
  <si>
    <t>5,13 fő x 1 900 000 Ft/fő</t>
  </si>
  <si>
    <t>2081 adag x 570 Ft/fő</t>
  </si>
  <si>
    <t>61 fő x 55 360 Ft/fő x 110%</t>
  </si>
  <si>
    <t xml:space="preserve">56 fő x 330 000 Ft/fő x 130% + 6 fő x 25 000 Ft </t>
  </si>
  <si>
    <t xml:space="preserve">3 059 fő x 2 700 Ft/fő </t>
  </si>
  <si>
    <t xml:space="preserve">555 fő x 2 550 Ft/fő  </t>
  </si>
  <si>
    <t xml:space="preserve">3059 fő x 1210 Ft/fő = </t>
  </si>
  <si>
    <t>"4. melléklet</t>
  </si>
  <si>
    <t>Csabrendek Nagyközség Önkormányzata Képviselő-testületének ……./2017. (…....) rendeletéhez"</t>
  </si>
  <si>
    <t>2019.évi költségvetés Fejlesztési Kiadások</t>
  </si>
  <si>
    <t>Egészségház felújítástárgyi eszköz</t>
  </si>
  <si>
    <t>Igazgatás-eszközök(házasságkötő)</t>
  </si>
  <si>
    <t>Közfoglalkoztatásra</t>
  </si>
  <si>
    <t>Egyéb tárgyi eszköz</t>
  </si>
  <si>
    <t>Egyéb informatikai eszköz</t>
  </si>
  <si>
    <t>Útsószóró</t>
  </si>
  <si>
    <t>Víztisztító készülék</t>
  </si>
  <si>
    <t>Színpad fedés</t>
  </si>
  <si>
    <t>Közvilágítás bővítése</t>
  </si>
  <si>
    <t>Ár-és belvízvédelem</t>
  </si>
  <si>
    <t>Csabrendek Nagyközség Önkormányzata Képviselő-testületének 1/2019. (I.28. ) rendeletéhez</t>
  </si>
  <si>
    <t>1. melléklet Csabrendek Nagyközség Önkormányzata Képviselő-testületének 1/2019. (I.28.)  rendeletéhez</t>
  </si>
  <si>
    <t>2. melléklet Csabrendek Nagyközség Önkormányzata Képviselő-testületének 1/2019. (I.28.)  rendeletéhez</t>
  </si>
  <si>
    <t>3. melléklet Csabrendek Nagyközség Önkormányzata Képviselő-testületének 1/2019. (I.28.)  rendeletéhez</t>
  </si>
  <si>
    <t>4. melléklet Csabrendek Nagyközség Önkormányzata Képviselő-testületének 1/2019. (I.28.)  rendeletéhez</t>
  </si>
  <si>
    <t>Csabrendek Nagyközség Önkormányzata Képviselő-testületének 1/2019. (I.28.)  rendeletéhez</t>
  </si>
  <si>
    <t>Csabrendek Nagyközség Önkormányzata Képviselő-testületének 1/2019. (I.28.)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</si>
</sst>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Ft&quot;;[Red]\-#,##0\ &quot;Ft&quot;"/>
    <numFmt numFmtId="41" formatCode="_-* #,##0\ _F_t_-;\-* #,##0\ _F_t_-;_-* &quot;-&quot;\ _F_t_-;_-@_-"/>
    <numFmt numFmtId="43" formatCode="_-* #,##0.00\ _F_t_-;\-* #,##0.00\ _F_t_-;_-* &quot;-&quot;??\ _F_t_-;_-@_-"/>
    <numFmt numFmtId="164" formatCode="_-* #,##0.00\ &quot;.-Ft&quot;_-;\-* #,##0.00\ &quot;.-Ft&quot;_-;_-* &quot;-&quot;??\ &quot;.-Ft&quot;_-;_-@_-"/>
    <numFmt numFmtId="165" formatCode="_-* #,##0.00\ _._-_F_t_-;\-* #,##0.00\ _._-_F_t_-;_-* &quot;-&quot;??\ _._-_F_t_-;_-@_-"/>
    <numFmt numFmtId="166" formatCode="#,##0\ &quot;Ft&quot;"/>
    <numFmt numFmtId="167" formatCode="_-* #,##0\ _._-_F_t_-;\-* #,##0\ _._-_F_t_-;_-* &quot;-&quot;??\ _._-_F_t_-;_-@_-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 CE"/>
      <charset val="238"/>
    </font>
    <font>
      <sz val="12"/>
      <color indexed="8"/>
      <name val="Times New Roman"/>
      <family val="1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2"/>
      <color indexed="8"/>
      <name val="Times New Roman"/>
      <family val="1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0" fontId="26" fillId="0" borderId="0"/>
    <xf numFmtId="0" fontId="28" fillId="0" borderId="0"/>
  </cellStyleXfs>
  <cellXfs count="39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14" applyFont="1" applyAlignment="1">
      <alignment horizontal="center"/>
    </xf>
    <xf numFmtId="0" fontId="2" fillId="0" borderId="0" xfId="14" applyFont="1" applyAlignment="1">
      <alignment horizontal="left"/>
    </xf>
    <xf numFmtId="0" fontId="6" fillId="0" borderId="0" xfId="16" applyFont="1"/>
    <xf numFmtId="49" fontId="6" fillId="0" borderId="0" xfId="16" applyNumberFormat="1" applyFont="1"/>
    <xf numFmtId="0" fontId="6" fillId="0" borderId="0" xfId="14" applyFont="1" applyAlignment="1">
      <alignment horizontal="center"/>
    </xf>
    <xf numFmtId="0" fontId="8" fillId="0" borderId="0" xfId="16" applyFont="1" applyAlignment="1"/>
    <xf numFmtId="0" fontId="6" fillId="0" borderId="0" xfId="14" applyFont="1"/>
    <xf numFmtId="49" fontId="6" fillId="0" borderId="0" xfId="16" applyNumberFormat="1" applyFont="1" applyBorder="1"/>
    <xf numFmtId="0" fontId="6" fillId="0" borderId="0" xfId="16" applyFont="1" applyBorder="1"/>
    <xf numFmtId="0" fontId="15" fillId="0" borderId="0" xfId="16" applyFont="1"/>
    <xf numFmtId="0" fontId="17" fillId="0" borderId="0" xfId="16" applyFont="1"/>
    <xf numFmtId="0" fontId="14" fillId="0" borderId="0" xfId="16" applyFont="1"/>
    <xf numFmtId="0" fontId="19" fillId="0" borderId="0" xfId="16" applyFont="1" applyAlignment="1"/>
    <xf numFmtId="0" fontId="1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2" fillId="0" borderId="7" xfId="0" applyFont="1" applyBorder="1"/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6" fontId="6" fillId="0" borderId="0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166" fontId="6" fillId="0" borderId="9" xfId="0" applyNumberFormat="1" applyFont="1" applyBorder="1" applyAlignment="1">
      <alignment horizontal="right" vertical="center"/>
    </xf>
    <xf numFmtId="166" fontId="6" fillId="0" borderId="0" xfId="0" applyNumberFormat="1" applyFont="1" applyBorder="1" applyAlignment="1">
      <alignment horizontal="right" vertical="center"/>
    </xf>
    <xf numFmtId="6" fontId="6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49" fontId="5" fillId="0" borderId="2" xfId="14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49" fontId="18" fillId="0" borderId="0" xfId="16" applyNumberFormat="1" applyFont="1" applyBorder="1"/>
    <xf numFmtId="49" fontId="20" fillId="0" borderId="0" xfId="16" applyNumberFormat="1" applyFont="1" applyBorder="1"/>
    <xf numFmtId="0" fontId="4" fillId="0" borderId="2" xfId="16" applyFont="1" applyBorder="1" applyAlignment="1">
      <alignment horizontal="center"/>
    </xf>
    <xf numFmtId="0" fontId="4" fillId="0" borderId="2" xfId="16" applyFont="1" applyBorder="1" applyAlignment="1">
      <alignment horizontal="center" vertical="top"/>
    </xf>
    <xf numFmtId="41" fontId="4" fillId="0" borderId="2" xfId="16" applyNumberFormat="1" applyFont="1" applyBorder="1" applyAlignment="1">
      <alignment horizontal="right" vertical="top"/>
    </xf>
    <xf numFmtId="0" fontId="5" fillId="0" borderId="2" xfId="16" applyFont="1" applyBorder="1" applyAlignment="1">
      <alignment horizontal="center" vertical="top"/>
    </xf>
    <xf numFmtId="41" fontId="6" fillId="0" borderId="2" xfId="16" applyNumberFormat="1" applyFont="1" applyBorder="1" applyAlignment="1">
      <alignment vertical="top"/>
    </xf>
    <xf numFmtId="41" fontId="6" fillId="0" borderId="2" xfId="16" applyNumberFormat="1" applyFont="1" applyBorder="1" applyAlignment="1">
      <alignment horizontal="right" vertical="top"/>
    </xf>
    <xf numFmtId="41" fontId="4" fillId="0" borderId="2" xfId="16" applyNumberFormat="1" applyFont="1" applyBorder="1" applyAlignment="1">
      <alignment vertical="top"/>
    </xf>
    <xf numFmtId="49" fontId="4" fillId="0" borderId="10" xfId="14" applyNumberFormat="1" applyFont="1" applyBorder="1" applyAlignment="1">
      <alignment horizontal="center" vertical="top"/>
    </xf>
    <xf numFmtId="41" fontId="4" fillId="0" borderId="11" xfId="16" applyNumberFormat="1" applyFont="1" applyBorder="1" applyAlignment="1">
      <alignment vertical="top"/>
    </xf>
    <xf numFmtId="0" fontId="0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10" fontId="6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49" fontId="4" fillId="0" borderId="5" xfId="14" applyNumberFormat="1" applyFont="1" applyBorder="1" applyAlignment="1">
      <alignment horizontal="center" vertical="top"/>
    </xf>
    <xf numFmtId="0" fontId="2" fillId="0" borderId="0" xfId="15" applyFont="1" applyAlignment="1">
      <alignment horizontal="center"/>
    </xf>
    <xf numFmtId="0" fontId="2" fillId="0" borderId="0" xfId="15" applyFont="1" applyAlignment="1">
      <alignment horizontal="left"/>
    </xf>
    <xf numFmtId="0" fontId="4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top"/>
    </xf>
    <xf numFmtId="49" fontId="4" fillId="0" borderId="11" xfId="16" applyNumberFormat="1" applyFont="1" applyBorder="1" applyAlignment="1">
      <alignment horizontal="center"/>
    </xf>
    <xf numFmtId="0" fontId="6" fillId="0" borderId="7" xfId="16" applyFont="1" applyBorder="1"/>
    <xf numFmtId="49" fontId="6" fillId="0" borderId="7" xfId="16" applyNumberFormat="1" applyFont="1" applyBorder="1"/>
    <xf numFmtId="49" fontId="7" fillId="0" borderId="2" xfId="16" applyNumberFormat="1" applyFont="1" applyBorder="1" applyAlignment="1">
      <alignment horizontal="center"/>
    </xf>
    <xf numFmtId="0" fontId="7" fillId="0" borderId="2" xfId="16" applyFont="1" applyBorder="1" applyAlignment="1">
      <alignment horizontal="center"/>
    </xf>
    <xf numFmtId="49" fontId="6" fillId="0" borderId="2" xfId="16" applyNumberFormat="1" applyFont="1" applyBorder="1" applyAlignment="1">
      <alignment vertical="top"/>
    </xf>
    <xf numFmtId="49" fontId="12" fillId="0" borderId="2" xfId="16" applyNumberFormat="1" applyFont="1" applyBorder="1" applyAlignment="1">
      <alignment vertical="top"/>
    </xf>
    <xf numFmtId="49" fontId="12" fillId="0" borderId="2" xfId="16" applyNumberFormat="1" applyFont="1" applyBorder="1" applyAlignment="1">
      <alignment vertical="top" wrapText="1"/>
    </xf>
    <xf numFmtId="0" fontId="6" fillId="0" borderId="10" xfId="0" applyFont="1" applyBorder="1" applyAlignment="1">
      <alignment horizontal="center" vertical="center"/>
    </xf>
    <xf numFmtId="167" fontId="7" fillId="0" borderId="12" xfId="8" applyNumberFormat="1" applyFont="1" applyBorder="1" applyAlignment="1">
      <alignment horizontal="right" vertical="center"/>
    </xf>
    <xf numFmtId="167" fontId="5" fillId="0" borderId="11" xfId="8" applyNumberFormat="1" applyFont="1" applyBorder="1" applyAlignment="1">
      <alignment horizontal="right" vertical="center"/>
    </xf>
    <xf numFmtId="167" fontId="4" fillId="0" borderId="12" xfId="8" applyNumberFormat="1" applyFont="1" applyBorder="1" applyAlignment="1">
      <alignment horizontal="right" vertical="center"/>
    </xf>
    <xf numFmtId="167" fontId="7" fillId="0" borderId="1" xfId="8" applyNumberFormat="1" applyFont="1" applyBorder="1" applyAlignment="1">
      <alignment horizontal="right" vertical="center"/>
    </xf>
    <xf numFmtId="167" fontId="7" fillId="0" borderId="11" xfId="8" applyNumberFormat="1" applyFont="1" applyBorder="1" applyAlignment="1">
      <alignment horizontal="right" vertical="center"/>
    </xf>
    <xf numFmtId="167" fontId="8" fillId="0" borderId="12" xfId="8" applyNumberFormat="1" applyFont="1" applyBorder="1" applyAlignment="1">
      <alignment vertical="center"/>
    </xf>
    <xf numFmtId="167" fontId="4" fillId="0" borderId="12" xfId="8" applyNumberFormat="1" applyFont="1" applyBorder="1" applyAlignment="1">
      <alignment horizontal="center" vertical="center"/>
    </xf>
    <xf numFmtId="167" fontId="5" fillId="0" borderId="12" xfId="8" applyNumberFormat="1" applyFont="1" applyBorder="1" applyAlignment="1">
      <alignment horizontal="right" vertical="center"/>
    </xf>
    <xf numFmtId="167" fontId="4" fillId="0" borderId="2" xfId="8" applyNumberFormat="1" applyFont="1" applyBorder="1" applyAlignment="1">
      <alignment horizontal="right" vertical="center"/>
    </xf>
    <xf numFmtId="167" fontId="5" fillId="0" borderId="13" xfId="8" applyNumberFormat="1" applyFont="1" applyBorder="1" applyAlignment="1">
      <alignment horizontal="right" vertical="center"/>
    </xf>
    <xf numFmtId="167" fontId="5" fillId="0" borderId="2" xfId="8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11" applyFont="1"/>
    <xf numFmtId="167" fontId="6" fillId="0" borderId="0" xfId="8" applyNumberFormat="1" applyFont="1" applyBorder="1" applyAlignment="1">
      <alignment horizontal="right" vertical="top"/>
    </xf>
    <xf numFmtId="167" fontId="8" fillId="0" borderId="0" xfId="8" applyNumberFormat="1" applyFont="1" applyAlignment="1">
      <alignment vertical="center"/>
    </xf>
    <xf numFmtId="167" fontId="4" fillId="0" borderId="0" xfId="8" applyNumberFormat="1" applyFont="1" applyBorder="1"/>
    <xf numFmtId="167" fontId="10" fillId="0" borderId="2" xfId="8" applyNumberFormat="1" applyFont="1" applyBorder="1" applyAlignment="1">
      <alignment horizontal="center" vertical="center"/>
    </xf>
    <xf numFmtId="49" fontId="4" fillId="0" borderId="10" xfId="14" applyNumberFormat="1" applyFont="1" applyBorder="1" applyAlignment="1">
      <alignment horizontal="center" vertical="center"/>
    </xf>
    <xf numFmtId="167" fontId="7" fillId="0" borderId="2" xfId="8" applyNumberFormat="1" applyFont="1" applyBorder="1" applyAlignment="1">
      <alignment horizontal="right" vertical="center"/>
    </xf>
    <xf numFmtId="49" fontId="4" fillId="0" borderId="2" xfId="14" applyNumberFormat="1" applyFont="1" applyBorder="1" applyAlignment="1">
      <alignment horizontal="center" vertical="center"/>
    </xf>
    <xf numFmtId="167" fontId="4" fillId="0" borderId="1" xfId="8" applyNumberFormat="1" applyFont="1" applyBorder="1" applyAlignment="1">
      <alignment horizontal="right" vertical="center"/>
    </xf>
    <xf numFmtId="167" fontId="4" fillId="0" borderId="8" xfId="8" applyNumberFormat="1" applyFont="1" applyBorder="1" applyAlignment="1">
      <alignment horizontal="right" vertical="center"/>
    </xf>
    <xf numFmtId="0" fontId="2" fillId="0" borderId="0" xfId="11" applyFont="1" applyBorder="1"/>
    <xf numFmtId="0" fontId="9" fillId="0" borderId="0" xfId="11" applyFont="1"/>
    <xf numFmtId="41" fontId="6" fillId="0" borderId="11" xfId="16" applyNumberFormat="1" applyFont="1" applyBorder="1" applyAlignment="1">
      <alignment vertical="top"/>
    </xf>
    <xf numFmtId="0" fontId="15" fillId="0" borderId="2" xfId="11" applyFont="1" applyBorder="1" applyAlignment="1">
      <alignment horizontal="center" vertical="top"/>
    </xf>
    <xf numFmtId="167" fontId="7" fillId="0" borderId="0" xfId="8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6" fillId="0" borderId="12" xfId="11" applyFont="1" applyBorder="1" applyAlignment="1">
      <alignment horizontal="center" vertical="top" wrapText="1"/>
    </xf>
    <xf numFmtId="0" fontId="6" fillId="0" borderId="13" xfId="11" applyFont="1" applyBorder="1" applyAlignment="1">
      <alignment horizontal="center" vertical="top" wrapText="1"/>
    </xf>
    <xf numFmtId="49" fontId="4" fillId="0" borderId="6" xfId="14" applyNumberFormat="1" applyFont="1" applyBorder="1" applyAlignment="1">
      <alignment horizontal="center" vertical="top"/>
    </xf>
    <xf numFmtId="167" fontId="4" fillId="0" borderId="11" xfId="8" applyNumberFormat="1" applyFont="1" applyBorder="1" applyAlignment="1">
      <alignment horizontal="center" vertical="top"/>
    </xf>
    <xf numFmtId="167" fontId="4" fillId="0" borderId="12" xfId="8" applyNumberFormat="1" applyFont="1" applyBorder="1" applyAlignment="1">
      <alignment horizontal="center" vertical="top"/>
    </xf>
    <xf numFmtId="0" fontId="5" fillId="0" borderId="14" xfId="11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0" xfId="11" applyFont="1" applyAlignment="1">
      <alignment horizontal="center" vertical="top"/>
    </xf>
    <xf numFmtId="167" fontId="4" fillId="0" borderId="11" xfId="8" applyNumberFormat="1" applyFont="1" applyBorder="1" applyAlignment="1">
      <alignment horizontal="center" vertical="center"/>
    </xf>
    <xf numFmtId="167" fontId="8" fillId="0" borderId="13" xfId="8" applyNumberFormat="1" applyFont="1" applyBorder="1" applyAlignment="1">
      <alignment vertical="center"/>
    </xf>
    <xf numFmtId="167" fontId="10" fillId="0" borderId="10" xfId="8" applyNumberFormat="1" applyFont="1" applyBorder="1" applyAlignment="1">
      <alignment horizontal="center" vertical="center"/>
    </xf>
    <xf numFmtId="167" fontId="7" fillId="0" borderId="5" xfId="8" applyNumberFormat="1" applyFont="1" applyBorder="1" applyAlignment="1">
      <alignment horizontal="right" vertical="center"/>
    </xf>
    <xf numFmtId="167" fontId="7" fillId="0" borderId="10" xfId="8" applyNumberFormat="1" applyFont="1" applyBorder="1" applyAlignment="1">
      <alignment horizontal="right" vertical="center"/>
    </xf>
    <xf numFmtId="167" fontId="5" fillId="0" borderId="7" xfId="8" applyNumberFormat="1" applyFont="1" applyBorder="1" applyAlignment="1">
      <alignment horizontal="right" vertical="center"/>
    </xf>
    <xf numFmtId="167" fontId="4" fillId="0" borderId="0" xfId="8" applyNumberFormat="1" applyFont="1" applyBorder="1" applyAlignment="1">
      <alignment horizontal="right" vertical="center"/>
    </xf>
    <xf numFmtId="167" fontId="5" fillId="0" borderId="6" xfId="8" applyNumberFormat="1" applyFont="1" applyBorder="1" applyAlignment="1">
      <alignment horizontal="right" vertical="center"/>
    </xf>
    <xf numFmtId="167" fontId="4" fillId="0" borderId="5" xfId="8" applyNumberFormat="1" applyFont="1" applyBorder="1" applyAlignment="1">
      <alignment horizontal="right" vertical="center"/>
    </xf>
    <xf numFmtId="167" fontId="7" fillId="0" borderId="9" xfId="8" applyNumberFormat="1" applyFont="1" applyBorder="1" applyAlignment="1">
      <alignment horizontal="right" vertical="center"/>
    </xf>
    <xf numFmtId="167" fontId="5" fillId="0" borderId="0" xfId="8" applyNumberFormat="1" applyFont="1" applyBorder="1" applyAlignment="1">
      <alignment horizontal="right" vertical="center"/>
    </xf>
    <xf numFmtId="167" fontId="5" fillId="0" borderId="5" xfId="8" applyNumberFormat="1" applyFont="1" applyBorder="1" applyAlignment="1">
      <alignment horizontal="right" vertical="center"/>
    </xf>
    <xf numFmtId="167" fontId="5" fillId="0" borderId="3" xfId="8" applyNumberFormat="1" applyFont="1" applyBorder="1" applyAlignment="1">
      <alignment horizontal="right" vertical="center"/>
    </xf>
    <xf numFmtId="167" fontId="4" fillId="0" borderId="5" xfId="8" applyNumberFormat="1" applyFont="1" applyBorder="1" applyAlignment="1">
      <alignment horizontal="center" vertical="center"/>
    </xf>
    <xf numFmtId="167" fontId="4" fillId="0" borderId="0" xfId="8" applyNumberFormat="1" applyFont="1" applyBorder="1" applyAlignment="1">
      <alignment horizontal="center" vertical="center"/>
    </xf>
    <xf numFmtId="167" fontId="7" fillId="0" borderId="7" xfId="8" applyNumberFormat="1" applyFont="1" applyBorder="1" applyAlignment="1">
      <alignment horizontal="right" vertical="center"/>
    </xf>
    <xf numFmtId="167" fontId="8" fillId="0" borderId="0" xfId="8" applyNumberFormat="1" applyFont="1" applyBorder="1" applyAlignment="1">
      <alignment vertical="center"/>
    </xf>
    <xf numFmtId="167" fontId="8" fillId="0" borderId="9" xfId="8" applyNumberFormat="1" applyFont="1" applyBorder="1" applyAlignment="1">
      <alignment vertical="center"/>
    </xf>
    <xf numFmtId="167" fontId="8" fillId="0" borderId="5" xfId="8" applyNumberFormat="1" applyFont="1" applyBorder="1" applyAlignment="1">
      <alignment vertical="center"/>
    </xf>
    <xf numFmtId="167" fontId="8" fillId="0" borderId="3" xfId="8" applyNumberFormat="1" applyFont="1" applyBorder="1" applyAlignment="1">
      <alignment vertical="center"/>
    </xf>
    <xf numFmtId="167" fontId="4" fillId="0" borderId="6" xfId="8" applyNumberFormat="1" applyFont="1" applyBorder="1" applyAlignment="1">
      <alignment horizontal="center" vertical="top"/>
    </xf>
    <xf numFmtId="167" fontId="4" fillId="0" borderId="5" xfId="8" applyNumberFormat="1" applyFont="1" applyBorder="1" applyAlignment="1">
      <alignment horizontal="center" vertical="top"/>
    </xf>
    <xf numFmtId="167" fontId="6" fillId="0" borderId="7" xfId="8" applyNumberFormat="1" applyFont="1" applyBorder="1" applyAlignment="1">
      <alignment horizontal="right" vertical="center"/>
    </xf>
    <xf numFmtId="167" fontId="6" fillId="0" borderId="0" xfId="8" applyNumberFormat="1" applyFont="1" applyBorder="1" applyAlignment="1">
      <alignment horizontal="right" vertical="center"/>
    </xf>
    <xf numFmtId="167" fontId="4" fillId="0" borderId="9" xfId="8" applyNumberFormat="1" applyFont="1" applyBorder="1" applyAlignment="1">
      <alignment horizontal="right" vertical="center"/>
    </xf>
    <xf numFmtId="167" fontId="4" fillId="0" borderId="10" xfId="8" applyNumberFormat="1" applyFont="1" applyBorder="1" applyAlignment="1">
      <alignment horizontal="right" vertical="center"/>
    </xf>
    <xf numFmtId="167" fontId="4" fillId="0" borderId="7" xfId="8" applyNumberFormat="1" applyFont="1" applyBorder="1" applyAlignment="1">
      <alignment horizontal="right" vertical="center"/>
    </xf>
    <xf numFmtId="167" fontId="4" fillId="0" borderId="0" xfId="8" applyNumberFormat="1" applyFont="1" applyBorder="1" applyAlignment="1">
      <alignment vertical="center"/>
    </xf>
    <xf numFmtId="167" fontId="7" fillId="0" borderId="6" xfId="8" applyNumberFormat="1" applyFont="1" applyBorder="1" applyAlignment="1">
      <alignment horizontal="right" vertical="center"/>
    </xf>
    <xf numFmtId="167" fontId="5" fillId="0" borderId="10" xfId="8" applyNumberFormat="1" applyFont="1" applyBorder="1" applyAlignment="1">
      <alignment horizontal="right" vertical="center"/>
    </xf>
    <xf numFmtId="6" fontId="6" fillId="0" borderId="1" xfId="0" applyNumberFormat="1" applyFont="1" applyBorder="1" applyAlignment="1">
      <alignment horizontal="right" vertical="center"/>
    </xf>
    <xf numFmtId="0" fontId="3" fillId="0" borderId="2" xfId="16" applyFont="1" applyBorder="1" applyAlignment="1">
      <alignment horizontal="center" vertical="top" wrapText="1"/>
    </xf>
    <xf numFmtId="0" fontId="3" fillId="0" borderId="2" xfId="16" applyFont="1" applyBorder="1" applyAlignment="1">
      <alignment vertical="top" wrapText="1"/>
    </xf>
    <xf numFmtId="49" fontId="3" fillId="0" borderId="2" xfId="16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167" fontId="22" fillId="0" borderId="2" xfId="7" applyNumberFormat="1" applyFont="1" applyBorder="1" applyAlignment="1">
      <alignment horizontal="right" vertical="top"/>
    </xf>
    <xf numFmtId="167" fontId="22" fillId="0" borderId="2" xfId="7" applyNumberFormat="1" applyFont="1" applyBorder="1" applyAlignment="1">
      <alignment horizontal="right" vertical="top" wrapText="1"/>
    </xf>
    <xf numFmtId="167" fontId="19" fillId="0" borderId="0" xfId="7" applyNumberFormat="1" applyFont="1" applyAlignment="1"/>
    <xf numFmtId="167" fontId="6" fillId="0" borderId="0" xfId="7" applyNumberFormat="1" applyFont="1" applyBorder="1" applyAlignment="1">
      <alignment horizontal="right"/>
    </xf>
    <xf numFmtId="167" fontId="6" fillId="0" borderId="0" xfId="7" applyNumberFormat="1" applyFont="1" applyBorder="1"/>
    <xf numFmtId="167" fontId="6" fillId="0" borderId="0" xfId="7" applyNumberFormat="1" applyFont="1"/>
    <xf numFmtId="167" fontId="12" fillId="0" borderId="0" xfId="7" applyNumberFormat="1" applyFont="1" applyBorder="1"/>
    <xf numFmtId="167" fontId="7" fillId="0" borderId="2" xfId="7" applyNumberFormat="1" applyFont="1" applyBorder="1" applyAlignment="1">
      <alignment horizontal="center"/>
    </xf>
    <xf numFmtId="167" fontId="4" fillId="0" borderId="2" xfId="7" applyNumberFormat="1" applyFont="1" applyBorder="1" applyAlignment="1">
      <alignment horizontal="center"/>
    </xf>
    <xf numFmtId="167" fontId="4" fillId="0" borderId="2" xfId="7" applyNumberFormat="1" applyFont="1" applyBorder="1" applyAlignment="1">
      <alignment horizontal="right" vertical="top"/>
    </xf>
    <xf numFmtId="167" fontId="6" fillId="0" borderId="2" xfId="7" applyNumberFormat="1" applyFont="1" applyBorder="1" applyAlignment="1">
      <alignment vertical="top"/>
    </xf>
    <xf numFmtId="167" fontId="5" fillId="0" borderId="2" xfId="7" applyNumberFormat="1" applyFont="1" applyBorder="1" applyAlignment="1">
      <alignment horizontal="right" vertical="top"/>
    </xf>
    <xf numFmtId="167" fontId="5" fillId="0" borderId="2" xfId="7" applyNumberFormat="1" applyFont="1" applyBorder="1" applyAlignment="1">
      <alignment vertical="top"/>
    </xf>
    <xf numFmtId="167" fontId="4" fillId="0" borderId="2" xfId="7" applyNumberFormat="1" applyFont="1" applyBorder="1" applyAlignment="1">
      <alignment vertical="top"/>
    </xf>
    <xf numFmtId="167" fontId="6" fillId="0" borderId="7" xfId="7" applyNumberFormat="1" applyFont="1" applyBorder="1"/>
    <xf numFmtId="0" fontId="13" fillId="0" borderId="2" xfId="0" applyFont="1" applyBorder="1" applyAlignment="1">
      <alignment horizontal="left" vertical="top" wrapText="1"/>
    </xf>
    <xf numFmtId="167" fontId="3" fillId="0" borderId="2" xfId="7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67" fontId="4" fillId="0" borderId="13" xfId="8" applyNumberFormat="1" applyFont="1" applyBorder="1" applyAlignment="1">
      <alignment horizontal="right" vertical="center"/>
    </xf>
    <xf numFmtId="167" fontId="4" fillId="0" borderId="13" xfId="8" applyNumberFormat="1" applyFont="1" applyBorder="1" applyAlignment="1">
      <alignment horizontal="center" vertical="center"/>
    </xf>
    <xf numFmtId="167" fontId="6" fillId="0" borderId="11" xfId="8" applyNumberFormat="1" applyFont="1" applyBorder="1" applyAlignment="1">
      <alignment horizontal="right" vertical="center"/>
    </xf>
    <xf numFmtId="167" fontId="6" fillId="0" borderId="13" xfId="8" applyNumberFormat="1" applyFont="1" applyBorder="1" applyAlignment="1">
      <alignment horizontal="right" vertical="center"/>
    </xf>
    <xf numFmtId="167" fontId="4" fillId="0" borderId="11" xfId="8" applyNumberFormat="1" applyFont="1" applyBorder="1" applyAlignment="1">
      <alignment horizontal="right" vertical="center"/>
    </xf>
    <xf numFmtId="167" fontId="7" fillId="0" borderId="13" xfId="8" applyNumberFormat="1" applyFont="1" applyBorder="1" applyAlignment="1">
      <alignment horizontal="right" vertical="center"/>
    </xf>
    <xf numFmtId="167" fontId="4" fillId="0" borderId="13" xfId="8" applyNumberFormat="1" applyFont="1" applyBorder="1" applyAlignment="1">
      <alignment vertical="center"/>
    </xf>
    <xf numFmtId="167" fontId="13" fillId="0" borderId="2" xfId="7" applyNumberFormat="1" applyFont="1" applyBorder="1" applyAlignment="1">
      <alignment horizontal="right" vertical="top" wrapText="1"/>
    </xf>
    <xf numFmtId="167" fontId="22" fillId="0" borderId="2" xfId="7" applyNumberFormat="1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167" fontId="13" fillId="0" borderId="2" xfId="7" applyNumberFormat="1" applyFont="1" applyBorder="1" applyAlignment="1">
      <alignment horizontal="right" vertical="top"/>
    </xf>
    <xf numFmtId="0" fontId="13" fillId="0" borderId="2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13" fillId="0" borderId="2" xfId="0" applyFont="1" applyBorder="1" applyAlignment="1">
      <alignment horizontal="center" vertical="top" wrapText="1"/>
    </xf>
    <xf numFmtId="167" fontId="0" fillId="0" borderId="0" xfId="0" applyNumberFormat="1" applyFont="1"/>
    <xf numFmtId="0" fontId="27" fillId="0" borderId="0" xfId="18" applyFont="1"/>
    <xf numFmtId="167" fontId="22" fillId="0" borderId="2" xfId="7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/>
    </xf>
    <xf numFmtId="0" fontId="0" fillId="0" borderId="2" xfId="0" applyBorder="1" applyAlignment="1">
      <alignment horizontal="right"/>
    </xf>
    <xf numFmtId="49" fontId="6" fillId="0" borderId="5" xfId="16" applyNumberFormat="1" applyFont="1" applyBorder="1" applyAlignment="1">
      <alignment vertical="top"/>
    </xf>
    <xf numFmtId="49" fontId="6" fillId="0" borderId="9" xfId="16" applyNumberFormat="1" applyFont="1" applyBorder="1" applyAlignment="1">
      <alignment vertical="top"/>
    </xf>
    <xf numFmtId="49" fontId="6" fillId="0" borderId="1" xfId="16" applyNumberFormat="1" applyFont="1" applyBorder="1" applyAlignment="1">
      <alignment vertical="top"/>
    </xf>
    <xf numFmtId="49" fontId="6" fillId="0" borderId="10" xfId="16" applyNumberFormat="1" applyFont="1" applyBorder="1" applyAlignment="1">
      <alignment vertical="top"/>
    </xf>
    <xf numFmtId="49" fontId="6" fillId="0" borderId="15" xfId="16" applyNumberFormat="1" applyFont="1" applyBorder="1" applyAlignment="1">
      <alignment vertical="top"/>
    </xf>
    <xf numFmtId="49" fontId="6" fillId="0" borderId="14" xfId="16" applyNumberFormat="1" applyFont="1" applyBorder="1" applyAlignment="1">
      <alignment vertical="top"/>
    </xf>
    <xf numFmtId="49" fontId="6" fillId="0" borderId="10" xfId="16" applyNumberFormat="1" applyFont="1" applyBorder="1"/>
    <xf numFmtId="49" fontId="6" fillId="0" borderId="15" xfId="16" applyNumberFormat="1" applyFont="1" applyBorder="1"/>
    <xf numFmtId="167" fontId="6" fillId="0" borderId="15" xfId="7" applyNumberFormat="1" applyFont="1" applyBorder="1"/>
    <xf numFmtId="167" fontId="6" fillId="0" borderId="14" xfId="7" applyNumberFormat="1" applyFont="1" applyBorder="1"/>
    <xf numFmtId="0" fontId="6" fillId="0" borderId="9" xfId="0" applyFont="1" applyBorder="1" applyAlignment="1">
      <alignment vertical="center"/>
    </xf>
    <xf numFmtId="0" fontId="2" fillId="0" borderId="9" xfId="11" applyFont="1" applyBorder="1"/>
    <xf numFmtId="0" fontId="4" fillId="0" borderId="0" xfId="19" applyFont="1" applyAlignment="1">
      <alignment vertical="top"/>
    </xf>
    <xf numFmtId="0" fontId="28" fillId="0" borderId="0" xfId="19"/>
    <xf numFmtId="0" fontId="4" fillId="0" borderId="0" xfId="19" applyFont="1" applyAlignment="1">
      <alignment vertical="center"/>
    </xf>
    <xf numFmtId="0" fontId="25" fillId="0" borderId="0" xfId="19" applyFont="1" applyAlignment="1">
      <alignment horizontal="center"/>
    </xf>
    <xf numFmtId="0" fontId="28" fillId="0" borderId="2" xfId="19" applyBorder="1" applyAlignment="1">
      <alignment horizontal="center"/>
    </xf>
    <xf numFmtId="0" fontId="28" fillId="0" borderId="10" xfId="19" applyBorder="1" applyAlignment="1"/>
    <xf numFmtId="0" fontId="24" fillId="0" borderId="2" xfId="19" applyFont="1" applyBorder="1" applyAlignment="1">
      <alignment horizontal="center" vertical="center" wrapText="1"/>
    </xf>
    <xf numFmtId="0" fontId="28" fillId="0" borderId="2" xfId="19" applyBorder="1"/>
    <xf numFmtId="3" fontId="28" fillId="0" borderId="2" xfId="19" applyNumberFormat="1" applyBorder="1"/>
    <xf numFmtId="0" fontId="28" fillId="0" borderId="13" xfId="19" applyFill="1" applyBorder="1"/>
    <xf numFmtId="3" fontId="28" fillId="0" borderId="13" xfId="19" applyNumberFormat="1" applyFill="1" applyBorder="1"/>
    <xf numFmtId="0" fontId="24" fillId="0" borderId="2" xfId="19" applyFont="1" applyBorder="1"/>
    <xf numFmtId="3" fontId="24" fillId="0" borderId="2" xfId="19" applyNumberFormat="1" applyFont="1" applyBorder="1"/>
    <xf numFmtId="0" fontId="0" fillId="0" borderId="0" xfId="0" applyFont="1" applyBorder="1" applyAlignment="1">
      <alignment horizontal="center"/>
    </xf>
    <xf numFmtId="0" fontId="13" fillId="0" borderId="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center" vertical="top" wrapText="1"/>
    </xf>
    <xf numFmtId="0" fontId="13" fillId="0" borderId="15" xfId="0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top" wrapText="1"/>
    </xf>
    <xf numFmtId="0" fontId="0" fillId="0" borderId="9" xfId="0" applyFont="1" applyBorder="1" applyAlignment="1">
      <alignment horizontal="center"/>
    </xf>
    <xf numFmtId="49" fontId="12" fillId="0" borderId="2" xfId="16" applyNumberFormat="1" applyFont="1" applyBorder="1" applyAlignment="1">
      <alignment horizontal="left" vertical="top" wrapText="1"/>
    </xf>
    <xf numFmtId="49" fontId="6" fillId="0" borderId="2" xfId="16" applyNumberFormat="1" applyFont="1" applyBorder="1" applyAlignment="1">
      <alignment horizontal="center" vertical="top"/>
    </xf>
    <xf numFmtId="49" fontId="12" fillId="0" borderId="2" xfId="16" applyNumberFormat="1" applyFont="1" applyBorder="1" applyAlignment="1">
      <alignment horizontal="left" vertical="top"/>
    </xf>
    <xf numFmtId="49" fontId="14" fillId="0" borderId="2" xfId="16" applyNumberFormat="1" applyFont="1" applyBorder="1" applyAlignment="1">
      <alignment horizontal="left" vertical="top"/>
    </xf>
    <xf numFmtId="0" fontId="7" fillId="0" borderId="0" xfId="14" applyFont="1" applyAlignment="1">
      <alignment horizontal="center"/>
    </xf>
    <xf numFmtId="0" fontId="19" fillId="0" borderId="0" xfId="16" applyFont="1" applyAlignment="1"/>
    <xf numFmtId="0" fontId="4" fillId="0" borderId="2" xfId="16" applyFont="1" applyBorder="1" applyAlignment="1">
      <alignment horizontal="center"/>
    </xf>
    <xf numFmtId="0" fontId="5" fillId="0" borderId="2" xfId="16" applyFont="1" applyBorder="1" applyAlignment="1">
      <alignment horizontal="center" vertical="top"/>
    </xf>
    <xf numFmtId="49" fontId="16" fillId="0" borderId="2" xfId="16" applyNumberFormat="1" applyFont="1" applyBorder="1" applyAlignment="1">
      <alignment horizontal="center" vertical="top"/>
    </xf>
    <xf numFmtId="0" fontId="5" fillId="0" borderId="2" xfId="16" applyFont="1" applyBorder="1" applyAlignment="1">
      <alignment horizontal="center" vertical="top" shrinkToFit="1"/>
    </xf>
    <xf numFmtId="49" fontId="14" fillId="0" borderId="2" xfId="16" applyNumberFormat="1" applyFont="1" applyBorder="1" applyAlignment="1">
      <alignment horizontal="left" vertical="top" wrapText="1"/>
    </xf>
    <xf numFmtId="0" fontId="5" fillId="0" borderId="10" xfId="16" applyFont="1" applyBorder="1" applyAlignment="1">
      <alignment horizontal="center" vertical="top" shrinkToFit="1"/>
    </xf>
    <xf numFmtId="49" fontId="4" fillId="0" borderId="6" xfId="16" applyNumberFormat="1" applyFont="1" applyBorder="1" applyAlignment="1">
      <alignment horizontal="left" vertical="top" wrapText="1"/>
    </xf>
    <xf numFmtId="49" fontId="4" fillId="0" borderId="7" xfId="16" applyNumberFormat="1" applyFont="1" applyBorder="1" applyAlignment="1">
      <alignment horizontal="left" vertical="top" wrapText="1"/>
    </xf>
    <xf numFmtId="49" fontId="4" fillId="0" borderId="8" xfId="16" applyNumberFormat="1" applyFont="1" applyBorder="1" applyAlignment="1">
      <alignment horizontal="left" vertical="top" wrapText="1"/>
    </xf>
    <xf numFmtId="49" fontId="4" fillId="0" borderId="3" xfId="16" applyNumberFormat="1" applyFont="1" applyBorder="1" applyAlignment="1">
      <alignment horizontal="left" vertical="top" wrapText="1"/>
    </xf>
    <xf numFmtId="49" fontId="4" fillId="0" borderId="0" xfId="16" applyNumberFormat="1" applyFont="1" applyBorder="1" applyAlignment="1">
      <alignment horizontal="left" vertical="top" wrapText="1"/>
    </xf>
    <xf numFmtId="49" fontId="4" fillId="0" borderId="4" xfId="16" applyNumberFormat="1" applyFont="1" applyBorder="1" applyAlignment="1">
      <alignment horizontal="left" vertical="top" wrapText="1"/>
    </xf>
    <xf numFmtId="49" fontId="4" fillId="0" borderId="6" xfId="16" applyNumberFormat="1" applyFont="1" applyBorder="1" applyAlignment="1">
      <alignment horizontal="left" vertical="top"/>
    </xf>
    <xf numFmtId="49" fontId="4" fillId="0" borderId="7" xfId="16" applyNumberFormat="1" applyFont="1" applyBorder="1" applyAlignment="1">
      <alignment horizontal="left" vertical="top"/>
    </xf>
    <xf numFmtId="49" fontId="4" fillId="0" borderId="8" xfId="16" applyNumberFormat="1" applyFont="1" applyBorder="1" applyAlignment="1">
      <alignment horizontal="left" vertical="top"/>
    </xf>
    <xf numFmtId="49" fontId="4" fillId="0" borderId="3" xfId="16" applyNumberFormat="1" applyFont="1" applyBorder="1" applyAlignment="1">
      <alignment horizontal="left" vertical="top"/>
    </xf>
    <xf numFmtId="49" fontId="4" fillId="0" borderId="0" xfId="16" applyNumberFormat="1" applyFont="1" applyBorder="1" applyAlignment="1">
      <alignment horizontal="left" vertical="top"/>
    </xf>
    <xf numFmtId="49" fontId="4" fillId="0" borderId="4" xfId="16" applyNumberFormat="1" applyFont="1" applyBorder="1" applyAlignment="1">
      <alignment horizontal="left" vertical="top"/>
    </xf>
    <xf numFmtId="49" fontId="4" fillId="0" borderId="5" xfId="16" applyNumberFormat="1" applyFont="1" applyBorder="1" applyAlignment="1">
      <alignment horizontal="left" vertical="top"/>
    </xf>
    <xf numFmtId="49" fontId="4" fillId="0" borderId="9" xfId="16" applyNumberFormat="1" applyFont="1" applyBorder="1" applyAlignment="1">
      <alignment horizontal="left" vertical="top"/>
    </xf>
    <xf numFmtId="49" fontId="4" fillId="0" borderId="1" xfId="16" applyNumberFormat="1" applyFont="1" applyBorder="1" applyAlignment="1">
      <alignment horizontal="left" vertical="top"/>
    </xf>
    <xf numFmtId="49" fontId="4" fillId="0" borderId="9" xfId="16" applyNumberFormat="1" applyFont="1" applyBorder="1" applyAlignment="1">
      <alignment horizontal="left" vertical="top" wrapText="1"/>
    </xf>
    <xf numFmtId="49" fontId="4" fillId="0" borderId="1" xfId="16" applyNumberFormat="1" applyFont="1" applyBorder="1" applyAlignment="1">
      <alignment horizontal="left" vertical="top" wrapText="1"/>
    </xf>
    <xf numFmtId="49" fontId="4" fillId="0" borderId="5" xfId="16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49" fontId="5" fillId="0" borderId="11" xfId="14" applyNumberFormat="1" applyFont="1" applyBorder="1" applyAlignment="1">
      <alignment horizontal="center" vertical="top"/>
    </xf>
    <xf numFmtId="49" fontId="5" fillId="0" borderId="12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top"/>
    </xf>
    <xf numFmtId="0" fontId="7" fillId="0" borderId="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7" fontId="7" fillId="0" borderId="6" xfId="8" applyNumberFormat="1" applyFont="1" applyBorder="1" applyAlignment="1">
      <alignment horizontal="center" vertical="top" wrapText="1"/>
    </xf>
    <xf numFmtId="167" fontId="7" fillId="0" borderId="3" xfId="8" applyNumberFormat="1" applyFont="1" applyBorder="1" applyAlignment="1">
      <alignment horizontal="center" vertical="top" wrapText="1"/>
    </xf>
    <xf numFmtId="167" fontId="7" fillId="0" borderId="5" xfId="8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49" fontId="4" fillId="0" borderId="10" xfId="14" applyNumberFormat="1" applyFont="1" applyBorder="1" applyAlignment="1">
      <alignment horizontal="left" vertical="center"/>
    </xf>
    <xf numFmtId="49" fontId="4" fillId="0" borderId="15" xfId="14" applyNumberFormat="1" applyFont="1" applyBorder="1" applyAlignment="1">
      <alignment horizontal="left" vertical="center"/>
    </xf>
    <xf numFmtId="167" fontId="7" fillId="0" borderId="11" xfId="8" applyNumberFormat="1" applyFont="1" applyBorder="1" applyAlignment="1">
      <alignment horizontal="center" vertical="top" wrapText="1"/>
    </xf>
    <xf numFmtId="167" fontId="7" fillId="0" borderId="13" xfId="8" applyNumberFormat="1" applyFont="1" applyBorder="1" applyAlignment="1">
      <alignment horizontal="center" vertical="top" wrapText="1"/>
    </xf>
    <xf numFmtId="167" fontId="7" fillId="0" borderId="12" xfId="8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9" fontId="5" fillId="0" borderId="13" xfId="14" applyNumberFormat="1" applyFont="1" applyBorder="1" applyAlignment="1">
      <alignment horizontal="center" vertical="top"/>
    </xf>
    <xf numFmtId="0" fontId="4" fillId="0" borderId="1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4" fillId="0" borderId="11" xfId="14" applyNumberFormat="1" applyFont="1" applyBorder="1" applyAlignment="1">
      <alignment horizontal="center" vertical="top"/>
    </xf>
    <xf numFmtId="49" fontId="4" fillId="0" borderId="12" xfId="14" applyNumberFormat="1" applyFont="1" applyBorder="1" applyAlignment="1">
      <alignment horizontal="center" vertical="top"/>
    </xf>
    <xf numFmtId="49" fontId="5" fillId="0" borderId="6" xfId="14" applyNumberFormat="1" applyFont="1" applyBorder="1" applyAlignment="1">
      <alignment horizontal="center" vertical="top"/>
    </xf>
    <xf numFmtId="49" fontId="5" fillId="0" borderId="5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5" fillId="0" borderId="10" xfId="11" applyFont="1" applyBorder="1" applyAlignment="1">
      <alignment horizontal="left" vertical="center" wrapText="1"/>
    </xf>
    <xf numFmtId="0" fontId="5" fillId="0" borderId="15" xfId="11" applyFont="1" applyBorder="1" applyAlignment="1">
      <alignment horizontal="left" vertical="center" wrapText="1"/>
    </xf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49" fontId="5" fillId="0" borderId="3" xfId="14" applyNumberFormat="1" applyFont="1" applyBorder="1" applyAlignment="1">
      <alignment horizontal="center" vertical="top"/>
    </xf>
    <xf numFmtId="49" fontId="4" fillId="0" borderId="6" xfId="14" applyNumberFormat="1" applyFont="1" applyBorder="1" applyAlignment="1">
      <alignment horizontal="center" vertical="top"/>
    </xf>
    <xf numFmtId="49" fontId="4" fillId="0" borderId="5" xfId="14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left" vertical="center" wrapText="1"/>
    </xf>
    <xf numFmtId="0" fontId="6" fillId="0" borderId="3" xfId="11" applyFont="1" applyBorder="1" applyAlignment="1">
      <alignment horizontal="center" vertical="center"/>
    </xf>
    <xf numFmtId="0" fontId="6" fillId="0" borderId="0" xfId="11" applyFont="1" applyBorder="1" applyAlignment="1">
      <alignment horizontal="center" vertical="center"/>
    </xf>
    <xf numFmtId="0" fontId="6" fillId="0" borderId="4" xfId="1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19" applyFont="1" applyAlignment="1">
      <alignment horizontal="center" vertical="top"/>
    </xf>
    <xf numFmtId="0" fontId="4" fillId="0" borderId="0" xfId="19" applyFont="1" applyAlignment="1">
      <alignment horizontal="center" vertical="center"/>
    </xf>
    <xf numFmtId="0" fontId="25" fillId="0" borderId="0" xfId="19" applyFont="1" applyAlignment="1">
      <alignment horizontal="center"/>
    </xf>
  </cellXfs>
  <cellStyles count="20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Ezres" xfId="7" builtinId="3"/>
    <cellStyle name="Ezres 2" xfId="8" xr:uid="{00000000-0005-0000-0000-000007000000}"/>
    <cellStyle name="Ezres 3" xfId="9" xr:uid="{00000000-0005-0000-0000-000008000000}"/>
    <cellStyle name="Ezres 4" xfId="10" xr:uid="{00000000-0005-0000-0000-000009000000}"/>
    <cellStyle name="Normál" xfId="0" builtinId="0"/>
    <cellStyle name="Normál 2" xfId="11" xr:uid="{00000000-0005-0000-0000-00000B000000}"/>
    <cellStyle name="Normál 3" xfId="12" xr:uid="{00000000-0005-0000-0000-00000C000000}"/>
    <cellStyle name="Normál 4" xfId="13" xr:uid="{00000000-0005-0000-0000-00000D000000}"/>
    <cellStyle name="Normál 5" xfId="18" xr:uid="{00000000-0005-0000-0000-00000E000000}"/>
    <cellStyle name="Normál 6" xfId="19" xr:uid="{00000000-0005-0000-0000-00000F000000}"/>
    <cellStyle name="Normál_2010. 04. 20." xfId="14" xr:uid="{00000000-0005-0000-0000-000010000000}"/>
    <cellStyle name="Normál_2010. 04. 20. 2" xfId="15" xr:uid="{00000000-0005-0000-0000-000011000000}"/>
    <cellStyle name="Normál_Z.szegv.táblák2010" xfId="16" xr:uid="{00000000-0005-0000-0000-000012000000}"/>
    <cellStyle name="Pénznem 2" xfId="17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2"/>
  <sheetViews>
    <sheetView view="pageBreakPreview" topLeftCell="A19" zoomScaleNormal="100" zoomScaleSheetLayoutView="100" workbookViewId="0">
      <selection sqref="A1:G1"/>
    </sheetView>
  </sheetViews>
  <sheetFormatPr defaultRowHeight="12.75" x14ac:dyDescent="0.2"/>
  <cols>
    <col min="1" max="1" width="7" style="190" bestFit="1" customWidth="1"/>
    <col min="2" max="2" width="56.7109375" style="190" customWidth="1"/>
    <col min="3" max="7" width="17.7109375" style="190" customWidth="1"/>
    <col min="8" max="9" width="9.140625" style="190"/>
    <col min="10" max="10" width="14.140625" style="190" bestFit="1" customWidth="1"/>
    <col min="11" max="16384" width="9.140625" style="190"/>
  </cols>
  <sheetData>
    <row r="1" spans="1:10" x14ac:dyDescent="0.2">
      <c r="A1" s="222" t="s">
        <v>830</v>
      </c>
      <c r="B1" s="222"/>
      <c r="C1" s="222"/>
      <c r="D1" s="222"/>
      <c r="E1" s="222"/>
      <c r="F1" s="222"/>
      <c r="G1" s="222"/>
    </row>
    <row r="2" spans="1:10" hidden="1" x14ac:dyDescent="0.2">
      <c r="A2" s="222" t="s">
        <v>671</v>
      </c>
      <c r="B2" s="222"/>
      <c r="C2" s="222"/>
      <c r="D2" s="222"/>
      <c r="E2" s="222"/>
      <c r="F2" s="222"/>
      <c r="G2" s="222"/>
    </row>
    <row r="3" spans="1:10" x14ac:dyDescent="0.2">
      <c r="A3" s="222"/>
      <c r="B3" s="222"/>
      <c r="C3" s="222"/>
      <c r="D3" s="222"/>
      <c r="E3" s="222"/>
      <c r="F3" s="222"/>
      <c r="G3" s="222"/>
    </row>
    <row r="4" spans="1:10" x14ac:dyDescent="0.2">
      <c r="A4" s="222" t="s">
        <v>792</v>
      </c>
      <c r="B4" s="222"/>
      <c r="C4" s="222"/>
      <c r="D4" s="222"/>
      <c r="E4" s="222"/>
      <c r="F4" s="222"/>
      <c r="G4" s="222"/>
    </row>
    <row r="5" spans="1:10" ht="15" x14ac:dyDescent="0.2">
      <c r="A5" s="185">
        <v>1</v>
      </c>
      <c r="B5" s="185">
        <v>2</v>
      </c>
      <c r="C5" s="185">
        <v>3</v>
      </c>
      <c r="D5" s="185">
        <v>4</v>
      </c>
      <c r="E5" s="185">
        <v>5</v>
      </c>
      <c r="F5" s="185">
        <v>6</v>
      </c>
      <c r="G5" s="185">
        <v>7</v>
      </c>
    </row>
    <row r="6" spans="1:10" x14ac:dyDescent="0.2">
      <c r="A6" s="223"/>
      <c r="B6" s="224"/>
      <c r="C6" s="227" t="s">
        <v>16</v>
      </c>
      <c r="D6" s="228"/>
      <c r="E6" s="228"/>
      <c r="F6" s="228"/>
      <c r="G6" s="229"/>
    </row>
    <row r="7" spans="1:10" ht="38.25" x14ac:dyDescent="0.2">
      <c r="A7" s="225"/>
      <c r="B7" s="226"/>
      <c r="C7" s="187" t="s">
        <v>626</v>
      </c>
      <c r="D7" s="187" t="s">
        <v>102</v>
      </c>
      <c r="E7" s="187" t="s">
        <v>103</v>
      </c>
      <c r="F7" s="187" t="s">
        <v>104</v>
      </c>
      <c r="G7" s="187" t="s">
        <v>23</v>
      </c>
      <c r="J7" s="192"/>
    </row>
    <row r="8" spans="1:10" x14ac:dyDescent="0.2">
      <c r="A8" s="191">
        <v>1</v>
      </c>
      <c r="B8" s="169" t="s">
        <v>120</v>
      </c>
      <c r="C8" s="186">
        <f t="shared" ref="C8:C38" si="0">SUM(D8:G8)</f>
        <v>181163000</v>
      </c>
      <c r="D8" s="186">
        <v>38504000</v>
      </c>
      <c r="E8" s="186">
        <v>53236000</v>
      </c>
      <c r="F8" s="186">
        <v>46337000</v>
      </c>
      <c r="G8" s="186">
        <v>43086000</v>
      </c>
    </row>
    <row r="9" spans="1:10" x14ac:dyDescent="0.2">
      <c r="A9" s="191">
        <v>2</v>
      </c>
      <c r="B9" s="169" t="s">
        <v>121</v>
      </c>
      <c r="C9" s="186">
        <f t="shared" si="0"/>
        <v>12906000</v>
      </c>
      <c r="D9" s="186">
        <v>1117000</v>
      </c>
      <c r="E9" s="186">
        <v>4223000</v>
      </c>
      <c r="F9" s="186">
        <v>4000000</v>
      </c>
      <c r="G9" s="186">
        <v>3566000</v>
      </c>
    </row>
    <row r="10" spans="1:10" x14ac:dyDescent="0.2">
      <c r="A10" s="191">
        <v>3</v>
      </c>
      <c r="B10" s="169" t="s">
        <v>122</v>
      </c>
      <c r="C10" s="186">
        <f t="shared" si="0"/>
        <v>0</v>
      </c>
      <c r="D10" s="186"/>
      <c r="E10" s="186">
        <v>0</v>
      </c>
      <c r="F10" s="186">
        <v>0</v>
      </c>
      <c r="G10" s="186"/>
    </row>
    <row r="11" spans="1:10" x14ac:dyDescent="0.2">
      <c r="A11" s="191">
        <v>4</v>
      </c>
      <c r="B11" s="169" t="s">
        <v>123</v>
      </c>
      <c r="C11" s="186">
        <f t="shared" si="0"/>
        <v>0</v>
      </c>
      <c r="D11" s="186"/>
      <c r="E11" s="186">
        <v>0</v>
      </c>
      <c r="F11" s="186">
        <v>0</v>
      </c>
      <c r="G11" s="186"/>
    </row>
    <row r="12" spans="1:10" x14ac:dyDescent="0.2">
      <c r="A12" s="191">
        <v>5</v>
      </c>
      <c r="B12" s="169" t="s">
        <v>124</v>
      </c>
      <c r="C12" s="186">
        <f t="shared" si="0"/>
        <v>0</v>
      </c>
      <c r="D12" s="186"/>
      <c r="E12" s="186">
        <v>0</v>
      </c>
      <c r="F12" s="186">
        <v>0</v>
      </c>
      <c r="G12" s="186"/>
    </row>
    <row r="13" spans="1:10" x14ac:dyDescent="0.2">
      <c r="A13" s="191">
        <v>6</v>
      </c>
      <c r="B13" s="169" t="s">
        <v>125</v>
      </c>
      <c r="C13" s="186">
        <f t="shared" si="0"/>
        <v>3911000</v>
      </c>
      <c r="D13" s="186">
        <v>0</v>
      </c>
      <c r="E13" s="186">
        <v>750000</v>
      </c>
      <c r="F13" s="186">
        <v>3161000</v>
      </c>
      <c r="G13" s="186"/>
    </row>
    <row r="14" spans="1:10" x14ac:dyDescent="0.2">
      <c r="A14" s="191">
        <v>7</v>
      </c>
      <c r="B14" s="169" t="s">
        <v>126</v>
      </c>
      <c r="C14" s="186">
        <f t="shared" si="0"/>
        <v>1950000</v>
      </c>
      <c r="D14" s="186">
        <v>0</v>
      </c>
      <c r="E14" s="186">
        <v>1950000</v>
      </c>
      <c r="F14" s="186">
        <v>0</v>
      </c>
      <c r="G14" s="186"/>
    </row>
    <row r="15" spans="1:10" x14ac:dyDescent="0.2">
      <c r="A15" s="191">
        <v>8</v>
      </c>
      <c r="B15" s="169" t="s">
        <v>127</v>
      </c>
      <c r="C15" s="186">
        <f t="shared" si="0"/>
        <v>0</v>
      </c>
      <c r="D15" s="186"/>
      <c r="E15" s="186">
        <v>0</v>
      </c>
      <c r="F15" s="186">
        <v>0</v>
      </c>
      <c r="G15" s="186"/>
    </row>
    <row r="16" spans="1:10" x14ac:dyDescent="0.2">
      <c r="A16" s="191">
        <v>9</v>
      </c>
      <c r="B16" s="169" t="s">
        <v>128</v>
      </c>
      <c r="C16" s="186">
        <f t="shared" si="0"/>
        <v>812000</v>
      </c>
      <c r="D16" s="186">
        <v>160000</v>
      </c>
      <c r="E16" s="186">
        <v>282000</v>
      </c>
      <c r="F16" s="186">
        <v>270000</v>
      </c>
      <c r="G16" s="186">
        <v>100000</v>
      </c>
    </row>
    <row r="17" spans="1:7" x14ac:dyDescent="0.2">
      <c r="A17" s="191">
        <v>10</v>
      </c>
      <c r="B17" s="169" t="s">
        <v>129</v>
      </c>
      <c r="C17" s="186">
        <f t="shared" si="0"/>
        <v>0</v>
      </c>
      <c r="D17" s="186"/>
      <c r="E17" s="186">
        <v>0</v>
      </c>
      <c r="F17" s="186">
        <v>0</v>
      </c>
      <c r="G17" s="186"/>
    </row>
    <row r="18" spans="1:7" x14ac:dyDescent="0.2">
      <c r="A18" s="191">
        <v>11</v>
      </c>
      <c r="B18" s="169" t="s">
        <v>130</v>
      </c>
      <c r="C18" s="186">
        <f t="shared" si="0"/>
        <v>0</v>
      </c>
      <c r="D18" s="186"/>
      <c r="E18" s="186">
        <v>0</v>
      </c>
      <c r="F18" s="186">
        <v>0</v>
      </c>
      <c r="G18" s="186"/>
    </row>
    <row r="19" spans="1:7" x14ac:dyDescent="0.2">
      <c r="A19" s="191">
        <v>12</v>
      </c>
      <c r="B19" s="169" t="s">
        <v>131</v>
      </c>
      <c r="C19" s="186">
        <f t="shared" si="0"/>
        <v>0</v>
      </c>
      <c r="D19" s="186"/>
      <c r="E19" s="186">
        <v>0</v>
      </c>
      <c r="F19" s="186">
        <v>0</v>
      </c>
      <c r="G19" s="186"/>
    </row>
    <row r="20" spans="1:7" x14ac:dyDescent="0.2">
      <c r="A20" s="191">
        <v>13</v>
      </c>
      <c r="B20" s="169" t="s">
        <v>132</v>
      </c>
      <c r="C20" s="186">
        <f t="shared" si="0"/>
        <v>2348000</v>
      </c>
      <c r="D20" s="186">
        <v>610000</v>
      </c>
      <c r="E20" s="186">
        <v>558000</v>
      </c>
      <c r="F20" s="186">
        <v>450000</v>
      </c>
      <c r="G20" s="186">
        <v>730000</v>
      </c>
    </row>
    <row r="21" spans="1:7" x14ac:dyDescent="0.2">
      <c r="A21" s="191">
        <v>14</v>
      </c>
      <c r="B21" s="169" t="s">
        <v>133</v>
      </c>
      <c r="C21" s="186">
        <f t="shared" si="0"/>
        <v>0</v>
      </c>
      <c r="D21" s="186"/>
      <c r="E21" s="186">
        <v>0</v>
      </c>
      <c r="F21" s="186">
        <v>0</v>
      </c>
      <c r="G21" s="186"/>
    </row>
    <row r="22" spans="1:7" x14ac:dyDescent="0.2">
      <c r="A22" s="191">
        <v>15</v>
      </c>
      <c r="B22" s="169" t="s">
        <v>672</v>
      </c>
      <c r="C22" s="186">
        <f t="shared" si="0"/>
        <v>203090000</v>
      </c>
      <c r="D22" s="186">
        <f>SUM(D8:D21)</f>
        <v>40391000</v>
      </c>
      <c r="E22" s="186">
        <f>SUM(E8:E21)</f>
        <v>60999000</v>
      </c>
      <c r="F22" s="186">
        <f>SUM(F8:F21)</f>
        <v>54218000</v>
      </c>
      <c r="G22" s="186">
        <f>SUM(G8:G21)</f>
        <v>47482000</v>
      </c>
    </row>
    <row r="23" spans="1:7" x14ac:dyDescent="0.2">
      <c r="A23" s="191">
        <v>16</v>
      </c>
      <c r="B23" s="169" t="s">
        <v>134</v>
      </c>
      <c r="C23" s="186">
        <f t="shared" si="0"/>
        <v>16800000</v>
      </c>
      <c r="D23" s="186">
        <v>16800000</v>
      </c>
      <c r="E23" s="186">
        <v>0</v>
      </c>
      <c r="F23" s="186"/>
      <c r="G23" s="186"/>
    </row>
    <row r="24" spans="1:7" ht="25.5" x14ac:dyDescent="0.2">
      <c r="A24" s="191">
        <v>17</v>
      </c>
      <c r="B24" s="169" t="s">
        <v>135</v>
      </c>
      <c r="C24" s="186">
        <f t="shared" si="0"/>
        <v>8713000</v>
      </c>
      <c r="D24" s="186">
        <v>3980000</v>
      </c>
      <c r="E24" s="186">
        <v>4440000</v>
      </c>
      <c r="F24" s="186">
        <v>293000</v>
      </c>
      <c r="G24" s="186"/>
    </row>
    <row r="25" spans="1:7" x14ac:dyDescent="0.2">
      <c r="A25" s="191">
        <v>18</v>
      </c>
      <c r="B25" s="169" t="s">
        <v>136</v>
      </c>
      <c r="C25" s="186">
        <f t="shared" si="0"/>
        <v>7180000</v>
      </c>
      <c r="D25" s="186">
        <v>6820000</v>
      </c>
      <c r="E25" s="186">
        <v>250000</v>
      </c>
      <c r="F25" s="186">
        <v>70000</v>
      </c>
      <c r="G25" s="186">
        <v>40000</v>
      </c>
    </row>
    <row r="26" spans="1:7" x14ac:dyDescent="0.2">
      <c r="A26" s="191">
        <v>19</v>
      </c>
      <c r="B26" s="169" t="s">
        <v>137</v>
      </c>
      <c r="C26" s="186">
        <f t="shared" si="0"/>
        <v>32693000</v>
      </c>
      <c r="D26" s="186">
        <f>SUM(D23:D25)</f>
        <v>27600000</v>
      </c>
      <c r="E26" s="186">
        <f>SUM(E23:E25)</f>
        <v>4690000</v>
      </c>
      <c r="F26" s="186">
        <f>SUM(F23:F25)</f>
        <v>363000</v>
      </c>
      <c r="G26" s="186">
        <f>SUM(G23:G25)</f>
        <v>40000</v>
      </c>
    </row>
    <row r="27" spans="1:7" x14ac:dyDescent="0.2">
      <c r="A27" s="194">
        <v>20</v>
      </c>
      <c r="B27" s="184" t="s">
        <v>673</v>
      </c>
      <c r="C27" s="154">
        <f t="shared" si="0"/>
        <v>235783000</v>
      </c>
      <c r="D27" s="154">
        <f>SUM(D26,D22)</f>
        <v>67991000</v>
      </c>
      <c r="E27" s="154">
        <f>SUM(E26,E22)</f>
        <v>65689000</v>
      </c>
      <c r="F27" s="154">
        <f>F22+F26</f>
        <v>54581000</v>
      </c>
      <c r="G27" s="154">
        <f>SUM(G26,G22)</f>
        <v>47522000</v>
      </c>
    </row>
    <row r="28" spans="1:7" ht="25.5" x14ac:dyDescent="0.2">
      <c r="A28" s="194">
        <v>21</v>
      </c>
      <c r="B28" s="184" t="s">
        <v>674</v>
      </c>
      <c r="C28" s="154">
        <f t="shared" si="0"/>
        <v>41871700</v>
      </c>
      <c r="D28" s="154">
        <f>SUM(D29:D34)</f>
        <v>10372700</v>
      </c>
      <c r="E28" s="154">
        <f>SUM(E29:E34)</f>
        <v>12500000</v>
      </c>
      <c r="F28" s="154">
        <f>SUM(F29:F34)</f>
        <v>10097000</v>
      </c>
      <c r="G28" s="154">
        <f>SUM(G29:G34)</f>
        <v>8902000</v>
      </c>
    </row>
    <row r="29" spans="1:7" hidden="1" x14ac:dyDescent="0.2">
      <c r="A29" s="191">
        <v>22</v>
      </c>
      <c r="B29" s="169" t="s">
        <v>138</v>
      </c>
      <c r="C29" s="186">
        <f t="shared" si="0"/>
        <v>39506300</v>
      </c>
      <c r="D29" s="186">
        <v>9006300</v>
      </c>
      <c r="E29" s="186">
        <v>11586000</v>
      </c>
      <c r="F29" s="186">
        <v>10012000</v>
      </c>
      <c r="G29" s="186">
        <v>8902000</v>
      </c>
    </row>
    <row r="30" spans="1:7" hidden="1" x14ac:dyDescent="0.2">
      <c r="A30" s="191">
        <v>23</v>
      </c>
      <c r="B30" s="169" t="s">
        <v>139</v>
      </c>
      <c r="C30" s="186">
        <f t="shared" si="0"/>
        <v>0</v>
      </c>
      <c r="D30" s="186">
        <v>0</v>
      </c>
      <c r="E30" s="186">
        <v>0</v>
      </c>
      <c r="F30" s="186">
        <v>0</v>
      </c>
      <c r="G30" s="186"/>
    </row>
    <row r="31" spans="1:7" hidden="1" x14ac:dyDescent="0.2">
      <c r="A31" s="191">
        <v>24</v>
      </c>
      <c r="B31" s="169" t="s">
        <v>140</v>
      </c>
      <c r="C31" s="186">
        <f t="shared" si="0"/>
        <v>1133200</v>
      </c>
      <c r="D31" s="186">
        <v>605200</v>
      </c>
      <c r="E31" s="186">
        <v>513000</v>
      </c>
      <c r="F31" s="186">
        <v>15000</v>
      </c>
      <c r="G31" s="186"/>
    </row>
    <row r="32" spans="1:7" hidden="1" x14ac:dyDescent="0.2">
      <c r="A32" s="191">
        <v>25</v>
      </c>
      <c r="B32" s="169" t="s">
        <v>141</v>
      </c>
      <c r="C32" s="186">
        <f t="shared" si="0"/>
        <v>455000</v>
      </c>
      <c r="D32" s="186">
        <v>345000</v>
      </c>
      <c r="E32" s="186">
        <v>50000</v>
      </c>
      <c r="F32" s="186">
        <v>60000</v>
      </c>
      <c r="G32" s="186"/>
    </row>
    <row r="33" spans="1:7" ht="38.25" hidden="1" x14ac:dyDescent="0.2">
      <c r="A33" s="191">
        <v>26</v>
      </c>
      <c r="B33" s="169" t="s">
        <v>142</v>
      </c>
      <c r="C33" s="186">
        <f t="shared" si="0"/>
        <v>0</v>
      </c>
      <c r="D33" s="186">
        <v>0</v>
      </c>
      <c r="E33" s="186">
        <v>0</v>
      </c>
      <c r="F33" s="186">
        <v>0</v>
      </c>
      <c r="G33" s="186"/>
    </row>
    <row r="34" spans="1:7" hidden="1" x14ac:dyDescent="0.2">
      <c r="A34" s="191">
        <v>27</v>
      </c>
      <c r="B34" s="169" t="s">
        <v>143</v>
      </c>
      <c r="C34" s="186">
        <f t="shared" si="0"/>
        <v>777200</v>
      </c>
      <c r="D34" s="186">
        <v>416200</v>
      </c>
      <c r="E34" s="186">
        <v>351000</v>
      </c>
      <c r="F34" s="186">
        <v>10000</v>
      </c>
      <c r="G34" s="186"/>
    </row>
    <row r="35" spans="1:7" x14ac:dyDescent="0.2">
      <c r="A35" s="191">
        <v>28</v>
      </c>
      <c r="B35" s="169" t="s">
        <v>144</v>
      </c>
      <c r="C35" s="186">
        <f t="shared" si="0"/>
        <v>1082000</v>
      </c>
      <c r="D35" s="186">
        <v>490000</v>
      </c>
      <c r="E35" s="186">
        <v>30000</v>
      </c>
      <c r="F35" s="186">
        <v>550000</v>
      </c>
      <c r="G35" s="186">
        <v>12000</v>
      </c>
    </row>
    <row r="36" spans="1:7" x14ac:dyDescent="0.2">
      <c r="A36" s="191">
        <v>29</v>
      </c>
      <c r="B36" s="169" t="s">
        <v>145</v>
      </c>
      <c r="C36" s="186">
        <f t="shared" si="0"/>
        <v>45358000</v>
      </c>
      <c r="D36" s="186">
        <v>20586000</v>
      </c>
      <c r="E36" s="186">
        <v>1147000</v>
      </c>
      <c r="F36" s="186">
        <v>500000</v>
      </c>
      <c r="G36" s="186">
        <v>23125000</v>
      </c>
    </row>
    <row r="37" spans="1:7" x14ac:dyDescent="0.2">
      <c r="A37" s="191">
        <v>30</v>
      </c>
      <c r="B37" s="169" t="s">
        <v>146</v>
      </c>
      <c r="C37" s="186">
        <f t="shared" si="0"/>
        <v>0</v>
      </c>
      <c r="D37" s="186">
        <v>0</v>
      </c>
      <c r="E37" s="186">
        <v>0</v>
      </c>
      <c r="F37" s="186">
        <v>0</v>
      </c>
      <c r="G37" s="186">
        <v>0</v>
      </c>
    </row>
    <row r="38" spans="1:7" x14ac:dyDescent="0.2">
      <c r="A38" s="191">
        <v>31</v>
      </c>
      <c r="B38" s="169" t="s">
        <v>675</v>
      </c>
      <c r="C38" s="186">
        <f t="shared" si="0"/>
        <v>46440000</v>
      </c>
      <c r="D38" s="186">
        <f>SUM(D35:D37)</f>
        <v>21076000</v>
      </c>
      <c r="E38" s="186">
        <f>SUM(E35:E37)</f>
        <v>1177000</v>
      </c>
      <c r="F38" s="186">
        <f>SUM(F35:F37)</f>
        <v>1050000</v>
      </c>
      <c r="G38" s="186">
        <f>SUM(G35:G37)</f>
        <v>23137000</v>
      </c>
    </row>
    <row r="39" spans="1:7" x14ac:dyDescent="0.2">
      <c r="A39" s="191">
        <v>32</v>
      </c>
      <c r="B39" s="169" t="s">
        <v>147</v>
      </c>
      <c r="C39" s="186">
        <f t="shared" ref="C39:C66" si="1">SUM(D39:G39)</f>
        <v>2275000</v>
      </c>
      <c r="D39" s="186">
        <v>345000</v>
      </c>
      <c r="E39" s="186">
        <v>1592000</v>
      </c>
      <c r="F39" s="186">
        <v>70000</v>
      </c>
      <c r="G39" s="186">
        <v>268000</v>
      </c>
    </row>
    <row r="40" spans="1:7" x14ac:dyDescent="0.2">
      <c r="A40" s="191">
        <v>33</v>
      </c>
      <c r="B40" s="169" t="s">
        <v>148</v>
      </c>
      <c r="C40" s="186">
        <f t="shared" si="1"/>
        <v>1075000</v>
      </c>
      <c r="D40" s="186">
        <v>468000</v>
      </c>
      <c r="E40" s="186">
        <v>255000</v>
      </c>
      <c r="F40" s="186">
        <v>80000</v>
      </c>
      <c r="G40" s="186">
        <v>272000</v>
      </c>
    </row>
    <row r="41" spans="1:7" x14ac:dyDescent="0.2">
      <c r="A41" s="191">
        <v>34</v>
      </c>
      <c r="B41" s="169" t="s">
        <v>676</v>
      </c>
      <c r="C41" s="186">
        <f t="shared" si="1"/>
        <v>3350000</v>
      </c>
      <c r="D41" s="186">
        <f>SUM(D39:D40)</f>
        <v>813000</v>
      </c>
      <c r="E41" s="186">
        <f>SUM(E39:E40)</f>
        <v>1847000</v>
      </c>
      <c r="F41" s="186">
        <f>SUM(F39:F40)</f>
        <v>150000</v>
      </c>
      <c r="G41" s="186">
        <f>SUM(G39:G40)</f>
        <v>540000</v>
      </c>
    </row>
    <row r="42" spans="1:7" x14ac:dyDescent="0.2">
      <c r="A42" s="191">
        <v>35</v>
      </c>
      <c r="B42" s="169" t="s">
        <v>149</v>
      </c>
      <c r="C42" s="186">
        <f t="shared" si="1"/>
        <v>9000000</v>
      </c>
      <c r="D42" s="186">
        <v>5000000</v>
      </c>
      <c r="E42" s="186">
        <v>1050000</v>
      </c>
      <c r="F42" s="186">
        <v>1100000</v>
      </c>
      <c r="G42" s="186">
        <v>1850000</v>
      </c>
    </row>
    <row r="43" spans="1:7" x14ac:dyDescent="0.2">
      <c r="A43" s="191">
        <v>36</v>
      </c>
      <c r="B43" s="169" t="s">
        <v>150</v>
      </c>
      <c r="C43" s="186">
        <f t="shared" si="1"/>
        <v>100000</v>
      </c>
      <c r="D43" s="186">
        <v>0</v>
      </c>
      <c r="E43" s="186">
        <v>0</v>
      </c>
      <c r="F43" s="186">
        <v>0</v>
      </c>
      <c r="G43" s="186">
        <v>100000</v>
      </c>
    </row>
    <row r="44" spans="1:7" x14ac:dyDescent="0.2">
      <c r="A44" s="191">
        <v>37</v>
      </c>
      <c r="B44" s="169" t="s">
        <v>677</v>
      </c>
      <c r="C44" s="186">
        <f t="shared" si="1"/>
        <v>2330000</v>
      </c>
      <c r="D44" s="186">
        <v>2330000</v>
      </c>
      <c r="E44" s="186">
        <v>0</v>
      </c>
      <c r="F44" s="186">
        <v>0</v>
      </c>
      <c r="G44" s="186">
        <v>0</v>
      </c>
    </row>
    <row r="45" spans="1:7" ht="25.5" hidden="1" x14ac:dyDescent="0.2">
      <c r="A45" s="191">
        <v>38</v>
      </c>
      <c r="B45" s="169" t="s">
        <v>151</v>
      </c>
      <c r="C45" s="186">
        <f t="shared" si="1"/>
        <v>0</v>
      </c>
      <c r="D45" s="186">
        <v>0</v>
      </c>
      <c r="E45" s="186">
        <v>0</v>
      </c>
      <c r="F45" s="186">
        <v>0</v>
      </c>
      <c r="G45" s="186">
        <v>0</v>
      </c>
    </row>
    <row r="46" spans="1:7" x14ac:dyDescent="0.2">
      <c r="A46" s="191">
        <v>39</v>
      </c>
      <c r="B46" s="169" t="s">
        <v>152</v>
      </c>
      <c r="C46" s="186">
        <f t="shared" si="1"/>
        <v>3532000</v>
      </c>
      <c r="D46" s="186">
        <v>2051000</v>
      </c>
      <c r="E46" s="186">
        <v>30000</v>
      </c>
      <c r="F46" s="186">
        <v>210000</v>
      </c>
      <c r="G46" s="186">
        <v>1241000</v>
      </c>
    </row>
    <row r="47" spans="1:7" x14ac:dyDescent="0.2">
      <c r="A47" s="191">
        <v>40</v>
      </c>
      <c r="B47" s="169" t="s">
        <v>678</v>
      </c>
      <c r="C47" s="186">
        <f t="shared" si="1"/>
        <v>8115000</v>
      </c>
      <c r="D47" s="186">
        <v>7250000</v>
      </c>
      <c r="E47" s="186">
        <v>50000</v>
      </c>
      <c r="F47" s="186">
        <v>315000</v>
      </c>
      <c r="G47" s="186">
        <v>500000</v>
      </c>
    </row>
    <row r="48" spans="1:7" hidden="1" x14ac:dyDescent="0.2">
      <c r="A48" s="191">
        <v>41</v>
      </c>
      <c r="B48" s="169" t="s">
        <v>153</v>
      </c>
      <c r="C48" s="186">
        <f t="shared" si="1"/>
        <v>0</v>
      </c>
      <c r="D48" s="186">
        <v>0</v>
      </c>
      <c r="E48" s="186">
        <v>0</v>
      </c>
      <c r="F48" s="186">
        <v>0</v>
      </c>
      <c r="G48" s="186">
        <v>0</v>
      </c>
    </row>
    <row r="49" spans="1:7" x14ac:dyDescent="0.2">
      <c r="A49" s="191">
        <v>42</v>
      </c>
      <c r="B49" s="169" t="s">
        <v>679</v>
      </c>
      <c r="C49" s="186">
        <f t="shared" si="1"/>
        <v>1816000</v>
      </c>
      <c r="D49" s="186">
        <v>1245000</v>
      </c>
      <c r="E49" s="186">
        <v>130000</v>
      </c>
      <c r="F49" s="186">
        <v>350000</v>
      </c>
      <c r="G49" s="186">
        <v>91000</v>
      </c>
    </row>
    <row r="50" spans="1:7" x14ac:dyDescent="0.2">
      <c r="A50" s="191">
        <v>43</v>
      </c>
      <c r="B50" s="169" t="s">
        <v>680</v>
      </c>
      <c r="C50" s="186">
        <f t="shared" si="1"/>
        <v>31825000</v>
      </c>
      <c r="D50" s="186">
        <v>27884000</v>
      </c>
      <c r="E50" s="186">
        <v>2232000</v>
      </c>
      <c r="F50" s="186">
        <v>500000</v>
      </c>
      <c r="G50" s="186">
        <v>1209000</v>
      </c>
    </row>
    <row r="51" spans="1:7" x14ac:dyDescent="0.2">
      <c r="A51" s="191">
        <v>44</v>
      </c>
      <c r="B51" s="169" t="s">
        <v>154</v>
      </c>
      <c r="C51" s="186">
        <f t="shared" si="1"/>
        <v>0</v>
      </c>
      <c r="D51" s="186">
        <v>0</v>
      </c>
      <c r="E51" s="186">
        <v>0</v>
      </c>
      <c r="F51" s="186">
        <v>0</v>
      </c>
      <c r="G51" s="186"/>
    </row>
    <row r="52" spans="1:7" x14ac:dyDescent="0.2">
      <c r="A52" s="191">
        <v>45</v>
      </c>
      <c r="B52" s="169" t="s">
        <v>681</v>
      </c>
      <c r="C52" s="186">
        <f t="shared" si="1"/>
        <v>56718000</v>
      </c>
      <c r="D52" s="186">
        <f>SUM(D42:D47,D49:D50)</f>
        <v>45760000</v>
      </c>
      <c r="E52" s="186">
        <f>SUM(E42:E47,E49:E50)</f>
        <v>3492000</v>
      </c>
      <c r="F52" s="186">
        <f>SUM((F42:F44),(F46:F47),(F49:F50))</f>
        <v>2475000</v>
      </c>
      <c r="G52" s="186">
        <f>SUM(G42:G51)</f>
        <v>4991000</v>
      </c>
    </row>
    <row r="53" spans="1:7" x14ac:dyDescent="0.2">
      <c r="A53" s="191">
        <v>46</v>
      </c>
      <c r="B53" s="169" t="s">
        <v>155</v>
      </c>
      <c r="C53" s="186">
        <f t="shared" si="1"/>
        <v>865000</v>
      </c>
      <c r="D53" s="186">
        <v>300000</v>
      </c>
      <c r="E53" s="186">
        <v>510000</v>
      </c>
      <c r="F53" s="186">
        <v>50000</v>
      </c>
      <c r="G53" s="186">
        <v>5000</v>
      </c>
    </row>
    <row r="54" spans="1:7" x14ac:dyDescent="0.2">
      <c r="A54" s="191">
        <v>47</v>
      </c>
      <c r="B54" s="169" t="s">
        <v>156</v>
      </c>
      <c r="C54" s="186">
        <f t="shared" si="1"/>
        <v>0</v>
      </c>
      <c r="D54" s="186">
        <v>0</v>
      </c>
      <c r="E54" s="186">
        <v>0</v>
      </c>
      <c r="F54" s="186">
        <v>0</v>
      </c>
      <c r="G54" s="186"/>
    </row>
    <row r="55" spans="1:7" x14ac:dyDescent="0.2">
      <c r="A55" s="191">
        <v>48</v>
      </c>
      <c r="B55" s="169" t="s">
        <v>682</v>
      </c>
      <c r="C55" s="186">
        <f t="shared" si="1"/>
        <v>865000</v>
      </c>
      <c r="D55" s="186">
        <f>SUM(D53:D54)</f>
        <v>300000</v>
      </c>
      <c r="E55" s="186">
        <f>SUM(E53:E54)</f>
        <v>510000</v>
      </c>
      <c r="F55" s="186">
        <f>SUM(F53:F54)</f>
        <v>50000</v>
      </c>
      <c r="G55" s="186">
        <f>SUM(G53:G54)</f>
        <v>5000</v>
      </c>
    </row>
    <row r="56" spans="1:7" ht="25.5" x14ac:dyDescent="0.2">
      <c r="A56" s="191">
        <v>49</v>
      </c>
      <c r="B56" s="169" t="s">
        <v>157</v>
      </c>
      <c r="C56" s="186">
        <f t="shared" si="1"/>
        <v>28169000</v>
      </c>
      <c r="D56" s="186">
        <v>19700000</v>
      </c>
      <c r="E56" s="186">
        <v>1214000</v>
      </c>
      <c r="F56" s="186">
        <v>750000</v>
      </c>
      <c r="G56" s="186">
        <v>6505000</v>
      </c>
    </row>
    <row r="57" spans="1:7" x14ac:dyDescent="0.2">
      <c r="A57" s="191">
        <v>50</v>
      </c>
      <c r="B57" s="169" t="s">
        <v>683</v>
      </c>
      <c r="C57" s="186">
        <f t="shared" si="1"/>
        <v>39477000</v>
      </c>
      <c r="D57" s="186">
        <v>35110000</v>
      </c>
      <c r="E57" s="186">
        <v>0</v>
      </c>
      <c r="F57" s="186">
        <v>0</v>
      </c>
      <c r="G57" s="186">
        <v>4367000</v>
      </c>
    </row>
    <row r="58" spans="1:7" x14ac:dyDescent="0.2">
      <c r="A58" s="191">
        <v>51</v>
      </c>
      <c r="B58" s="169" t="s">
        <v>684</v>
      </c>
      <c r="C58" s="186">
        <f t="shared" si="1"/>
        <v>1000000</v>
      </c>
      <c r="D58" s="186">
        <v>1000000</v>
      </c>
      <c r="E58" s="186">
        <f>SUM(E59:E60)</f>
        <v>0</v>
      </c>
      <c r="F58" s="186">
        <f>SUM(F59:F60)</f>
        <v>0</v>
      </c>
      <c r="G58" s="186">
        <v>0</v>
      </c>
    </row>
    <row r="59" spans="1:7" hidden="1" x14ac:dyDescent="0.2">
      <c r="A59" s="191">
        <v>52</v>
      </c>
      <c r="B59" s="169" t="s">
        <v>158</v>
      </c>
      <c r="C59" s="186">
        <f t="shared" si="1"/>
        <v>0</v>
      </c>
      <c r="D59" s="186">
        <v>0</v>
      </c>
      <c r="E59" s="186">
        <v>0</v>
      </c>
      <c r="F59" s="186">
        <v>0</v>
      </c>
      <c r="G59" s="186">
        <v>0</v>
      </c>
    </row>
    <row r="60" spans="1:7" hidden="1" x14ac:dyDescent="0.2">
      <c r="A60" s="191">
        <v>53</v>
      </c>
      <c r="B60" s="169" t="s">
        <v>159</v>
      </c>
      <c r="C60" s="186">
        <f t="shared" si="1"/>
        <v>0</v>
      </c>
      <c r="D60" s="186">
        <v>0</v>
      </c>
      <c r="E60" s="186">
        <v>0</v>
      </c>
      <c r="F60" s="186">
        <v>0</v>
      </c>
      <c r="G60" s="186">
        <v>0</v>
      </c>
    </row>
    <row r="61" spans="1:7" x14ac:dyDescent="0.2">
      <c r="A61" s="191">
        <v>54</v>
      </c>
      <c r="B61" s="169" t="s">
        <v>685</v>
      </c>
      <c r="C61" s="186">
        <f t="shared" si="1"/>
        <v>4000</v>
      </c>
      <c r="D61" s="186">
        <v>4000</v>
      </c>
      <c r="E61" s="186">
        <f>SUM(E62:E64)</f>
        <v>0</v>
      </c>
      <c r="F61" s="186">
        <f>SUM(F62:F64)</f>
        <v>0</v>
      </c>
      <c r="G61" s="186">
        <v>0</v>
      </c>
    </row>
    <row r="62" spans="1:7" ht="25.5" hidden="1" x14ac:dyDescent="0.2">
      <c r="A62" s="191">
        <v>55</v>
      </c>
      <c r="B62" s="169" t="s">
        <v>160</v>
      </c>
      <c r="C62" s="186">
        <f t="shared" si="1"/>
        <v>0</v>
      </c>
      <c r="D62" s="186">
        <v>0</v>
      </c>
      <c r="E62" s="186">
        <v>0</v>
      </c>
      <c r="F62" s="186">
        <v>0</v>
      </c>
      <c r="G62" s="186">
        <v>0</v>
      </c>
    </row>
    <row r="63" spans="1:7" ht="25.5" hidden="1" x14ac:dyDescent="0.2">
      <c r="A63" s="191">
        <v>56</v>
      </c>
      <c r="B63" s="169" t="s">
        <v>161</v>
      </c>
      <c r="C63" s="186">
        <f t="shared" si="1"/>
        <v>0</v>
      </c>
      <c r="D63" s="186">
        <v>0</v>
      </c>
      <c r="E63" s="186">
        <v>0</v>
      </c>
      <c r="F63" s="186">
        <v>0</v>
      </c>
      <c r="G63" s="186">
        <v>0</v>
      </c>
    </row>
    <row r="64" spans="1:7" ht="25.5" hidden="1" x14ac:dyDescent="0.2">
      <c r="A64" s="191">
        <v>57</v>
      </c>
      <c r="B64" s="169" t="s">
        <v>162</v>
      </c>
      <c r="C64" s="186">
        <f t="shared" si="1"/>
        <v>0</v>
      </c>
      <c r="D64" s="186">
        <v>0</v>
      </c>
      <c r="E64" s="186">
        <v>0</v>
      </c>
      <c r="F64" s="186">
        <v>0</v>
      </c>
      <c r="G64" s="186">
        <v>0</v>
      </c>
    </row>
    <row r="65" spans="1:7" x14ac:dyDescent="0.2">
      <c r="A65" s="191">
        <v>58</v>
      </c>
      <c r="B65" s="169" t="s">
        <v>163</v>
      </c>
      <c r="C65" s="186">
        <f t="shared" si="1"/>
        <v>1204000</v>
      </c>
      <c r="D65" s="186">
        <v>893000</v>
      </c>
      <c r="E65" s="186">
        <v>290000</v>
      </c>
      <c r="F65" s="186">
        <v>8000</v>
      </c>
      <c r="G65" s="186">
        <v>13000</v>
      </c>
    </row>
    <row r="66" spans="1:7" ht="25.5" x14ac:dyDescent="0.2">
      <c r="A66" s="191">
        <v>59</v>
      </c>
      <c r="B66" s="169" t="s">
        <v>686</v>
      </c>
      <c r="C66" s="186">
        <f t="shared" si="1"/>
        <v>69854000</v>
      </c>
      <c r="D66" s="186">
        <f>SUM(D56,D57,D58,D61,D65)</f>
        <v>56707000</v>
      </c>
      <c r="E66" s="186">
        <f>SUM(E56,E57,E58,E61,E65)</f>
        <v>1504000</v>
      </c>
      <c r="F66" s="186">
        <f>SUM((F56:F58),(F61,F65))</f>
        <v>758000</v>
      </c>
      <c r="G66" s="186">
        <f>SUM(G56,G57,G58,G61,G65)</f>
        <v>10885000</v>
      </c>
    </row>
    <row r="67" spans="1:7" x14ac:dyDescent="0.2">
      <c r="A67" s="152">
        <v>60</v>
      </c>
      <c r="B67" s="153" t="s">
        <v>687</v>
      </c>
      <c r="C67" s="154">
        <f>SUM(C38,C41,C52,C55,C66)</f>
        <v>177227000</v>
      </c>
      <c r="D67" s="154">
        <f>SUM(D38,D41,D52,D55,D66)</f>
        <v>124656000</v>
      </c>
      <c r="E67" s="154">
        <f>SUM(E38,E41,E52,E55,E66)</f>
        <v>8530000</v>
      </c>
      <c r="F67" s="154">
        <f>SUM(F38,F41,F52,F55,F66)</f>
        <v>4483000</v>
      </c>
      <c r="G67" s="154">
        <f>SUM(G38,G41,G52,G55,G66)</f>
        <v>39558000</v>
      </c>
    </row>
    <row r="68" spans="1:7" hidden="1" x14ac:dyDescent="0.2">
      <c r="A68" s="191">
        <v>61</v>
      </c>
      <c r="B68" s="169" t="s">
        <v>164</v>
      </c>
      <c r="C68" s="186">
        <f t="shared" ref="C68:C99" si="2">SUM(D68:G68)</f>
        <v>0</v>
      </c>
      <c r="D68" s="186">
        <v>0</v>
      </c>
      <c r="E68" s="186">
        <v>0</v>
      </c>
      <c r="F68" s="186">
        <v>0</v>
      </c>
      <c r="G68" s="186">
        <v>0</v>
      </c>
    </row>
    <row r="69" spans="1:7" x14ac:dyDescent="0.2">
      <c r="A69" s="191">
        <v>62</v>
      </c>
      <c r="B69" s="169" t="s">
        <v>688</v>
      </c>
      <c r="C69" s="186">
        <f t="shared" si="2"/>
        <v>843000</v>
      </c>
      <c r="D69" s="186">
        <f>SUM(D70:D79)</f>
        <v>843000</v>
      </c>
      <c r="E69" s="186">
        <f>SUM(E70:E79)</f>
        <v>0</v>
      </c>
      <c r="F69" s="186">
        <f>SUM(F70:F79)</f>
        <v>0</v>
      </c>
      <c r="G69" s="186">
        <f>SUM(G70:G79)</f>
        <v>0</v>
      </c>
    </row>
    <row r="70" spans="1:7" hidden="1" x14ac:dyDescent="0.2">
      <c r="A70" s="191">
        <v>63</v>
      </c>
      <c r="B70" s="169" t="s">
        <v>165</v>
      </c>
      <c r="C70" s="186">
        <f t="shared" si="2"/>
        <v>0</v>
      </c>
      <c r="D70" s="186">
        <v>0</v>
      </c>
      <c r="E70" s="186">
        <v>0</v>
      </c>
      <c r="F70" s="186">
        <v>0</v>
      </c>
      <c r="G70" s="186">
        <v>0</v>
      </c>
    </row>
    <row r="71" spans="1:7" hidden="1" x14ac:dyDescent="0.2">
      <c r="A71" s="191">
        <v>64</v>
      </c>
      <c r="B71" s="169" t="s">
        <v>166</v>
      </c>
      <c r="C71" s="186">
        <f t="shared" si="2"/>
        <v>0</v>
      </c>
      <c r="D71" s="186">
        <v>0</v>
      </c>
      <c r="E71" s="186">
        <v>0</v>
      </c>
      <c r="F71" s="186">
        <v>0</v>
      </c>
      <c r="G71" s="186">
        <v>0</v>
      </c>
    </row>
    <row r="72" spans="1:7" hidden="1" x14ac:dyDescent="0.2">
      <c r="A72" s="191">
        <v>65</v>
      </c>
      <c r="B72" s="169" t="s">
        <v>167</v>
      </c>
      <c r="C72" s="186">
        <f t="shared" si="2"/>
        <v>0</v>
      </c>
      <c r="D72" s="186">
        <v>0</v>
      </c>
      <c r="E72" s="186">
        <v>0</v>
      </c>
      <c r="F72" s="186">
        <v>0</v>
      </c>
      <c r="G72" s="186">
        <v>0</v>
      </c>
    </row>
    <row r="73" spans="1:7" hidden="1" x14ac:dyDescent="0.2">
      <c r="A73" s="191">
        <v>66</v>
      </c>
      <c r="B73" s="169" t="s">
        <v>168</v>
      </c>
      <c r="C73" s="186">
        <f t="shared" si="2"/>
        <v>0</v>
      </c>
      <c r="D73" s="186">
        <v>0</v>
      </c>
      <c r="E73" s="186">
        <v>0</v>
      </c>
      <c r="F73" s="186">
        <v>0</v>
      </c>
      <c r="G73" s="186">
        <v>0</v>
      </c>
    </row>
    <row r="74" spans="1:7" ht="25.5" hidden="1" x14ac:dyDescent="0.2">
      <c r="A74" s="191">
        <v>67</v>
      </c>
      <c r="B74" s="169" t="s">
        <v>169</v>
      </c>
      <c r="C74" s="186">
        <f t="shared" si="2"/>
        <v>0</v>
      </c>
      <c r="D74" s="186">
        <v>0</v>
      </c>
      <c r="E74" s="186">
        <v>0</v>
      </c>
      <c r="F74" s="186">
        <v>0</v>
      </c>
      <c r="G74" s="186">
        <v>0</v>
      </c>
    </row>
    <row r="75" spans="1:7" hidden="1" x14ac:dyDescent="0.2">
      <c r="A75" s="191">
        <v>68</v>
      </c>
      <c r="B75" s="169" t="s">
        <v>170</v>
      </c>
      <c r="C75" s="186">
        <f t="shared" si="2"/>
        <v>0</v>
      </c>
      <c r="D75" s="186">
        <v>0</v>
      </c>
      <c r="E75" s="186">
        <v>0</v>
      </c>
      <c r="F75" s="186">
        <v>0</v>
      </c>
      <c r="G75" s="186">
        <v>0</v>
      </c>
    </row>
    <row r="76" spans="1:7" hidden="1" x14ac:dyDescent="0.2">
      <c r="A76" s="191">
        <v>69</v>
      </c>
      <c r="B76" s="169" t="s">
        <v>171</v>
      </c>
      <c r="C76" s="186">
        <f t="shared" si="2"/>
        <v>0</v>
      </c>
      <c r="D76" s="186">
        <v>0</v>
      </c>
      <c r="E76" s="186">
        <v>0</v>
      </c>
      <c r="F76" s="186">
        <v>0</v>
      </c>
      <c r="G76" s="186">
        <v>0</v>
      </c>
    </row>
    <row r="77" spans="1:7" hidden="1" x14ac:dyDescent="0.2">
      <c r="A77" s="191">
        <v>70</v>
      </c>
      <c r="B77" s="169" t="s">
        <v>172</v>
      </c>
      <c r="C77" s="186">
        <f t="shared" si="2"/>
        <v>0</v>
      </c>
      <c r="D77" s="186">
        <v>0</v>
      </c>
      <c r="E77" s="186">
        <v>0</v>
      </c>
      <c r="F77" s="186">
        <v>0</v>
      </c>
      <c r="G77" s="186">
        <v>0</v>
      </c>
    </row>
    <row r="78" spans="1:7" ht="25.5" hidden="1" x14ac:dyDescent="0.2">
      <c r="A78" s="191">
        <v>71</v>
      </c>
      <c r="B78" s="169" t="s">
        <v>689</v>
      </c>
      <c r="C78" s="186">
        <f t="shared" si="2"/>
        <v>0</v>
      </c>
      <c r="D78" s="186">
        <v>0</v>
      </c>
      <c r="E78" s="186">
        <v>0</v>
      </c>
      <c r="F78" s="186">
        <v>0</v>
      </c>
      <c r="G78" s="186">
        <v>0</v>
      </c>
    </row>
    <row r="79" spans="1:7" ht="25.5" hidden="1" x14ac:dyDescent="0.2">
      <c r="A79" s="191">
        <v>72</v>
      </c>
      <c r="B79" s="169" t="s">
        <v>690</v>
      </c>
      <c r="C79" s="186">
        <f t="shared" si="2"/>
        <v>843000</v>
      </c>
      <c r="D79" s="186">
        <v>843000</v>
      </c>
      <c r="E79" s="186">
        <v>0</v>
      </c>
      <c r="F79" s="186">
        <v>0</v>
      </c>
      <c r="G79" s="186">
        <v>0</v>
      </c>
    </row>
    <row r="80" spans="1:7" hidden="1" x14ac:dyDescent="0.2">
      <c r="A80" s="191">
        <v>73</v>
      </c>
      <c r="B80" s="169" t="s">
        <v>173</v>
      </c>
      <c r="C80" s="186">
        <f t="shared" si="2"/>
        <v>0</v>
      </c>
      <c r="D80" s="186">
        <v>0</v>
      </c>
      <c r="E80" s="186">
        <v>0</v>
      </c>
      <c r="F80" s="186">
        <v>0</v>
      </c>
      <c r="G80" s="186">
        <v>0</v>
      </c>
    </row>
    <row r="81" spans="1:7" ht="25.5" hidden="1" x14ac:dyDescent="0.2">
      <c r="A81" s="191">
        <v>74</v>
      </c>
      <c r="B81" s="169" t="s">
        <v>691</v>
      </c>
      <c r="C81" s="186">
        <f t="shared" si="2"/>
        <v>0</v>
      </c>
      <c r="D81" s="186">
        <v>0</v>
      </c>
      <c r="E81" s="186">
        <f>SUM(E82:E89)</f>
        <v>0</v>
      </c>
      <c r="F81" s="186">
        <f>SUM(F82:F89)</f>
        <v>0</v>
      </c>
      <c r="G81" s="186">
        <f>SUM(G82:G89)</f>
        <v>0</v>
      </c>
    </row>
    <row r="82" spans="1:7" hidden="1" x14ac:dyDescent="0.2">
      <c r="A82" s="191">
        <v>75</v>
      </c>
      <c r="B82" s="169" t="s">
        <v>174</v>
      </c>
      <c r="C82" s="186">
        <f t="shared" si="2"/>
        <v>0</v>
      </c>
      <c r="D82" s="186">
        <v>0</v>
      </c>
      <c r="E82" s="186">
        <v>0</v>
      </c>
      <c r="F82" s="186">
        <v>0</v>
      </c>
      <c r="G82" s="186">
        <v>0</v>
      </c>
    </row>
    <row r="83" spans="1:7" ht="25.5" hidden="1" x14ac:dyDescent="0.2">
      <c r="A83" s="191">
        <v>76</v>
      </c>
      <c r="B83" s="169" t="s">
        <v>175</v>
      </c>
      <c r="C83" s="186">
        <f t="shared" si="2"/>
        <v>0</v>
      </c>
      <c r="D83" s="186">
        <v>0</v>
      </c>
      <c r="E83" s="186">
        <v>0</v>
      </c>
      <c r="F83" s="186">
        <v>0</v>
      </c>
      <c r="G83" s="186">
        <v>0</v>
      </c>
    </row>
    <row r="84" spans="1:7" hidden="1" x14ac:dyDescent="0.2">
      <c r="A84" s="171">
        <v>77</v>
      </c>
      <c r="B84" s="196" t="s">
        <v>692</v>
      </c>
      <c r="C84" s="186"/>
      <c r="D84" s="186">
        <v>0</v>
      </c>
      <c r="E84" s="186">
        <v>0</v>
      </c>
      <c r="F84" s="186">
        <v>0</v>
      </c>
      <c r="G84" s="186">
        <v>0</v>
      </c>
    </row>
    <row r="85" spans="1:7" ht="25.5" hidden="1" x14ac:dyDescent="0.2">
      <c r="A85" s="191">
        <v>78</v>
      </c>
      <c r="B85" s="169" t="s">
        <v>176</v>
      </c>
      <c r="C85" s="186">
        <f t="shared" si="2"/>
        <v>0</v>
      </c>
      <c r="D85" s="186">
        <v>0</v>
      </c>
      <c r="E85" s="186">
        <v>0</v>
      </c>
      <c r="F85" s="186">
        <v>0</v>
      </c>
      <c r="G85" s="186">
        <v>0</v>
      </c>
    </row>
    <row r="86" spans="1:7" ht="25.5" hidden="1" x14ac:dyDescent="0.2">
      <c r="A86" s="191">
        <v>79</v>
      </c>
      <c r="B86" s="169" t="s">
        <v>177</v>
      </c>
      <c r="C86" s="186">
        <f t="shared" si="2"/>
        <v>0</v>
      </c>
      <c r="D86" s="186">
        <v>0</v>
      </c>
      <c r="E86" s="186">
        <v>0</v>
      </c>
      <c r="F86" s="186">
        <v>0</v>
      </c>
      <c r="G86" s="186">
        <v>0</v>
      </c>
    </row>
    <row r="87" spans="1:7" hidden="1" x14ac:dyDescent="0.2">
      <c r="A87" s="191">
        <v>80</v>
      </c>
      <c r="B87" s="169" t="s">
        <v>178</v>
      </c>
      <c r="C87" s="186">
        <f t="shared" si="2"/>
        <v>0</v>
      </c>
      <c r="D87" s="186">
        <v>0</v>
      </c>
      <c r="E87" s="186">
        <v>0</v>
      </c>
      <c r="F87" s="186">
        <v>0</v>
      </c>
      <c r="G87" s="186">
        <v>0</v>
      </c>
    </row>
    <row r="88" spans="1:7" hidden="1" x14ac:dyDescent="0.2">
      <c r="A88" s="191">
        <v>81</v>
      </c>
      <c r="B88" s="169" t="s">
        <v>179</v>
      </c>
      <c r="C88" s="186">
        <f t="shared" si="2"/>
        <v>0</v>
      </c>
      <c r="D88" s="186">
        <v>0</v>
      </c>
      <c r="E88" s="186">
        <v>0</v>
      </c>
      <c r="F88" s="186">
        <v>0</v>
      </c>
      <c r="G88" s="186">
        <v>0</v>
      </c>
    </row>
    <row r="89" spans="1:7" ht="25.5" hidden="1" x14ac:dyDescent="0.2">
      <c r="A89" s="191">
        <v>82</v>
      </c>
      <c r="B89" s="169" t="s">
        <v>693</v>
      </c>
      <c r="C89" s="186">
        <f t="shared" si="2"/>
        <v>0</v>
      </c>
      <c r="D89" s="186">
        <v>0</v>
      </c>
      <c r="E89" s="186">
        <v>0</v>
      </c>
      <c r="F89" s="186">
        <v>0</v>
      </c>
      <c r="G89" s="186">
        <v>0</v>
      </c>
    </row>
    <row r="90" spans="1:7" ht="25.5" hidden="1" x14ac:dyDescent="0.2">
      <c r="A90" s="191">
        <v>83</v>
      </c>
      <c r="B90" s="169" t="s">
        <v>694</v>
      </c>
      <c r="C90" s="186">
        <f t="shared" si="2"/>
        <v>0</v>
      </c>
      <c r="D90" s="186">
        <v>0</v>
      </c>
      <c r="E90" s="186">
        <f>SUM(E91:E98)</f>
        <v>0</v>
      </c>
      <c r="F90" s="186">
        <f>SUM(F91:F98)</f>
        <v>0</v>
      </c>
      <c r="G90" s="186">
        <f>SUM(G91:G98)</f>
        <v>0</v>
      </c>
    </row>
    <row r="91" spans="1:7" ht="51" hidden="1" x14ac:dyDescent="0.2">
      <c r="A91" s="191">
        <v>84</v>
      </c>
      <c r="B91" s="169" t="s">
        <v>695</v>
      </c>
      <c r="C91" s="186">
        <f t="shared" si="2"/>
        <v>0</v>
      </c>
      <c r="D91" s="186">
        <v>0</v>
      </c>
      <c r="E91" s="186">
        <v>0</v>
      </c>
      <c r="F91" s="186">
        <v>0</v>
      </c>
      <c r="G91" s="186">
        <v>0</v>
      </c>
    </row>
    <row r="92" spans="1:7" ht="25.5" hidden="1" x14ac:dyDescent="0.2">
      <c r="A92" s="191">
        <v>85</v>
      </c>
      <c r="B92" s="169" t="s">
        <v>180</v>
      </c>
      <c r="C92" s="186">
        <f t="shared" si="2"/>
        <v>0</v>
      </c>
      <c r="D92" s="186">
        <v>0</v>
      </c>
      <c r="E92" s="186">
        <v>0</v>
      </c>
      <c r="F92" s="186">
        <v>0</v>
      </c>
      <c r="G92" s="186">
        <v>0</v>
      </c>
    </row>
    <row r="93" spans="1:7" hidden="1" x14ac:dyDescent="0.2">
      <c r="A93" s="191">
        <v>86</v>
      </c>
      <c r="B93" s="169" t="s">
        <v>181</v>
      </c>
      <c r="C93" s="186">
        <f t="shared" si="2"/>
        <v>0</v>
      </c>
      <c r="D93" s="186">
        <v>0</v>
      </c>
      <c r="E93" s="186">
        <v>0</v>
      </c>
      <c r="F93" s="186">
        <v>0</v>
      </c>
      <c r="G93" s="186">
        <v>0</v>
      </c>
    </row>
    <row r="94" spans="1:7" hidden="1" x14ac:dyDescent="0.2">
      <c r="A94" s="191">
        <v>87</v>
      </c>
      <c r="B94" s="169" t="s">
        <v>182</v>
      </c>
      <c r="C94" s="186">
        <f t="shared" si="2"/>
        <v>0</v>
      </c>
      <c r="D94" s="186">
        <v>0</v>
      </c>
      <c r="E94" s="186">
        <v>0</v>
      </c>
      <c r="F94" s="186">
        <v>0</v>
      </c>
      <c r="G94" s="186">
        <v>0</v>
      </c>
    </row>
    <row r="95" spans="1:7" ht="25.5" hidden="1" x14ac:dyDescent="0.2">
      <c r="A95" s="191">
        <v>88</v>
      </c>
      <c r="B95" s="169" t="s">
        <v>183</v>
      </c>
      <c r="C95" s="186">
        <f t="shared" si="2"/>
        <v>0</v>
      </c>
      <c r="D95" s="186">
        <v>0</v>
      </c>
      <c r="E95" s="186">
        <v>0</v>
      </c>
      <c r="F95" s="186">
        <v>0</v>
      </c>
      <c r="G95" s="186">
        <v>0</v>
      </c>
    </row>
    <row r="96" spans="1:7" hidden="1" x14ac:dyDescent="0.2">
      <c r="A96" s="191">
        <v>89</v>
      </c>
      <c r="B96" s="169" t="s">
        <v>184</v>
      </c>
      <c r="C96" s="186">
        <f t="shared" si="2"/>
        <v>0</v>
      </c>
      <c r="D96" s="186">
        <v>0</v>
      </c>
      <c r="E96" s="186">
        <v>0</v>
      </c>
      <c r="F96" s="186">
        <v>0</v>
      </c>
      <c r="G96" s="186">
        <v>0</v>
      </c>
    </row>
    <row r="97" spans="1:7" ht="25.5" hidden="1" x14ac:dyDescent="0.2">
      <c r="A97" s="191">
        <v>90</v>
      </c>
      <c r="B97" s="169" t="s">
        <v>185</v>
      </c>
      <c r="C97" s="186">
        <f t="shared" si="2"/>
        <v>0</v>
      </c>
      <c r="D97" s="186">
        <v>0</v>
      </c>
      <c r="E97" s="186">
        <v>0</v>
      </c>
      <c r="F97" s="186">
        <v>0</v>
      </c>
      <c r="G97" s="186">
        <v>0</v>
      </c>
    </row>
    <row r="98" spans="1:7" hidden="1" x14ac:dyDescent="0.2">
      <c r="A98" s="191">
        <v>91</v>
      </c>
      <c r="B98" s="169" t="s">
        <v>696</v>
      </c>
      <c r="C98" s="186">
        <f t="shared" si="2"/>
        <v>0</v>
      </c>
      <c r="D98" s="186">
        <v>0</v>
      </c>
      <c r="E98" s="186">
        <v>0</v>
      </c>
      <c r="F98" s="186">
        <v>0</v>
      </c>
      <c r="G98" s="186">
        <v>0</v>
      </c>
    </row>
    <row r="99" spans="1:7" hidden="1" x14ac:dyDescent="0.2">
      <c r="A99" s="191">
        <v>92</v>
      </c>
      <c r="B99" s="169" t="s">
        <v>697</v>
      </c>
      <c r="C99" s="186">
        <f t="shared" si="2"/>
        <v>0</v>
      </c>
      <c r="D99" s="186">
        <v>0</v>
      </c>
      <c r="E99" s="186">
        <f>SUM(E100:E101)</f>
        <v>0</v>
      </c>
      <c r="F99" s="186">
        <f>SUM(F100:F101)</f>
        <v>0</v>
      </c>
      <c r="G99" s="186">
        <f>SUM(G100:G101)</f>
        <v>0</v>
      </c>
    </row>
    <row r="100" spans="1:7" hidden="1" x14ac:dyDescent="0.2">
      <c r="A100" s="191">
        <v>93</v>
      </c>
      <c r="B100" s="169" t="s">
        <v>186</v>
      </c>
      <c r="C100" s="186">
        <f t="shared" ref="C100:C129" si="3">SUM(D100:G100)</f>
        <v>0</v>
      </c>
      <c r="D100" s="186">
        <v>0</v>
      </c>
      <c r="E100" s="186">
        <v>0</v>
      </c>
      <c r="F100" s="186">
        <v>0</v>
      </c>
      <c r="G100" s="186">
        <v>0</v>
      </c>
    </row>
    <row r="101" spans="1:7" hidden="1" x14ac:dyDescent="0.2">
      <c r="A101" s="191">
        <v>94</v>
      </c>
      <c r="B101" s="169" t="s">
        <v>187</v>
      </c>
      <c r="C101" s="186">
        <f t="shared" si="3"/>
        <v>0</v>
      </c>
      <c r="D101" s="186">
        <v>0</v>
      </c>
      <c r="E101" s="186">
        <v>0</v>
      </c>
      <c r="F101" s="186">
        <v>0</v>
      </c>
      <c r="G101" s="186">
        <v>0</v>
      </c>
    </row>
    <row r="102" spans="1:7" hidden="1" x14ac:dyDescent="0.2">
      <c r="A102" s="191">
        <v>95</v>
      </c>
      <c r="B102" s="169" t="s">
        <v>698</v>
      </c>
      <c r="C102" s="186">
        <f t="shared" si="3"/>
        <v>0</v>
      </c>
      <c r="D102" s="186">
        <v>0</v>
      </c>
      <c r="E102" s="186">
        <f>SUM(E103:E104)</f>
        <v>0</v>
      </c>
      <c r="F102" s="186">
        <f>SUM(F103:F104)</f>
        <v>0</v>
      </c>
      <c r="G102" s="186">
        <f>SUM(G103:G104)</f>
        <v>0</v>
      </c>
    </row>
    <row r="103" spans="1:7" hidden="1" x14ac:dyDescent="0.2">
      <c r="A103" s="191">
        <v>96</v>
      </c>
      <c r="B103" s="169" t="s">
        <v>188</v>
      </c>
      <c r="C103" s="186">
        <f t="shared" si="3"/>
        <v>0</v>
      </c>
      <c r="D103" s="186">
        <v>0</v>
      </c>
      <c r="E103" s="186">
        <v>0</v>
      </c>
      <c r="F103" s="186">
        <v>0</v>
      </c>
      <c r="G103" s="186">
        <v>0</v>
      </c>
    </row>
    <row r="104" spans="1:7" hidden="1" x14ac:dyDescent="0.2">
      <c r="A104" s="191">
        <v>97</v>
      </c>
      <c r="B104" s="169" t="s">
        <v>189</v>
      </c>
      <c r="C104" s="186">
        <f t="shared" si="3"/>
        <v>0</v>
      </c>
      <c r="D104" s="186">
        <v>0</v>
      </c>
      <c r="E104" s="186">
        <v>0</v>
      </c>
      <c r="F104" s="186">
        <v>0</v>
      </c>
      <c r="G104" s="186">
        <v>0</v>
      </c>
    </row>
    <row r="105" spans="1:7" x14ac:dyDescent="0.2">
      <c r="A105" s="191">
        <v>98</v>
      </c>
      <c r="B105" s="169" t="s">
        <v>699</v>
      </c>
      <c r="C105" s="186">
        <f t="shared" si="3"/>
        <v>7600000</v>
      </c>
      <c r="D105" s="186">
        <f>SUM(D106:D122)</f>
        <v>7600000</v>
      </c>
      <c r="E105" s="186">
        <f>SUM(E106:E124)</f>
        <v>0</v>
      </c>
      <c r="F105" s="186">
        <f>SUM(F106:F124)</f>
        <v>0</v>
      </c>
      <c r="G105" s="186">
        <f>SUM(G106:G124)</f>
        <v>0</v>
      </c>
    </row>
    <row r="106" spans="1:7" hidden="1" x14ac:dyDescent="0.2">
      <c r="A106" s="191">
        <v>99</v>
      </c>
      <c r="B106" s="169" t="s">
        <v>190</v>
      </c>
      <c r="C106" s="186">
        <f t="shared" si="3"/>
        <v>0</v>
      </c>
      <c r="D106" s="186">
        <v>0</v>
      </c>
      <c r="E106" s="186">
        <v>0</v>
      </c>
      <c r="F106" s="186">
        <v>0</v>
      </c>
      <c r="G106" s="186">
        <v>0</v>
      </c>
    </row>
    <row r="107" spans="1:7" ht="25.5" hidden="1" x14ac:dyDescent="0.2">
      <c r="A107" s="191">
        <v>100</v>
      </c>
      <c r="B107" s="169" t="s">
        <v>191</v>
      </c>
      <c r="C107" s="186">
        <f t="shared" si="3"/>
        <v>0</v>
      </c>
      <c r="D107" s="186">
        <v>0</v>
      </c>
      <c r="E107" s="186">
        <v>0</v>
      </c>
      <c r="F107" s="186">
        <v>0</v>
      </c>
      <c r="G107" s="186">
        <v>0</v>
      </c>
    </row>
    <row r="108" spans="1:7" ht="25.5" hidden="1" x14ac:dyDescent="0.2">
      <c r="A108" s="191">
        <v>101</v>
      </c>
      <c r="B108" s="169" t="s">
        <v>192</v>
      </c>
      <c r="C108" s="186">
        <f t="shared" si="3"/>
        <v>0</v>
      </c>
      <c r="D108" s="186">
        <v>0</v>
      </c>
      <c r="E108" s="186">
        <v>0</v>
      </c>
      <c r="F108" s="186">
        <v>0</v>
      </c>
      <c r="G108" s="186">
        <v>0</v>
      </c>
    </row>
    <row r="109" spans="1:7" hidden="1" x14ac:dyDescent="0.2">
      <c r="A109" s="191">
        <v>102</v>
      </c>
      <c r="B109" s="169" t="s">
        <v>193</v>
      </c>
      <c r="C109" s="186">
        <f t="shared" si="3"/>
        <v>0</v>
      </c>
      <c r="D109" s="186">
        <v>0</v>
      </c>
      <c r="E109" s="186">
        <v>0</v>
      </c>
      <c r="F109" s="186">
        <v>0</v>
      </c>
      <c r="G109" s="186">
        <v>0</v>
      </c>
    </row>
    <row r="110" spans="1:7" hidden="1" x14ac:dyDescent="0.2">
      <c r="A110" s="191">
        <v>103</v>
      </c>
      <c r="B110" s="169" t="s">
        <v>194</v>
      </c>
      <c r="C110" s="186">
        <f t="shared" si="3"/>
        <v>0</v>
      </c>
      <c r="D110" s="186">
        <v>0</v>
      </c>
      <c r="E110" s="186">
        <v>0</v>
      </c>
      <c r="F110" s="186">
        <v>0</v>
      </c>
      <c r="G110" s="186">
        <v>0</v>
      </c>
    </row>
    <row r="111" spans="1:7" ht="25.5" hidden="1" x14ac:dyDescent="0.2">
      <c r="A111" s="191">
        <v>104</v>
      </c>
      <c r="B111" s="169" t="s">
        <v>195</v>
      </c>
      <c r="C111" s="186">
        <f t="shared" si="3"/>
        <v>0</v>
      </c>
      <c r="D111" s="186">
        <v>0</v>
      </c>
      <c r="E111" s="186">
        <v>0</v>
      </c>
      <c r="F111" s="186">
        <v>0</v>
      </c>
      <c r="G111" s="186">
        <v>0</v>
      </c>
    </row>
    <row r="112" spans="1:7" ht="25.5" hidden="1" x14ac:dyDescent="0.2">
      <c r="A112" s="191">
        <v>105</v>
      </c>
      <c r="B112" s="169" t="s">
        <v>196</v>
      </c>
      <c r="C112" s="186">
        <f t="shared" si="3"/>
        <v>0</v>
      </c>
      <c r="D112" s="186">
        <v>0</v>
      </c>
      <c r="E112" s="186">
        <v>0</v>
      </c>
      <c r="F112" s="186">
        <v>0</v>
      </c>
      <c r="G112" s="186">
        <v>0</v>
      </c>
    </row>
    <row r="113" spans="1:7" ht="38.25" hidden="1" x14ac:dyDescent="0.2">
      <c r="A113" s="191">
        <v>106</v>
      </c>
      <c r="B113" s="169" t="s">
        <v>700</v>
      </c>
      <c r="C113" s="186">
        <f t="shared" si="3"/>
        <v>0</v>
      </c>
      <c r="D113" s="186">
        <v>0</v>
      </c>
      <c r="E113" s="186">
        <v>0</v>
      </c>
      <c r="F113" s="186">
        <v>0</v>
      </c>
      <c r="G113" s="186">
        <v>0</v>
      </c>
    </row>
    <row r="114" spans="1:7" ht="25.5" hidden="1" x14ac:dyDescent="0.2">
      <c r="A114" s="191">
        <v>107</v>
      </c>
      <c r="B114" s="169" t="s">
        <v>197</v>
      </c>
      <c r="C114" s="186">
        <f t="shared" si="3"/>
        <v>0</v>
      </c>
      <c r="D114" s="186">
        <v>0</v>
      </c>
      <c r="E114" s="186">
        <v>0</v>
      </c>
      <c r="F114" s="186">
        <v>0</v>
      </c>
      <c r="G114" s="186">
        <v>0</v>
      </c>
    </row>
    <row r="115" spans="1:7" ht="25.5" hidden="1" x14ac:dyDescent="0.2">
      <c r="A115" s="191">
        <v>108</v>
      </c>
      <c r="B115" s="169" t="s">
        <v>198</v>
      </c>
      <c r="C115" s="186">
        <f t="shared" si="3"/>
        <v>0</v>
      </c>
      <c r="D115" s="186">
        <v>0</v>
      </c>
      <c r="E115" s="186">
        <v>0</v>
      </c>
      <c r="F115" s="186">
        <v>0</v>
      </c>
      <c r="G115" s="186">
        <v>0</v>
      </c>
    </row>
    <row r="116" spans="1:7" hidden="1" x14ac:dyDescent="0.2">
      <c r="A116" s="191">
        <v>109</v>
      </c>
      <c r="B116" s="169" t="s">
        <v>199</v>
      </c>
      <c r="C116" s="186">
        <f t="shared" si="3"/>
        <v>0</v>
      </c>
      <c r="D116" s="186">
        <v>0</v>
      </c>
      <c r="E116" s="186">
        <v>0</v>
      </c>
      <c r="F116" s="186">
        <v>0</v>
      </c>
      <c r="G116" s="186">
        <v>0</v>
      </c>
    </row>
    <row r="117" spans="1:7" ht="25.5" hidden="1" x14ac:dyDescent="0.2">
      <c r="A117" s="191">
        <v>110</v>
      </c>
      <c r="B117" s="169" t="s">
        <v>200</v>
      </c>
      <c r="C117" s="186">
        <f t="shared" si="3"/>
        <v>0</v>
      </c>
      <c r="D117" s="186">
        <v>0</v>
      </c>
      <c r="E117" s="186">
        <v>0</v>
      </c>
      <c r="F117" s="186">
        <v>0</v>
      </c>
      <c r="G117" s="186">
        <v>0</v>
      </c>
    </row>
    <row r="118" spans="1:7" hidden="1" x14ac:dyDescent="0.2">
      <c r="A118" s="191">
        <v>111</v>
      </c>
      <c r="B118" s="169" t="s">
        <v>201</v>
      </c>
      <c r="C118" s="186">
        <f t="shared" si="3"/>
        <v>0</v>
      </c>
      <c r="D118" s="186">
        <v>0</v>
      </c>
      <c r="E118" s="186">
        <v>0</v>
      </c>
      <c r="F118" s="186">
        <v>0</v>
      </c>
      <c r="G118" s="186">
        <v>0</v>
      </c>
    </row>
    <row r="119" spans="1:7" hidden="1" x14ac:dyDescent="0.2">
      <c r="A119" s="191">
        <v>112</v>
      </c>
      <c r="B119" s="169" t="s">
        <v>202</v>
      </c>
      <c r="C119" s="186">
        <f t="shared" si="3"/>
        <v>0</v>
      </c>
      <c r="D119" s="186">
        <v>0</v>
      </c>
      <c r="E119" s="186">
        <v>0</v>
      </c>
      <c r="F119" s="186">
        <v>0</v>
      </c>
      <c r="G119" s="186">
        <v>0</v>
      </c>
    </row>
    <row r="120" spans="1:7" ht="25.5" hidden="1" x14ac:dyDescent="0.2">
      <c r="A120" s="191">
        <v>113</v>
      </c>
      <c r="B120" s="169" t="s">
        <v>203</v>
      </c>
      <c r="C120" s="186">
        <f t="shared" si="3"/>
        <v>0</v>
      </c>
      <c r="D120" s="186">
        <v>0</v>
      </c>
      <c r="E120" s="186">
        <v>0</v>
      </c>
      <c r="F120" s="186">
        <v>0</v>
      </c>
      <c r="G120" s="186">
        <v>0</v>
      </c>
    </row>
    <row r="121" spans="1:7" hidden="1" x14ac:dyDescent="0.2">
      <c r="A121" s="191">
        <v>114</v>
      </c>
      <c r="B121" s="169" t="s">
        <v>204</v>
      </c>
      <c r="C121" s="186">
        <f t="shared" si="3"/>
        <v>500000</v>
      </c>
      <c r="D121" s="186">
        <v>500000</v>
      </c>
      <c r="E121" s="186">
        <v>0</v>
      </c>
      <c r="F121" s="186">
        <v>0</v>
      </c>
      <c r="G121" s="186">
        <v>0</v>
      </c>
    </row>
    <row r="122" spans="1:7" hidden="1" x14ac:dyDescent="0.2">
      <c r="A122" s="191">
        <v>115</v>
      </c>
      <c r="B122" s="169" t="s">
        <v>701</v>
      </c>
      <c r="C122" s="186">
        <f t="shared" si="3"/>
        <v>7100000</v>
      </c>
      <c r="D122" s="186">
        <v>7100000</v>
      </c>
      <c r="E122" s="186">
        <v>0</v>
      </c>
      <c r="F122" s="186">
        <v>0</v>
      </c>
      <c r="G122" s="186">
        <v>0</v>
      </c>
    </row>
    <row r="123" spans="1:7" ht="25.5" hidden="1" x14ac:dyDescent="0.2">
      <c r="A123" s="191">
        <v>116</v>
      </c>
      <c r="B123" s="169" t="s">
        <v>205</v>
      </c>
      <c r="C123" s="186">
        <f t="shared" si="3"/>
        <v>0</v>
      </c>
      <c r="D123" s="186">
        <v>0</v>
      </c>
      <c r="E123" s="186">
        <v>0</v>
      </c>
      <c r="F123" s="186">
        <v>0</v>
      </c>
      <c r="G123" s="186">
        <v>0</v>
      </c>
    </row>
    <row r="124" spans="1:7" ht="25.5" hidden="1" x14ac:dyDescent="0.2">
      <c r="A124" s="191">
        <v>117</v>
      </c>
      <c r="B124" s="169" t="s">
        <v>206</v>
      </c>
      <c r="C124" s="186">
        <f t="shared" si="3"/>
        <v>0</v>
      </c>
      <c r="D124" s="186">
        <v>0</v>
      </c>
      <c r="E124" s="186">
        <v>0</v>
      </c>
      <c r="F124" s="186">
        <v>0</v>
      </c>
      <c r="G124" s="186">
        <v>0</v>
      </c>
    </row>
    <row r="125" spans="1:7" ht="25.5" x14ac:dyDescent="0.2">
      <c r="A125" s="152">
        <v>118</v>
      </c>
      <c r="B125" s="153" t="s">
        <v>702</v>
      </c>
      <c r="C125" s="154">
        <f t="shared" si="3"/>
        <v>8443000</v>
      </c>
      <c r="D125" s="154">
        <f>SUM(D68,D69,D80,D81,D90,D99,D102,D105)</f>
        <v>8443000</v>
      </c>
      <c r="E125" s="154">
        <f>SUM(E68,E69,E80,E81,E90,E99,E102,E105)</f>
        <v>0</v>
      </c>
      <c r="F125" s="154">
        <f>SUM(F68,F69,F80,F81,F90,F99,F102,F105)</f>
        <v>0</v>
      </c>
      <c r="G125" s="154">
        <f>SUM(G68,G69,G80,G81,G90,G99,G102,G105)</f>
        <v>0</v>
      </c>
    </row>
    <row r="126" spans="1:7" hidden="1" x14ac:dyDescent="0.2">
      <c r="A126" s="191">
        <v>119</v>
      </c>
      <c r="B126" s="169" t="s">
        <v>703</v>
      </c>
      <c r="C126" s="186">
        <f t="shared" si="3"/>
        <v>0</v>
      </c>
      <c r="D126" s="186">
        <v>0</v>
      </c>
      <c r="E126" s="186">
        <f>SUM(E127)</f>
        <v>0</v>
      </c>
      <c r="F126" s="186">
        <f t="shared" ref="F126:G126" si="4">SUM(F127)</f>
        <v>0</v>
      </c>
      <c r="G126" s="186">
        <f t="shared" si="4"/>
        <v>0</v>
      </c>
    </row>
    <row r="127" spans="1:7" hidden="1" x14ac:dyDescent="0.2">
      <c r="A127" s="191">
        <v>120</v>
      </c>
      <c r="B127" s="169" t="s">
        <v>207</v>
      </c>
      <c r="C127" s="186">
        <f t="shared" si="3"/>
        <v>0</v>
      </c>
      <c r="D127" s="186">
        <v>0</v>
      </c>
      <c r="E127" s="186">
        <v>0</v>
      </c>
      <c r="F127" s="186">
        <v>0</v>
      </c>
      <c r="G127" s="186">
        <v>0</v>
      </c>
    </row>
    <row r="128" spans="1:7" ht="25.5" hidden="1" x14ac:dyDescent="0.2">
      <c r="A128" s="191">
        <v>121</v>
      </c>
      <c r="B128" s="169" t="s">
        <v>208</v>
      </c>
      <c r="C128" s="186">
        <f t="shared" si="3"/>
        <v>0</v>
      </c>
      <c r="D128" s="186">
        <v>0</v>
      </c>
      <c r="E128" s="186">
        <v>0</v>
      </c>
      <c r="F128" s="186">
        <v>0</v>
      </c>
      <c r="G128" s="186">
        <v>0</v>
      </c>
    </row>
    <row r="129" spans="1:7" ht="25.5" hidden="1" x14ac:dyDescent="0.2">
      <c r="A129" s="191">
        <v>122</v>
      </c>
      <c r="B129" s="169" t="s">
        <v>209</v>
      </c>
      <c r="C129" s="186">
        <f t="shared" si="3"/>
        <v>0</v>
      </c>
      <c r="D129" s="186">
        <v>0</v>
      </c>
      <c r="E129" s="186">
        <v>0</v>
      </c>
      <c r="F129" s="186">
        <v>0</v>
      </c>
      <c r="G129" s="186">
        <v>0</v>
      </c>
    </row>
    <row r="130" spans="1:7" hidden="1" x14ac:dyDescent="0.2">
      <c r="A130" s="191">
        <v>123</v>
      </c>
      <c r="B130" s="169" t="s">
        <v>210</v>
      </c>
      <c r="C130" s="186">
        <f t="shared" ref="C130:C161" si="5">SUM(D130:G130)</f>
        <v>0</v>
      </c>
      <c r="D130" s="186">
        <v>0</v>
      </c>
      <c r="E130" s="186">
        <v>0</v>
      </c>
      <c r="F130" s="186">
        <v>0</v>
      </c>
      <c r="G130" s="186">
        <v>0</v>
      </c>
    </row>
    <row r="131" spans="1:7" hidden="1" x14ac:dyDescent="0.2">
      <c r="A131" s="191">
        <v>124</v>
      </c>
      <c r="B131" s="169" t="s">
        <v>704</v>
      </c>
      <c r="C131" s="186">
        <f t="shared" si="5"/>
        <v>0</v>
      </c>
      <c r="D131" s="186">
        <f>SUM(D128:D130)</f>
        <v>0</v>
      </c>
      <c r="E131" s="186">
        <f>SUM(E128:E130)</f>
        <v>0</v>
      </c>
      <c r="F131" s="186">
        <f t="shared" ref="F131:G131" si="6">SUM(F128:F130)</f>
        <v>0</v>
      </c>
      <c r="G131" s="186">
        <f t="shared" si="6"/>
        <v>0</v>
      </c>
    </row>
    <row r="132" spans="1:7" ht="25.5" hidden="1" x14ac:dyDescent="0.2">
      <c r="A132" s="191">
        <v>125</v>
      </c>
      <c r="B132" s="169" t="s">
        <v>211</v>
      </c>
      <c r="C132" s="186">
        <f t="shared" si="5"/>
        <v>0</v>
      </c>
      <c r="D132" s="186">
        <v>0</v>
      </c>
      <c r="E132" s="186">
        <v>0</v>
      </c>
      <c r="F132" s="186">
        <v>0</v>
      </c>
      <c r="G132" s="186">
        <v>0</v>
      </c>
    </row>
    <row r="133" spans="1:7" ht="25.5" hidden="1" x14ac:dyDescent="0.2">
      <c r="A133" s="191">
        <v>126</v>
      </c>
      <c r="B133" s="169" t="s">
        <v>705</v>
      </c>
      <c r="C133" s="186">
        <f t="shared" si="5"/>
        <v>0</v>
      </c>
      <c r="D133" s="186">
        <v>0</v>
      </c>
      <c r="E133" s="186">
        <f>SUM(E134:E143)</f>
        <v>0</v>
      </c>
      <c r="F133" s="186">
        <f t="shared" ref="F133:G133" si="7">SUM(F134:F143)</f>
        <v>0</v>
      </c>
      <c r="G133" s="186">
        <f t="shared" si="7"/>
        <v>0</v>
      </c>
    </row>
    <row r="134" spans="1:7" hidden="1" x14ac:dyDescent="0.2">
      <c r="A134" s="191">
        <v>127</v>
      </c>
      <c r="B134" s="169" t="s">
        <v>212</v>
      </c>
      <c r="C134" s="186">
        <f t="shared" si="5"/>
        <v>0</v>
      </c>
      <c r="D134" s="186">
        <v>0</v>
      </c>
      <c r="E134" s="186">
        <v>0</v>
      </c>
      <c r="F134" s="186">
        <v>0</v>
      </c>
      <c r="G134" s="186">
        <v>0</v>
      </c>
    </row>
    <row r="135" spans="1:7" hidden="1" x14ac:dyDescent="0.2">
      <c r="A135" s="191">
        <v>128</v>
      </c>
      <c r="B135" s="169" t="s">
        <v>213</v>
      </c>
      <c r="C135" s="186">
        <f t="shared" si="5"/>
        <v>0</v>
      </c>
      <c r="D135" s="186">
        <v>0</v>
      </c>
      <c r="E135" s="186">
        <v>0</v>
      </c>
      <c r="F135" s="186">
        <v>0</v>
      </c>
      <c r="G135" s="186">
        <v>0</v>
      </c>
    </row>
    <row r="136" spans="1:7" ht="25.5" hidden="1" x14ac:dyDescent="0.2">
      <c r="A136" s="191">
        <v>129</v>
      </c>
      <c r="B136" s="169" t="s">
        <v>214</v>
      </c>
      <c r="C136" s="186">
        <f t="shared" si="5"/>
        <v>0</v>
      </c>
      <c r="D136" s="186"/>
      <c r="E136" s="186">
        <v>0</v>
      </c>
      <c r="F136" s="186">
        <v>0</v>
      </c>
      <c r="G136" s="186">
        <v>0</v>
      </c>
    </row>
    <row r="137" spans="1:7" hidden="1" x14ac:dyDescent="0.2">
      <c r="A137" s="191">
        <v>130</v>
      </c>
      <c r="B137" s="169" t="s">
        <v>215</v>
      </c>
      <c r="C137" s="186">
        <f t="shared" si="5"/>
        <v>0</v>
      </c>
      <c r="D137" s="186"/>
      <c r="E137" s="186">
        <v>0</v>
      </c>
      <c r="F137" s="186">
        <v>0</v>
      </c>
      <c r="G137" s="186">
        <v>0</v>
      </c>
    </row>
    <row r="138" spans="1:7" hidden="1" x14ac:dyDescent="0.2">
      <c r="A138" s="191">
        <v>131</v>
      </c>
      <c r="B138" s="169" t="s">
        <v>216</v>
      </c>
      <c r="C138" s="186">
        <f t="shared" si="5"/>
        <v>0</v>
      </c>
      <c r="D138" s="186"/>
      <c r="E138" s="186">
        <v>0</v>
      </c>
      <c r="F138" s="186">
        <v>0</v>
      </c>
      <c r="G138" s="186">
        <v>0</v>
      </c>
    </row>
    <row r="139" spans="1:7" hidden="1" x14ac:dyDescent="0.2">
      <c r="A139" s="191">
        <v>132</v>
      </c>
      <c r="B139" s="169" t="s">
        <v>217</v>
      </c>
      <c r="C139" s="186">
        <f t="shared" si="5"/>
        <v>0</v>
      </c>
      <c r="D139" s="186"/>
      <c r="E139" s="186">
        <v>0</v>
      </c>
      <c r="F139" s="186">
        <v>0</v>
      </c>
      <c r="G139" s="186">
        <v>0</v>
      </c>
    </row>
    <row r="140" spans="1:7" hidden="1" x14ac:dyDescent="0.2">
      <c r="A140" s="191">
        <v>133</v>
      </c>
      <c r="B140" s="169" t="s">
        <v>218</v>
      </c>
      <c r="C140" s="186">
        <f t="shared" si="5"/>
        <v>0</v>
      </c>
      <c r="D140" s="186"/>
      <c r="E140" s="186">
        <v>0</v>
      </c>
      <c r="F140" s="186">
        <v>0</v>
      </c>
      <c r="G140" s="186">
        <v>0</v>
      </c>
    </row>
    <row r="141" spans="1:7" hidden="1" x14ac:dyDescent="0.2">
      <c r="A141" s="191">
        <v>134</v>
      </c>
      <c r="B141" s="169" t="s">
        <v>219</v>
      </c>
      <c r="C141" s="186">
        <f t="shared" si="5"/>
        <v>0</v>
      </c>
      <c r="D141" s="186"/>
      <c r="E141" s="186">
        <v>0</v>
      </c>
      <c r="F141" s="186">
        <v>0</v>
      </c>
      <c r="G141" s="186">
        <v>0</v>
      </c>
    </row>
    <row r="142" spans="1:7" ht="25.5" hidden="1" x14ac:dyDescent="0.2">
      <c r="A142" s="191">
        <v>135</v>
      </c>
      <c r="B142" s="169" t="s">
        <v>220</v>
      </c>
      <c r="C142" s="186">
        <f t="shared" si="5"/>
        <v>0</v>
      </c>
      <c r="D142" s="186"/>
      <c r="E142" s="186">
        <v>0</v>
      </c>
      <c r="F142" s="186">
        <v>0</v>
      </c>
      <c r="G142" s="186">
        <v>0</v>
      </c>
    </row>
    <row r="143" spans="1:7" ht="25.5" hidden="1" x14ac:dyDescent="0.2">
      <c r="A143" s="191">
        <v>136</v>
      </c>
      <c r="B143" s="169" t="s">
        <v>221</v>
      </c>
      <c r="C143" s="186">
        <f t="shared" si="5"/>
        <v>0</v>
      </c>
      <c r="D143" s="186"/>
      <c r="E143" s="186">
        <v>0</v>
      </c>
      <c r="F143" s="186">
        <v>0</v>
      </c>
      <c r="G143" s="186">
        <v>0</v>
      </c>
    </row>
    <row r="144" spans="1:7" ht="25.5" hidden="1" x14ac:dyDescent="0.2">
      <c r="A144" s="191">
        <v>137</v>
      </c>
      <c r="B144" s="169" t="s">
        <v>706</v>
      </c>
      <c r="C144" s="186">
        <f t="shared" si="5"/>
        <v>0</v>
      </c>
      <c r="D144" s="186">
        <f>SUM(D134:D143)</f>
        <v>0</v>
      </c>
      <c r="E144" s="186">
        <f>SUM(E134:E143)</f>
        <v>0</v>
      </c>
      <c r="F144" s="186">
        <f t="shared" ref="F144:G144" si="8">SUM(F134:F143)</f>
        <v>0</v>
      </c>
      <c r="G144" s="186">
        <f t="shared" si="8"/>
        <v>0</v>
      </c>
    </row>
    <row r="145" spans="1:7" hidden="1" x14ac:dyDescent="0.2">
      <c r="A145" s="191">
        <v>138</v>
      </c>
      <c r="B145" s="169" t="s">
        <v>222</v>
      </c>
      <c r="C145" s="186">
        <f t="shared" si="5"/>
        <v>0</v>
      </c>
      <c r="D145" s="186">
        <v>0</v>
      </c>
      <c r="E145" s="186">
        <v>0</v>
      </c>
      <c r="F145" s="186">
        <v>0</v>
      </c>
      <c r="G145" s="186">
        <v>0</v>
      </c>
    </row>
    <row r="146" spans="1:7" hidden="1" x14ac:dyDescent="0.2">
      <c r="A146" s="191">
        <v>139</v>
      </c>
      <c r="B146" s="169" t="s">
        <v>223</v>
      </c>
      <c r="C146" s="186">
        <f t="shared" si="5"/>
        <v>0</v>
      </c>
      <c r="D146" s="186"/>
      <c r="E146" s="186">
        <v>0</v>
      </c>
      <c r="F146" s="186">
        <v>0</v>
      </c>
      <c r="G146" s="186">
        <v>0</v>
      </c>
    </row>
    <row r="147" spans="1:7" ht="25.5" hidden="1" x14ac:dyDescent="0.2">
      <c r="A147" s="191">
        <v>140</v>
      </c>
      <c r="B147" s="169" t="s">
        <v>224</v>
      </c>
      <c r="C147" s="186">
        <f t="shared" si="5"/>
        <v>0</v>
      </c>
      <c r="D147" s="186"/>
      <c r="E147" s="186">
        <v>0</v>
      </c>
      <c r="F147" s="186">
        <v>0</v>
      </c>
      <c r="G147" s="186">
        <v>0</v>
      </c>
    </row>
    <row r="148" spans="1:7" hidden="1" x14ac:dyDescent="0.2">
      <c r="A148" s="191">
        <v>141</v>
      </c>
      <c r="B148" s="169" t="s">
        <v>225</v>
      </c>
      <c r="C148" s="186">
        <f t="shared" si="5"/>
        <v>0</v>
      </c>
      <c r="D148" s="186"/>
      <c r="E148" s="186">
        <v>0</v>
      </c>
      <c r="F148" s="186">
        <v>0</v>
      </c>
      <c r="G148" s="186">
        <v>0</v>
      </c>
    </row>
    <row r="149" spans="1:7" hidden="1" x14ac:dyDescent="0.2">
      <c r="A149" s="191">
        <v>142</v>
      </c>
      <c r="B149" s="169" t="s">
        <v>226</v>
      </c>
      <c r="C149" s="186">
        <f t="shared" si="5"/>
        <v>0</v>
      </c>
      <c r="D149" s="186"/>
      <c r="E149" s="186">
        <v>0</v>
      </c>
      <c r="F149" s="186">
        <v>0</v>
      </c>
      <c r="G149" s="186">
        <v>0</v>
      </c>
    </row>
    <row r="150" spans="1:7" hidden="1" x14ac:dyDescent="0.2">
      <c r="A150" s="191">
        <v>143</v>
      </c>
      <c r="B150" s="169" t="s">
        <v>227</v>
      </c>
      <c r="C150" s="186">
        <f t="shared" si="5"/>
        <v>0</v>
      </c>
      <c r="D150" s="186"/>
      <c r="E150" s="186">
        <v>0</v>
      </c>
      <c r="F150" s="186">
        <v>0</v>
      </c>
      <c r="G150" s="186">
        <v>0</v>
      </c>
    </row>
    <row r="151" spans="1:7" hidden="1" x14ac:dyDescent="0.2">
      <c r="A151" s="191">
        <v>144</v>
      </c>
      <c r="B151" s="169" t="s">
        <v>228</v>
      </c>
      <c r="C151" s="186">
        <f t="shared" si="5"/>
        <v>0</v>
      </c>
      <c r="D151" s="186"/>
      <c r="E151" s="186">
        <v>0</v>
      </c>
      <c r="F151" s="186">
        <v>0</v>
      </c>
      <c r="G151" s="186">
        <v>0</v>
      </c>
    </row>
    <row r="152" spans="1:7" hidden="1" x14ac:dyDescent="0.2">
      <c r="A152" s="191">
        <v>145</v>
      </c>
      <c r="B152" s="169" t="s">
        <v>229</v>
      </c>
      <c r="C152" s="186">
        <f t="shared" si="5"/>
        <v>0</v>
      </c>
      <c r="D152" s="186"/>
      <c r="E152" s="186">
        <v>0</v>
      </c>
      <c r="F152" s="186">
        <v>0</v>
      </c>
      <c r="G152" s="186">
        <v>0</v>
      </c>
    </row>
    <row r="153" spans="1:7" ht="25.5" hidden="1" x14ac:dyDescent="0.2">
      <c r="A153" s="191">
        <v>146</v>
      </c>
      <c r="B153" s="169" t="s">
        <v>230</v>
      </c>
      <c r="C153" s="186">
        <f t="shared" si="5"/>
        <v>0</v>
      </c>
      <c r="D153" s="186"/>
      <c r="E153" s="186">
        <v>0</v>
      </c>
      <c r="F153" s="186">
        <v>0</v>
      </c>
      <c r="G153" s="186">
        <v>0</v>
      </c>
    </row>
    <row r="154" spans="1:7" ht="25.5" hidden="1" x14ac:dyDescent="0.2">
      <c r="A154" s="191">
        <v>147</v>
      </c>
      <c r="B154" s="169" t="s">
        <v>231</v>
      </c>
      <c r="C154" s="186">
        <f t="shared" si="5"/>
        <v>0</v>
      </c>
      <c r="D154" s="186"/>
      <c r="E154" s="186">
        <v>0</v>
      </c>
      <c r="F154" s="186">
        <v>0</v>
      </c>
      <c r="G154" s="186">
        <v>0</v>
      </c>
    </row>
    <row r="155" spans="1:7" ht="25.5" x14ac:dyDescent="0.2">
      <c r="A155" s="191">
        <v>148</v>
      </c>
      <c r="B155" s="169" t="s">
        <v>707</v>
      </c>
      <c r="C155" s="186">
        <f t="shared" si="5"/>
        <v>57890000</v>
      </c>
      <c r="D155" s="186">
        <f>SUM(D156:D165)</f>
        <v>57890000</v>
      </c>
      <c r="E155" s="186">
        <f>SUM(E156:E165)</f>
        <v>0</v>
      </c>
      <c r="F155" s="186">
        <f t="shared" ref="F155:G155" si="9">SUM(F156:F165)</f>
        <v>0</v>
      </c>
      <c r="G155" s="186">
        <f t="shared" si="9"/>
        <v>0</v>
      </c>
    </row>
    <row r="156" spans="1:7" hidden="1" x14ac:dyDescent="0.2">
      <c r="A156" s="191">
        <v>149</v>
      </c>
      <c r="B156" s="169" t="s">
        <v>232</v>
      </c>
      <c r="C156" s="186">
        <f t="shared" si="5"/>
        <v>325000</v>
      </c>
      <c r="D156" s="186">
        <v>325000</v>
      </c>
      <c r="E156" s="186">
        <v>0</v>
      </c>
      <c r="F156" s="186">
        <v>0</v>
      </c>
      <c r="G156" s="186">
        <v>0</v>
      </c>
    </row>
    <row r="157" spans="1:7" hidden="1" x14ac:dyDescent="0.2">
      <c r="A157" s="191">
        <v>150</v>
      </c>
      <c r="B157" s="169" t="s">
        <v>233</v>
      </c>
      <c r="C157" s="186">
        <f t="shared" si="5"/>
        <v>0</v>
      </c>
      <c r="D157" s="186"/>
      <c r="E157" s="186">
        <v>0</v>
      </c>
      <c r="F157" s="186">
        <v>0</v>
      </c>
      <c r="G157" s="186">
        <v>0</v>
      </c>
    </row>
    <row r="158" spans="1:7" ht="25.5" hidden="1" x14ac:dyDescent="0.2">
      <c r="A158" s="191">
        <v>151</v>
      </c>
      <c r="B158" s="169" t="s">
        <v>234</v>
      </c>
      <c r="C158" s="186">
        <f t="shared" si="5"/>
        <v>0</v>
      </c>
      <c r="D158" s="186"/>
      <c r="E158" s="186">
        <v>0</v>
      </c>
      <c r="F158" s="186">
        <v>0</v>
      </c>
      <c r="G158" s="186">
        <v>0</v>
      </c>
    </row>
    <row r="159" spans="1:7" hidden="1" x14ac:dyDescent="0.2">
      <c r="A159" s="191">
        <v>152</v>
      </c>
      <c r="B159" s="169" t="s">
        <v>235</v>
      </c>
      <c r="C159" s="186">
        <f t="shared" si="5"/>
        <v>0</v>
      </c>
      <c r="D159" s="186"/>
      <c r="E159" s="186">
        <v>0</v>
      </c>
      <c r="F159" s="186">
        <v>0</v>
      </c>
      <c r="G159" s="186">
        <v>0</v>
      </c>
    </row>
    <row r="160" spans="1:7" hidden="1" x14ac:dyDescent="0.2">
      <c r="A160" s="191">
        <v>153</v>
      </c>
      <c r="B160" s="169" t="s">
        <v>236</v>
      </c>
      <c r="C160" s="186">
        <f t="shared" si="5"/>
        <v>0</v>
      </c>
      <c r="D160" s="186"/>
      <c r="E160" s="186">
        <v>0</v>
      </c>
      <c r="F160" s="186">
        <v>0</v>
      </c>
      <c r="G160" s="186">
        <v>0</v>
      </c>
    </row>
    <row r="161" spans="1:7" hidden="1" x14ac:dyDescent="0.2">
      <c r="A161" s="191">
        <v>154</v>
      </c>
      <c r="B161" s="169" t="s">
        <v>237</v>
      </c>
      <c r="C161" s="186">
        <f t="shared" si="5"/>
        <v>0</v>
      </c>
      <c r="D161" s="186"/>
      <c r="E161" s="186">
        <v>0</v>
      </c>
      <c r="F161" s="186">
        <v>0</v>
      </c>
      <c r="G161" s="186">
        <v>0</v>
      </c>
    </row>
    <row r="162" spans="1:7" hidden="1" x14ac:dyDescent="0.2">
      <c r="A162" s="191">
        <v>155</v>
      </c>
      <c r="B162" s="169" t="s">
        <v>238</v>
      </c>
      <c r="C162" s="186">
        <f t="shared" ref="C162:C193" si="10">SUM(D162:G162)</f>
        <v>0</v>
      </c>
      <c r="D162" s="186"/>
      <c r="E162" s="186">
        <v>0</v>
      </c>
      <c r="F162" s="186">
        <v>0</v>
      </c>
      <c r="G162" s="186">
        <v>0</v>
      </c>
    </row>
    <row r="163" spans="1:7" hidden="1" x14ac:dyDescent="0.2">
      <c r="A163" s="191">
        <v>156</v>
      </c>
      <c r="B163" s="169" t="s">
        <v>239</v>
      </c>
      <c r="C163" s="186">
        <f t="shared" si="10"/>
        <v>57565000</v>
      </c>
      <c r="D163" s="186">
        <v>57565000</v>
      </c>
      <c r="E163" s="186">
        <v>0</v>
      </c>
      <c r="F163" s="186">
        <v>0</v>
      </c>
      <c r="G163" s="186">
        <v>0</v>
      </c>
    </row>
    <row r="164" spans="1:7" ht="25.5" hidden="1" x14ac:dyDescent="0.2">
      <c r="A164" s="191">
        <v>157</v>
      </c>
      <c r="B164" s="169" t="s">
        <v>240</v>
      </c>
      <c r="C164" s="186">
        <f t="shared" si="10"/>
        <v>0</v>
      </c>
      <c r="D164" s="186"/>
      <c r="E164" s="186">
        <v>0</v>
      </c>
      <c r="F164" s="186">
        <v>0</v>
      </c>
      <c r="G164" s="186">
        <v>0</v>
      </c>
    </row>
    <row r="165" spans="1:7" ht="25.5" hidden="1" x14ac:dyDescent="0.2">
      <c r="A165" s="191">
        <v>158</v>
      </c>
      <c r="B165" s="169" t="s">
        <v>241</v>
      </c>
      <c r="C165" s="186">
        <f t="shared" si="10"/>
        <v>0</v>
      </c>
      <c r="D165" s="186"/>
      <c r="E165" s="186">
        <v>0</v>
      </c>
      <c r="F165" s="186">
        <v>0</v>
      </c>
      <c r="G165" s="186">
        <v>0</v>
      </c>
    </row>
    <row r="166" spans="1:7" ht="25.5" hidden="1" x14ac:dyDescent="0.2">
      <c r="A166" s="191">
        <v>159</v>
      </c>
      <c r="B166" s="169" t="s">
        <v>708</v>
      </c>
      <c r="C166" s="186">
        <f t="shared" si="10"/>
        <v>0</v>
      </c>
      <c r="D166" s="186"/>
      <c r="E166" s="186">
        <f>SUM(E167)</f>
        <v>0</v>
      </c>
      <c r="F166" s="186">
        <f t="shared" ref="F166:G166" si="11">SUM(F167)</f>
        <v>0</v>
      </c>
      <c r="G166" s="186">
        <f t="shared" si="11"/>
        <v>0</v>
      </c>
    </row>
    <row r="167" spans="1:7" ht="25.5" hidden="1" x14ac:dyDescent="0.2">
      <c r="A167" s="191">
        <v>160</v>
      </c>
      <c r="B167" s="169" t="s">
        <v>242</v>
      </c>
      <c r="C167" s="186">
        <f t="shared" si="10"/>
        <v>0</v>
      </c>
      <c r="D167" s="186"/>
      <c r="E167" s="186">
        <v>0</v>
      </c>
      <c r="F167" s="186">
        <v>0</v>
      </c>
      <c r="G167" s="186">
        <v>0</v>
      </c>
    </row>
    <row r="168" spans="1:7" ht="25.5" hidden="1" x14ac:dyDescent="0.2">
      <c r="A168" s="191">
        <v>161</v>
      </c>
      <c r="B168" s="169" t="s">
        <v>709</v>
      </c>
      <c r="C168" s="186">
        <f t="shared" si="10"/>
        <v>0</v>
      </c>
      <c r="D168" s="186">
        <f>SUM(D169:D179)</f>
        <v>0</v>
      </c>
      <c r="E168" s="186">
        <f>SUM(E169:E179)</f>
        <v>0</v>
      </c>
      <c r="F168" s="186">
        <f t="shared" ref="F168:G168" si="12">SUM(F169:F179)</f>
        <v>0</v>
      </c>
      <c r="G168" s="186">
        <f t="shared" si="12"/>
        <v>0</v>
      </c>
    </row>
    <row r="169" spans="1:7" hidden="1" x14ac:dyDescent="0.2">
      <c r="A169" s="191">
        <v>162</v>
      </c>
      <c r="B169" s="169" t="s">
        <v>243</v>
      </c>
      <c r="C169" s="186">
        <f t="shared" si="10"/>
        <v>0</v>
      </c>
      <c r="D169" s="186"/>
      <c r="E169" s="186">
        <v>0</v>
      </c>
      <c r="F169" s="186">
        <v>0</v>
      </c>
      <c r="G169" s="186">
        <v>0</v>
      </c>
    </row>
    <row r="170" spans="1:7" hidden="1" x14ac:dyDescent="0.2">
      <c r="A170" s="191">
        <v>163</v>
      </c>
      <c r="B170" s="169" t="s">
        <v>244</v>
      </c>
      <c r="C170" s="186">
        <f t="shared" si="10"/>
        <v>0</v>
      </c>
      <c r="D170" s="186"/>
      <c r="E170" s="186">
        <v>0</v>
      </c>
      <c r="F170" s="186">
        <v>0</v>
      </c>
      <c r="G170" s="186">
        <v>0</v>
      </c>
    </row>
    <row r="171" spans="1:7" hidden="1" x14ac:dyDescent="0.2">
      <c r="A171" s="191">
        <v>164</v>
      </c>
      <c r="B171" s="169" t="s">
        <v>245</v>
      </c>
      <c r="C171" s="186">
        <f t="shared" si="10"/>
        <v>0</v>
      </c>
      <c r="D171" s="186"/>
      <c r="E171" s="186">
        <v>0</v>
      </c>
      <c r="F171" s="186">
        <v>0</v>
      </c>
      <c r="G171" s="186">
        <v>0</v>
      </c>
    </row>
    <row r="172" spans="1:7" hidden="1" x14ac:dyDescent="0.2">
      <c r="A172" s="191">
        <v>165</v>
      </c>
      <c r="B172" s="169" t="s">
        <v>246</v>
      </c>
      <c r="C172" s="186">
        <f t="shared" si="10"/>
        <v>0</v>
      </c>
      <c r="D172" s="186"/>
      <c r="E172" s="186">
        <v>0</v>
      </c>
      <c r="F172" s="186">
        <v>0</v>
      </c>
      <c r="G172" s="186">
        <v>0</v>
      </c>
    </row>
    <row r="173" spans="1:7" hidden="1" x14ac:dyDescent="0.2">
      <c r="A173" s="191">
        <v>166</v>
      </c>
      <c r="B173" s="169" t="s">
        <v>247</v>
      </c>
      <c r="C173" s="186">
        <f t="shared" si="10"/>
        <v>0</v>
      </c>
      <c r="D173" s="186"/>
      <c r="E173" s="186">
        <v>0</v>
      </c>
      <c r="F173" s="186">
        <v>0</v>
      </c>
      <c r="G173" s="186">
        <v>0</v>
      </c>
    </row>
    <row r="174" spans="1:7" ht="25.5" hidden="1" x14ac:dyDescent="0.2">
      <c r="A174" s="191">
        <v>167</v>
      </c>
      <c r="B174" s="169" t="s">
        <v>248</v>
      </c>
      <c r="C174" s="186">
        <f t="shared" si="10"/>
        <v>0</v>
      </c>
      <c r="D174" s="186"/>
      <c r="E174" s="186">
        <v>0</v>
      </c>
      <c r="F174" s="186">
        <v>0</v>
      </c>
      <c r="G174" s="186">
        <v>0</v>
      </c>
    </row>
    <row r="175" spans="1:7" ht="25.5" hidden="1" x14ac:dyDescent="0.2">
      <c r="A175" s="191">
        <v>168</v>
      </c>
      <c r="B175" s="169" t="s">
        <v>249</v>
      </c>
      <c r="C175" s="186">
        <f t="shared" si="10"/>
        <v>0</v>
      </c>
      <c r="D175" s="186"/>
      <c r="E175" s="186">
        <v>0</v>
      </c>
      <c r="F175" s="186">
        <v>0</v>
      </c>
      <c r="G175" s="186">
        <v>0</v>
      </c>
    </row>
    <row r="176" spans="1:7" hidden="1" x14ac:dyDescent="0.2">
      <c r="A176" s="191">
        <v>169</v>
      </c>
      <c r="B176" s="169" t="s">
        <v>250</v>
      </c>
      <c r="C176" s="186">
        <f t="shared" si="10"/>
        <v>0</v>
      </c>
      <c r="D176" s="186"/>
      <c r="E176" s="186">
        <v>0</v>
      </c>
      <c r="F176" s="186">
        <v>0</v>
      </c>
      <c r="G176" s="186">
        <v>0</v>
      </c>
    </row>
    <row r="177" spans="1:7" hidden="1" x14ac:dyDescent="0.2">
      <c r="A177" s="191">
        <v>170</v>
      </c>
      <c r="B177" s="169" t="s">
        <v>710</v>
      </c>
      <c r="C177" s="186">
        <f t="shared" si="10"/>
        <v>0</v>
      </c>
      <c r="D177" s="186"/>
      <c r="E177" s="186">
        <v>0</v>
      </c>
      <c r="F177" s="186">
        <v>0</v>
      </c>
      <c r="G177" s="186">
        <v>0</v>
      </c>
    </row>
    <row r="178" spans="1:7" hidden="1" x14ac:dyDescent="0.2">
      <c r="A178" s="191">
        <v>171</v>
      </c>
      <c r="B178" s="169" t="s">
        <v>251</v>
      </c>
      <c r="C178" s="186">
        <f t="shared" si="10"/>
        <v>0</v>
      </c>
      <c r="D178" s="186"/>
      <c r="E178" s="186">
        <v>0</v>
      </c>
      <c r="F178" s="186">
        <v>0</v>
      </c>
      <c r="G178" s="186">
        <v>0</v>
      </c>
    </row>
    <row r="179" spans="1:7" hidden="1" x14ac:dyDescent="0.2">
      <c r="A179" s="191">
        <v>172</v>
      </c>
      <c r="B179" s="169" t="s">
        <v>252</v>
      </c>
      <c r="C179" s="186">
        <f t="shared" si="10"/>
        <v>0</v>
      </c>
      <c r="D179" s="186"/>
      <c r="E179" s="186">
        <v>0</v>
      </c>
      <c r="F179" s="186">
        <v>0</v>
      </c>
      <c r="G179" s="186">
        <v>0</v>
      </c>
    </row>
    <row r="180" spans="1:7" hidden="1" x14ac:dyDescent="0.2">
      <c r="A180" s="191">
        <v>173</v>
      </c>
      <c r="B180" s="169" t="s">
        <v>253</v>
      </c>
      <c r="C180" s="186">
        <f t="shared" si="10"/>
        <v>0</v>
      </c>
      <c r="D180" s="186"/>
      <c r="E180" s="186">
        <v>0</v>
      </c>
      <c r="F180" s="186">
        <v>0</v>
      </c>
      <c r="G180" s="186">
        <v>0</v>
      </c>
    </row>
    <row r="181" spans="1:7" hidden="1" x14ac:dyDescent="0.2">
      <c r="A181" s="191">
        <v>174</v>
      </c>
      <c r="B181" s="169" t="s">
        <v>254</v>
      </c>
      <c r="C181" s="186">
        <f t="shared" si="10"/>
        <v>0</v>
      </c>
      <c r="D181" s="186"/>
      <c r="E181" s="186">
        <v>0</v>
      </c>
      <c r="F181" s="186">
        <v>0</v>
      </c>
      <c r="G181" s="186">
        <v>0</v>
      </c>
    </row>
    <row r="182" spans="1:7" hidden="1" x14ac:dyDescent="0.2">
      <c r="A182" s="191">
        <v>175</v>
      </c>
      <c r="B182" s="169" t="s">
        <v>255</v>
      </c>
      <c r="C182" s="186">
        <f t="shared" si="10"/>
        <v>0</v>
      </c>
      <c r="D182" s="186"/>
      <c r="E182" s="186">
        <v>0</v>
      </c>
      <c r="F182" s="186">
        <v>0</v>
      </c>
      <c r="G182" s="186">
        <v>0</v>
      </c>
    </row>
    <row r="183" spans="1:7" ht="25.5" x14ac:dyDescent="0.2">
      <c r="A183" s="191">
        <v>176</v>
      </c>
      <c r="B183" s="169" t="s">
        <v>711</v>
      </c>
      <c r="C183" s="186">
        <f t="shared" si="10"/>
        <v>23371800</v>
      </c>
      <c r="D183" s="186">
        <f>SUM(D184:D193)</f>
        <v>23350800</v>
      </c>
      <c r="E183" s="186">
        <f>SUM(E184:E193)</f>
        <v>0</v>
      </c>
      <c r="F183" s="186">
        <f t="shared" ref="F183:G183" si="13">SUM(F184:F193)</f>
        <v>21000</v>
      </c>
      <c r="G183" s="186">
        <f t="shared" si="13"/>
        <v>0</v>
      </c>
    </row>
    <row r="184" spans="1:7" hidden="1" x14ac:dyDescent="0.2">
      <c r="A184" s="191">
        <v>177</v>
      </c>
      <c r="B184" s="169" t="s">
        <v>256</v>
      </c>
      <c r="C184" s="186">
        <f t="shared" si="10"/>
        <v>800000</v>
      </c>
      <c r="D184" s="186">
        <v>800000</v>
      </c>
      <c r="E184" s="186">
        <v>0</v>
      </c>
      <c r="F184" s="186">
        <v>0</v>
      </c>
      <c r="G184" s="186">
        <v>0</v>
      </c>
    </row>
    <row r="185" spans="1:7" hidden="1" x14ac:dyDescent="0.2">
      <c r="A185" s="191">
        <v>178</v>
      </c>
      <c r="B185" s="169" t="s">
        <v>257</v>
      </c>
      <c r="C185" s="186">
        <f t="shared" si="10"/>
        <v>0</v>
      </c>
      <c r="D185" s="186"/>
      <c r="E185" s="186">
        <v>0</v>
      </c>
      <c r="F185" s="186">
        <v>0</v>
      </c>
      <c r="G185" s="186">
        <v>0</v>
      </c>
    </row>
    <row r="186" spans="1:7" hidden="1" x14ac:dyDescent="0.2">
      <c r="A186" s="191">
        <v>179</v>
      </c>
      <c r="B186" s="169" t="s">
        <v>258</v>
      </c>
      <c r="C186" s="186">
        <f t="shared" si="10"/>
        <v>2821000</v>
      </c>
      <c r="D186" s="186">
        <v>2800000</v>
      </c>
      <c r="E186" s="186">
        <v>0</v>
      </c>
      <c r="F186" s="186">
        <v>21000</v>
      </c>
      <c r="G186" s="186">
        <v>0</v>
      </c>
    </row>
    <row r="187" spans="1:7" hidden="1" x14ac:dyDescent="0.2">
      <c r="A187" s="191">
        <v>180</v>
      </c>
      <c r="B187" s="169" t="s">
        <v>259</v>
      </c>
      <c r="C187" s="186">
        <f t="shared" si="10"/>
        <v>350000</v>
      </c>
      <c r="D187" s="186">
        <v>350000</v>
      </c>
      <c r="E187" s="186">
        <v>0</v>
      </c>
      <c r="F187" s="186">
        <v>0</v>
      </c>
      <c r="G187" s="186">
        <v>0</v>
      </c>
    </row>
    <row r="188" spans="1:7" hidden="1" x14ac:dyDescent="0.2">
      <c r="A188" s="191">
        <v>181</v>
      </c>
      <c r="B188" s="169" t="s">
        <v>260</v>
      </c>
      <c r="C188" s="186">
        <f t="shared" si="10"/>
        <v>0</v>
      </c>
      <c r="D188" s="186"/>
      <c r="E188" s="186">
        <v>0</v>
      </c>
      <c r="F188" s="186">
        <v>0</v>
      </c>
      <c r="G188" s="186">
        <v>0</v>
      </c>
    </row>
    <row r="189" spans="1:7" ht="25.5" hidden="1" x14ac:dyDescent="0.2">
      <c r="A189" s="191">
        <v>182</v>
      </c>
      <c r="B189" s="169" t="s">
        <v>261</v>
      </c>
      <c r="C189" s="186">
        <f t="shared" si="10"/>
        <v>19400800</v>
      </c>
      <c r="D189" s="186">
        <v>19400800</v>
      </c>
      <c r="E189" s="186">
        <v>0</v>
      </c>
      <c r="F189" s="186">
        <v>0</v>
      </c>
      <c r="G189" s="186">
        <v>0</v>
      </c>
    </row>
    <row r="190" spans="1:7" ht="25.5" hidden="1" x14ac:dyDescent="0.2">
      <c r="A190" s="191">
        <v>183</v>
      </c>
      <c r="B190" s="169" t="s">
        <v>262</v>
      </c>
      <c r="C190" s="186">
        <f t="shared" si="10"/>
        <v>0</v>
      </c>
      <c r="D190" s="186"/>
      <c r="E190" s="186">
        <v>0</v>
      </c>
      <c r="F190" s="186">
        <v>0</v>
      </c>
      <c r="G190" s="186">
        <v>0</v>
      </c>
    </row>
    <row r="191" spans="1:7" hidden="1" x14ac:dyDescent="0.2">
      <c r="A191" s="191">
        <v>184</v>
      </c>
      <c r="B191" s="169" t="s">
        <v>263</v>
      </c>
      <c r="C191" s="186">
        <f t="shared" si="10"/>
        <v>0</v>
      </c>
      <c r="D191" s="186"/>
      <c r="E191" s="186">
        <v>0</v>
      </c>
      <c r="F191" s="186">
        <v>0</v>
      </c>
      <c r="G191" s="186">
        <v>0</v>
      </c>
    </row>
    <row r="192" spans="1:7" hidden="1" x14ac:dyDescent="0.2">
      <c r="A192" s="191">
        <v>185</v>
      </c>
      <c r="B192" s="169" t="s">
        <v>264</v>
      </c>
      <c r="C192" s="186">
        <f t="shared" si="10"/>
        <v>0</v>
      </c>
      <c r="D192" s="186"/>
      <c r="E192" s="186">
        <v>0</v>
      </c>
      <c r="F192" s="186">
        <v>0</v>
      </c>
      <c r="G192" s="186">
        <v>0</v>
      </c>
    </row>
    <row r="193" spans="1:7" hidden="1" x14ac:dyDescent="0.2">
      <c r="A193" s="191">
        <v>186</v>
      </c>
      <c r="B193" s="169" t="s">
        <v>265</v>
      </c>
      <c r="C193" s="186">
        <f t="shared" si="10"/>
        <v>0</v>
      </c>
      <c r="D193" s="186">
        <v>0</v>
      </c>
      <c r="E193" s="186">
        <v>0</v>
      </c>
      <c r="F193" s="186">
        <v>0</v>
      </c>
      <c r="G193" s="186">
        <v>0</v>
      </c>
    </row>
    <row r="194" spans="1:7" x14ac:dyDescent="0.2">
      <c r="A194" s="191">
        <v>187</v>
      </c>
      <c r="B194" s="169" t="s">
        <v>266</v>
      </c>
      <c r="C194" s="154">
        <f t="shared" ref="C194:C225" si="14">SUM(D194:G194)</f>
        <v>34356390</v>
      </c>
      <c r="D194" s="154">
        <v>34356390</v>
      </c>
      <c r="E194" s="154">
        <v>0</v>
      </c>
      <c r="F194" s="154">
        <v>0</v>
      </c>
      <c r="G194" s="154">
        <v>0</v>
      </c>
    </row>
    <row r="195" spans="1:7" ht="38.25" x14ac:dyDescent="0.2">
      <c r="A195" s="152">
        <v>188</v>
      </c>
      <c r="B195" s="153" t="s">
        <v>712</v>
      </c>
      <c r="C195" s="154">
        <f t="shared" si="14"/>
        <v>115618190</v>
      </c>
      <c r="D195" s="154">
        <f>SUM(D126,D131,D132,D133,D144,D155,D166,D168,D180,D181,D182,D183,D194)</f>
        <v>115597190</v>
      </c>
      <c r="E195" s="154">
        <f>SUM(E126,E131,E132,E133,E144,E155,E166,E168,E180,E181,E182,E183,E194)</f>
        <v>0</v>
      </c>
      <c r="F195" s="154">
        <f t="shared" ref="F195:G195" si="15">SUM(F126,F131,F132,F133,F144,F155,F166,F168,F180,F181,F182,F183,F194)</f>
        <v>21000</v>
      </c>
      <c r="G195" s="154">
        <f t="shared" si="15"/>
        <v>0</v>
      </c>
    </row>
    <row r="196" spans="1:7" hidden="1" x14ac:dyDescent="0.2">
      <c r="A196" s="191">
        <v>189</v>
      </c>
      <c r="B196" s="169" t="s">
        <v>267</v>
      </c>
      <c r="C196" s="186">
        <f t="shared" si="14"/>
        <v>0</v>
      </c>
      <c r="D196" s="186"/>
      <c r="E196" s="186">
        <v>0</v>
      </c>
      <c r="F196" s="186">
        <v>0</v>
      </c>
      <c r="G196" s="186">
        <v>0</v>
      </c>
    </row>
    <row r="197" spans="1:7" hidden="1" x14ac:dyDescent="0.2">
      <c r="A197" s="191">
        <v>190</v>
      </c>
      <c r="B197" s="169" t="s">
        <v>713</v>
      </c>
      <c r="C197" s="186">
        <f t="shared" si="14"/>
        <v>0</v>
      </c>
      <c r="D197" s="186"/>
      <c r="E197" s="186">
        <f>SUM(E198)</f>
        <v>0</v>
      </c>
      <c r="F197" s="186">
        <f t="shared" ref="F197" si="16">SUM(F198)</f>
        <v>0</v>
      </c>
      <c r="G197" s="186">
        <v>0</v>
      </c>
    </row>
    <row r="198" spans="1:7" hidden="1" x14ac:dyDescent="0.2">
      <c r="A198" s="191">
        <v>191</v>
      </c>
      <c r="B198" s="169" t="s">
        <v>268</v>
      </c>
      <c r="C198" s="186">
        <f t="shared" si="14"/>
        <v>0</v>
      </c>
      <c r="D198" s="186"/>
      <c r="E198" s="186">
        <v>0</v>
      </c>
      <c r="F198" s="186">
        <v>0</v>
      </c>
      <c r="G198" s="186">
        <v>0</v>
      </c>
    </row>
    <row r="199" spans="1:7" x14ac:dyDescent="0.2">
      <c r="A199" s="191">
        <v>192</v>
      </c>
      <c r="B199" s="169" t="s">
        <v>269</v>
      </c>
      <c r="C199" s="186">
        <f t="shared" si="14"/>
        <v>702480</v>
      </c>
      <c r="D199" s="186">
        <v>157480</v>
      </c>
      <c r="E199" s="186">
        <v>520000</v>
      </c>
      <c r="F199" s="186">
        <v>25000</v>
      </c>
      <c r="G199" s="186">
        <v>0</v>
      </c>
    </row>
    <row r="200" spans="1:7" x14ac:dyDescent="0.2">
      <c r="A200" s="191">
        <v>193</v>
      </c>
      <c r="B200" s="169" t="s">
        <v>270</v>
      </c>
      <c r="C200" s="186">
        <f t="shared" si="14"/>
        <v>18175544</v>
      </c>
      <c r="D200" s="186">
        <v>17875544</v>
      </c>
      <c r="E200" s="186">
        <v>0</v>
      </c>
      <c r="F200" s="186">
        <v>0</v>
      </c>
      <c r="G200" s="186">
        <v>300000</v>
      </c>
    </row>
    <row r="201" spans="1:7" hidden="1" x14ac:dyDescent="0.2">
      <c r="A201" s="191">
        <v>194</v>
      </c>
      <c r="B201" s="169" t="s">
        <v>271</v>
      </c>
      <c r="C201" s="186">
        <f t="shared" si="14"/>
        <v>0</v>
      </c>
      <c r="D201" s="186"/>
      <c r="E201" s="186">
        <v>0</v>
      </c>
      <c r="F201" s="186">
        <v>0</v>
      </c>
      <c r="G201" s="186">
        <v>0</v>
      </c>
    </row>
    <row r="202" spans="1:7" hidden="1" x14ac:dyDescent="0.2">
      <c r="A202" s="191">
        <v>195</v>
      </c>
      <c r="B202" s="169" t="s">
        <v>272</v>
      </c>
      <c r="C202" s="186">
        <f t="shared" si="14"/>
        <v>0</v>
      </c>
      <c r="D202" s="186"/>
      <c r="E202" s="186">
        <v>0</v>
      </c>
      <c r="F202" s="186">
        <v>0</v>
      </c>
      <c r="G202" s="186">
        <v>0</v>
      </c>
    </row>
    <row r="203" spans="1:7" ht="25.5" x14ac:dyDescent="0.2">
      <c r="A203" s="191">
        <v>196</v>
      </c>
      <c r="B203" s="169" t="s">
        <v>273</v>
      </c>
      <c r="C203" s="186">
        <f t="shared" si="14"/>
        <v>5095917</v>
      </c>
      <c r="D203" s="186">
        <v>4868917</v>
      </c>
      <c r="E203" s="186">
        <v>140000</v>
      </c>
      <c r="F203" s="186">
        <v>7000</v>
      </c>
      <c r="G203" s="186">
        <v>80000</v>
      </c>
    </row>
    <row r="204" spans="1:7" x14ac:dyDescent="0.2">
      <c r="A204" s="152">
        <v>197</v>
      </c>
      <c r="B204" s="153" t="s">
        <v>714</v>
      </c>
      <c r="C204" s="154">
        <f t="shared" si="14"/>
        <v>23973941</v>
      </c>
      <c r="D204" s="154">
        <f>SUM(D196,D198:D203)</f>
        <v>22901941</v>
      </c>
      <c r="E204" s="154">
        <f t="shared" ref="E204:G204" si="17">SUM(E196,E198:E203)</f>
        <v>660000</v>
      </c>
      <c r="F204" s="154">
        <f t="shared" si="17"/>
        <v>32000</v>
      </c>
      <c r="G204" s="154">
        <f t="shared" si="17"/>
        <v>380000</v>
      </c>
    </row>
    <row r="205" spans="1:7" x14ac:dyDescent="0.2">
      <c r="A205" s="191">
        <v>198</v>
      </c>
      <c r="B205" s="169" t="s">
        <v>274</v>
      </c>
      <c r="C205" s="186">
        <f t="shared" si="14"/>
        <v>175062744</v>
      </c>
      <c r="D205" s="186">
        <v>175062744</v>
      </c>
      <c r="E205" s="186">
        <v>0</v>
      </c>
      <c r="F205" s="186">
        <v>0</v>
      </c>
      <c r="G205" s="186">
        <v>0</v>
      </c>
    </row>
    <row r="206" spans="1:7" x14ac:dyDescent="0.2">
      <c r="A206" s="191">
        <v>199</v>
      </c>
      <c r="B206" s="169" t="s">
        <v>275</v>
      </c>
      <c r="C206" s="186">
        <f t="shared" si="14"/>
        <v>0</v>
      </c>
      <c r="D206" s="186">
        <v>0</v>
      </c>
      <c r="E206" s="186">
        <v>0</v>
      </c>
      <c r="F206" s="186">
        <v>0</v>
      </c>
      <c r="G206" s="186">
        <v>0</v>
      </c>
    </row>
    <row r="207" spans="1:7" x14ac:dyDescent="0.2">
      <c r="A207" s="191">
        <v>200</v>
      </c>
      <c r="B207" s="169" t="s">
        <v>715</v>
      </c>
      <c r="C207" s="186">
        <f t="shared" si="14"/>
        <v>4043307</v>
      </c>
      <c r="D207" s="186">
        <v>4043307</v>
      </c>
      <c r="E207" s="186">
        <v>0</v>
      </c>
      <c r="F207" s="186">
        <v>0</v>
      </c>
      <c r="G207" s="186">
        <v>0</v>
      </c>
    </row>
    <row r="208" spans="1:7" ht="25.5" x14ac:dyDescent="0.2">
      <c r="A208" s="191">
        <v>201</v>
      </c>
      <c r="B208" s="169" t="s">
        <v>276</v>
      </c>
      <c r="C208" s="186">
        <f t="shared" si="14"/>
        <v>48358634</v>
      </c>
      <c r="D208" s="186">
        <v>48358634</v>
      </c>
      <c r="E208" s="186">
        <v>0</v>
      </c>
      <c r="F208" s="186">
        <v>0</v>
      </c>
      <c r="G208" s="186">
        <v>0</v>
      </c>
    </row>
    <row r="209" spans="1:7" x14ac:dyDescent="0.2">
      <c r="A209" s="152">
        <v>202</v>
      </c>
      <c r="B209" s="153" t="s">
        <v>716</v>
      </c>
      <c r="C209" s="154">
        <f t="shared" si="14"/>
        <v>227464685</v>
      </c>
      <c r="D209" s="154">
        <f>SUM(D205:D208)</f>
        <v>227464685</v>
      </c>
      <c r="E209" s="154">
        <f>SUM(E205:E208)</f>
        <v>0</v>
      </c>
      <c r="F209" s="154">
        <f t="shared" ref="F209:G209" si="18">SUM(F205:F208)</f>
        <v>0</v>
      </c>
      <c r="G209" s="154">
        <f t="shared" si="18"/>
        <v>0</v>
      </c>
    </row>
    <row r="210" spans="1:7" ht="25.5" hidden="1" x14ac:dyDescent="0.2">
      <c r="A210" s="191">
        <v>203</v>
      </c>
      <c r="B210" s="169" t="s">
        <v>277</v>
      </c>
      <c r="C210" s="186">
        <f t="shared" si="14"/>
        <v>0</v>
      </c>
      <c r="D210" s="186"/>
      <c r="E210" s="186">
        <v>0</v>
      </c>
      <c r="F210" s="186">
        <v>0</v>
      </c>
      <c r="G210" s="186">
        <v>0</v>
      </c>
    </row>
    <row r="211" spans="1:7" ht="25.5" hidden="1" x14ac:dyDescent="0.2">
      <c r="A211" s="191">
        <v>204</v>
      </c>
      <c r="B211" s="169" t="s">
        <v>717</v>
      </c>
      <c r="C211" s="186">
        <f t="shared" si="14"/>
        <v>0</v>
      </c>
      <c r="D211" s="186">
        <f>SUM(D212:D221)</f>
        <v>0</v>
      </c>
      <c r="E211" s="186">
        <f>SUM(E212:E221)</f>
        <v>0</v>
      </c>
      <c r="F211" s="186">
        <f t="shared" ref="F211:G211" si="19">SUM(F212:F221)</f>
        <v>0</v>
      </c>
      <c r="G211" s="186">
        <f t="shared" si="19"/>
        <v>0</v>
      </c>
    </row>
    <row r="212" spans="1:7" hidden="1" x14ac:dyDescent="0.2">
      <c r="A212" s="191">
        <v>205</v>
      </c>
      <c r="B212" s="169" t="s">
        <v>278</v>
      </c>
      <c r="C212" s="186">
        <f t="shared" si="14"/>
        <v>0</v>
      </c>
      <c r="D212" s="186"/>
      <c r="E212" s="186">
        <v>0</v>
      </c>
      <c r="F212" s="186">
        <v>0</v>
      </c>
      <c r="G212" s="186">
        <v>0</v>
      </c>
    </row>
    <row r="213" spans="1:7" hidden="1" x14ac:dyDescent="0.2">
      <c r="A213" s="191">
        <v>206</v>
      </c>
      <c r="B213" s="169" t="s">
        <v>279</v>
      </c>
      <c r="C213" s="186">
        <f t="shared" si="14"/>
        <v>0</v>
      </c>
      <c r="D213" s="186"/>
      <c r="E213" s="186">
        <v>0</v>
      </c>
      <c r="F213" s="186">
        <v>0</v>
      </c>
      <c r="G213" s="186">
        <v>0</v>
      </c>
    </row>
    <row r="214" spans="1:7" ht="25.5" hidden="1" x14ac:dyDescent="0.2">
      <c r="A214" s="191">
        <v>207</v>
      </c>
      <c r="B214" s="169" t="s">
        <v>280</v>
      </c>
      <c r="C214" s="186">
        <f t="shared" si="14"/>
        <v>0</v>
      </c>
      <c r="D214" s="186"/>
      <c r="E214" s="186">
        <v>0</v>
      </c>
      <c r="F214" s="186">
        <v>0</v>
      </c>
      <c r="G214" s="186">
        <v>0</v>
      </c>
    </row>
    <row r="215" spans="1:7" hidden="1" x14ac:dyDescent="0.2">
      <c r="A215" s="191">
        <v>208</v>
      </c>
      <c r="B215" s="169" t="s">
        <v>281</v>
      </c>
      <c r="C215" s="186">
        <f t="shared" si="14"/>
        <v>0</v>
      </c>
      <c r="D215" s="186"/>
      <c r="E215" s="186">
        <v>0</v>
      </c>
      <c r="F215" s="186">
        <v>0</v>
      </c>
      <c r="G215" s="186">
        <v>0</v>
      </c>
    </row>
    <row r="216" spans="1:7" hidden="1" x14ac:dyDescent="0.2">
      <c r="A216" s="191">
        <v>209</v>
      </c>
      <c r="B216" s="169" t="s">
        <v>282</v>
      </c>
      <c r="C216" s="186">
        <f t="shared" si="14"/>
        <v>0</v>
      </c>
      <c r="D216" s="186"/>
      <c r="E216" s="186">
        <v>0</v>
      </c>
      <c r="F216" s="186">
        <v>0</v>
      </c>
      <c r="G216" s="186">
        <v>0</v>
      </c>
    </row>
    <row r="217" spans="1:7" hidden="1" x14ac:dyDescent="0.2">
      <c r="A217" s="191">
        <v>210</v>
      </c>
      <c r="B217" s="169" t="s">
        <v>283</v>
      </c>
      <c r="C217" s="186">
        <f t="shared" si="14"/>
        <v>0</v>
      </c>
      <c r="D217" s="186"/>
      <c r="E217" s="186">
        <v>0</v>
      </c>
      <c r="F217" s="186">
        <v>0</v>
      </c>
      <c r="G217" s="186">
        <v>0</v>
      </c>
    </row>
    <row r="218" spans="1:7" hidden="1" x14ac:dyDescent="0.2">
      <c r="A218" s="191">
        <v>211</v>
      </c>
      <c r="B218" s="169" t="s">
        <v>284</v>
      </c>
      <c r="C218" s="186">
        <f t="shared" si="14"/>
        <v>0</v>
      </c>
      <c r="D218" s="186"/>
      <c r="E218" s="186">
        <v>0</v>
      </c>
      <c r="F218" s="186">
        <v>0</v>
      </c>
      <c r="G218" s="186">
        <v>0</v>
      </c>
    </row>
    <row r="219" spans="1:7" hidden="1" x14ac:dyDescent="0.2">
      <c r="A219" s="191">
        <v>212</v>
      </c>
      <c r="B219" s="169" t="s">
        <v>285</v>
      </c>
      <c r="C219" s="186">
        <f t="shared" si="14"/>
        <v>0</v>
      </c>
      <c r="D219" s="186"/>
      <c r="E219" s="186">
        <v>0</v>
      </c>
      <c r="F219" s="186">
        <v>0</v>
      </c>
      <c r="G219" s="186">
        <v>0</v>
      </c>
    </row>
    <row r="220" spans="1:7" ht="25.5" hidden="1" x14ac:dyDescent="0.2">
      <c r="A220" s="191">
        <v>213</v>
      </c>
      <c r="B220" s="169" t="s">
        <v>286</v>
      </c>
      <c r="C220" s="186">
        <f t="shared" si="14"/>
        <v>0</v>
      </c>
      <c r="D220" s="186"/>
      <c r="E220" s="186">
        <v>0</v>
      </c>
      <c r="F220" s="186">
        <v>0</v>
      </c>
      <c r="G220" s="186">
        <v>0</v>
      </c>
    </row>
    <row r="221" spans="1:7" ht="25.5" hidden="1" x14ac:dyDescent="0.2">
      <c r="A221" s="191">
        <v>214</v>
      </c>
      <c r="B221" s="169" t="s">
        <v>287</v>
      </c>
      <c r="C221" s="186">
        <f t="shared" si="14"/>
        <v>0</v>
      </c>
      <c r="D221" s="186"/>
      <c r="E221" s="186">
        <v>0</v>
      </c>
      <c r="F221" s="186">
        <v>0</v>
      </c>
      <c r="G221" s="186">
        <v>0</v>
      </c>
    </row>
    <row r="222" spans="1:7" ht="25.5" hidden="1" x14ac:dyDescent="0.2">
      <c r="A222" s="191">
        <v>215</v>
      </c>
      <c r="B222" s="169" t="s">
        <v>718</v>
      </c>
      <c r="C222" s="186">
        <f t="shared" si="14"/>
        <v>0</v>
      </c>
      <c r="D222" s="186">
        <f>SUM(D223:D232)</f>
        <v>0</v>
      </c>
      <c r="E222" s="186">
        <f>SUM(E223:E232)</f>
        <v>0</v>
      </c>
      <c r="F222" s="186">
        <f t="shared" ref="F222:G222" si="20">SUM(F223:F232)</f>
        <v>0</v>
      </c>
      <c r="G222" s="186">
        <f t="shared" si="20"/>
        <v>0</v>
      </c>
    </row>
    <row r="223" spans="1:7" hidden="1" x14ac:dyDescent="0.2">
      <c r="A223" s="191">
        <v>216</v>
      </c>
      <c r="B223" s="169" t="s">
        <v>288</v>
      </c>
      <c r="C223" s="186">
        <f t="shared" si="14"/>
        <v>0</v>
      </c>
      <c r="D223" s="186"/>
      <c r="E223" s="186">
        <v>0</v>
      </c>
      <c r="F223" s="186">
        <v>0</v>
      </c>
      <c r="G223" s="186">
        <v>0</v>
      </c>
    </row>
    <row r="224" spans="1:7" hidden="1" x14ac:dyDescent="0.2">
      <c r="A224" s="191">
        <v>217</v>
      </c>
      <c r="B224" s="169" t="s">
        <v>289</v>
      </c>
      <c r="C224" s="186">
        <f t="shared" si="14"/>
        <v>0</v>
      </c>
      <c r="D224" s="186"/>
      <c r="E224" s="186">
        <v>0</v>
      </c>
      <c r="F224" s="186">
        <v>0</v>
      </c>
      <c r="G224" s="186">
        <v>0</v>
      </c>
    </row>
    <row r="225" spans="1:7" ht="25.5" hidden="1" x14ac:dyDescent="0.2">
      <c r="A225" s="191">
        <v>218</v>
      </c>
      <c r="B225" s="169" t="s">
        <v>290</v>
      </c>
      <c r="C225" s="186">
        <f t="shared" si="14"/>
        <v>0</v>
      </c>
      <c r="D225" s="186"/>
      <c r="E225" s="186">
        <v>0</v>
      </c>
      <c r="F225" s="186">
        <v>0</v>
      </c>
      <c r="G225" s="186">
        <v>0</v>
      </c>
    </row>
    <row r="226" spans="1:7" hidden="1" x14ac:dyDescent="0.2">
      <c r="A226" s="191">
        <v>219</v>
      </c>
      <c r="B226" s="169" t="s">
        <v>291</v>
      </c>
      <c r="C226" s="186">
        <f t="shared" ref="C226:C257" si="21">SUM(D226:G226)</f>
        <v>0</v>
      </c>
      <c r="D226" s="186"/>
      <c r="E226" s="186">
        <v>0</v>
      </c>
      <c r="F226" s="186">
        <v>0</v>
      </c>
      <c r="G226" s="186">
        <v>0</v>
      </c>
    </row>
    <row r="227" spans="1:7" hidden="1" x14ac:dyDescent="0.2">
      <c r="A227" s="191">
        <v>220</v>
      </c>
      <c r="B227" s="169" t="s">
        <v>292</v>
      </c>
      <c r="C227" s="186">
        <f t="shared" si="21"/>
        <v>0</v>
      </c>
      <c r="D227" s="186"/>
      <c r="E227" s="186">
        <v>0</v>
      </c>
      <c r="F227" s="186">
        <v>0</v>
      </c>
      <c r="G227" s="186">
        <v>0</v>
      </c>
    </row>
    <row r="228" spans="1:7" hidden="1" x14ac:dyDescent="0.2">
      <c r="A228" s="191">
        <v>221</v>
      </c>
      <c r="B228" s="169" t="s">
        <v>293</v>
      </c>
      <c r="C228" s="186">
        <f t="shared" si="21"/>
        <v>0</v>
      </c>
      <c r="D228" s="186"/>
      <c r="E228" s="186">
        <v>0</v>
      </c>
      <c r="F228" s="186">
        <v>0</v>
      </c>
      <c r="G228" s="186">
        <v>0</v>
      </c>
    </row>
    <row r="229" spans="1:7" hidden="1" x14ac:dyDescent="0.2">
      <c r="A229" s="191">
        <v>222</v>
      </c>
      <c r="B229" s="169" t="s">
        <v>294</v>
      </c>
      <c r="C229" s="186">
        <f t="shared" si="21"/>
        <v>0</v>
      </c>
      <c r="D229" s="186"/>
      <c r="E229" s="186">
        <v>0</v>
      </c>
      <c r="F229" s="186">
        <v>0</v>
      </c>
      <c r="G229" s="186">
        <v>0</v>
      </c>
    </row>
    <row r="230" spans="1:7" hidden="1" x14ac:dyDescent="0.2">
      <c r="A230" s="191">
        <v>223</v>
      </c>
      <c r="B230" s="169" t="s">
        <v>295</v>
      </c>
      <c r="C230" s="186">
        <f t="shared" si="21"/>
        <v>0</v>
      </c>
      <c r="D230" s="186"/>
      <c r="E230" s="186">
        <v>0</v>
      </c>
      <c r="F230" s="186">
        <v>0</v>
      </c>
      <c r="G230" s="186">
        <v>0</v>
      </c>
    </row>
    <row r="231" spans="1:7" ht="25.5" hidden="1" x14ac:dyDescent="0.2">
      <c r="A231" s="191">
        <v>224</v>
      </c>
      <c r="B231" s="169" t="s">
        <v>296</v>
      </c>
      <c r="C231" s="186">
        <f t="shared" si="21"/>
        <v>0</v>
      </c>
      <c r="D231" s="186"/>
      <c r="E231" s="186">
        <v>0</v>
      </c>
      <c r="F231" s="186">
        <v>0</v>
      </c>
      <c r="G231" s="186">
        <v>0</v>
      </c>
    </row>
    <row r="232" spans="1:7" ht="25.5" hidden="1" x14ac:dyDescent="0.2">
      <c r="A232" s="191">
        <v>225</v>
      </c>
      <c r="B232" s="169" t="s">
        <v>297</v>
      </c>
      <c r="C232" s="186">
        <f t="shared" si="21"/>
        <v>0</v>
      </c>
      <c r="D232" s="186"/>
      <c r="E232" s="186">
        <v>0</v>
      </c>
      <c r="F232" s="186">
        <v>0</v>
      </c>
      <c r="G232" s="186">
        <v>0</v>
      </c>
    </row>
    <row r="233" spans="1:7" ht="25.5" x14ac:dyDescent="0.2">
      <c r="A233" s="191">
        <v>226</v>
      </c>
      <c r="B233" s="169" t="s">
        <v>719</v>
      </c>
      <c r="C233" s="186">
        <f t="shared" si="21"/>
        <v>63000</v>
      </c>
      <c r="D233" s="186">
        <f>SUM(D234:D243)</f>
        <v>63000</v>
      </c>
      <c r="E233" s="186">
        <f>SUM(E234:E243)</f>
        <v>0</v>
      </c>
      <c r="F233" s="186">
        <f t="shared" ref="F233:G233" si="22">SUM(F234:F243)</f>
        <v>0</v>
      </c>
      <c r="G233" s="186">
        <f t="shared" si="22"/>
        <v>0</v>
      </c>
    </row>
    <row r="234" spans="1:7" hidden="1" x14ac:dyDescent="0.2">
      <c r="A234" s="191">
        <v>227</v>
      </c>
      <c r="B234" s="169" t="s">
        <v>298</v>
      </c>
      <c r="C234" s="186">
        <f t="shared" si="21"/>
        <v>0</v>
      </c>
      <c r="D234" s="186"/>
      <c r="E234" s="186">
        <v>0</v>
      </c>
      <c r="F234" s="186">
        <v>0</v>
      </c>
      <c r="G234" s="186">
        <v>0</v>
      </c>
    </row>
    <row r="235" spans="1:7" hidden="1" x14ac:dyDescent="0.2">
      <c r="A235" s="191">
        <v>228</v>
      </c>
      <c r="B235" s="169" t="s">
        <v>299</v>
      </c>
      <c r="C235" s="186">
        <f t="shared" si="21"/>
        <v>0</v>
      </c>
      <c r="D235" s="186"/>
      <c r="E235" s="186">
        <v>0</v>
      </c>
      <c r="F235" s="186">
        <v>0</v>
      </c>
      <c r="G235" s="186">
        <v>0</v>
      </c>
    </row>
    <row r="236" spans="1:7" ht="25.5" hidden="1" x14ac:dyDescent="0.2">
      <c r="A236" s="191">
        <v>229</v>
      </c>
      <c r="B236" s="169" t="s">
        <v>300</v>
      </c>
      <c r="C236" s="186">
        <f t="shared" si="21"/>
        <v>0</v>
      </c>
      <c r="D236" s="186"/>
      <c r="E236" s="186">
        <v>0</v>
      </c>
      <c r="F236" s="186">
        <v>0</v>
      </c>
      <c r="G236" s="186">
        <v>0</v>
      </c>
    </row>
    <row r="237" spans="1:7" hidden="1" x14ac:dyDescent="0.2">
      <c r="A237" s="191">
        <v>230</v>
      </c>
      <c r="B237" s="169" t="s">
        <v>301</v>
      </c>
      <c r="C237" s="186">
        <f t="shared" si="21"/>
        <v>0</v>
      </c>
      <c r="D237" s="186"/>
      <c r="E237" s="186">
        <v>0</v>
      </c>
      <c r="F237" s="186">
        <v>0</v>
      </c>
      <c r="G237" s="186">
        <v>0</v>
      </c>
    </row>
    <row r="238" spans="1:7" hidden="1" x14ac:dyDescent="0.2">
      <c r="A238" s="191">
        <v>231</v>
      </c>
      <c r="B238" s="169" t="s">
        <v>302</v>
      </c>
      <c r="C238" s="186">
        <f t="shared" si="21"/>
        <v>0</v>
      </c>
      <c r="D238" s="186"/>
      <c r="E238" s="186">
        <v>0</v>
      </c>
      <c r="F238" s="186">
        <v>0</v>
      </c>
      <c r="G238" s="186">
        <v>0</v>
      </c>
    </row>
    <row r="239" spans="1:7" hidden="1" x14ac:dyDescent="0.2">
      <c r="A239" s="191">
        <v>232</v>
      </c>
      <c r="B239" s="169" t="s">
        <v>303</v>
      </c>
      <c r="C239" s="186">
        <f t="shared" si="21"/>
        <v>0</v>
      </c>
      <c r="D239" s="186"/>
      <c r="E239" s="186">
        <v>0</v>
      </c>
      <c r="F239" s="186">
        <v>0</v>
      </c>
      <c r="G239" s="186">
        <v>0</v>
      </c>
    </row>
    <row r="240" spans="1:7" hidden="1" x14ac:dyDescent="0.2">
      <c r="A240" s="191">
        <v>233</v>
      </c>
      <c r="B240" s="169" t="s">
        <v>304</v>
      </c>
      <c r="C240" s="186">
        <f t="shared" si="21"/>
        <v>0</v>
      </c>
      <c r="D240" s="186"/>
      <c r="E240" s="186">
        <v>0</v>
      </c>
      <c r="F240" s="186">
        <v>0</v>
      </c>
      <c r="G240" s="186">
        <v>0</v>
      </c>
    </row>
    <row r="241" spans="1:7" hidden="1" x14ac:dyDescent="0.2">
      <c r="A241" s="191">
        <v>234</v>
      </c>
      <c r="B241" s="169" t="s">
        <v>305</v>
      </c>
      <c r="C241" s="186">
        <f t="shared" si="21"/>
        <v>63000</v>
      </c>
      <c r="D241" s="186">
        <v>63000</v>
      </c>
      <c r="E241" s="186">
        <v>0</v>
      </c>
      <c r="F241" s="186">
        <v>0</v>
      </c>
      <c r="G241" s="186">
        <v>0</v>
      </c>
    </row>
    <row r="242" spans="1:7" ht="25.5" hidden="1" x14ac:dyDescent="0.2">
      <c r="A242" s="191">
        <v>235</v>
      </c>
      <c r="B242" s="169" t="s">
        <v>306</v>
      </c>
      <c r="C242" s="186">
        <f t="shared" si="21"/>
        <v>0</v>
      </c>
      <c r="D242" s="186"/>
      <c r="E242" s="186">
        <v>0</v>
      </c>
      <c r="F242" s="186">
        <v>0</v>
      </c>
      <c r="G242" s="186">
        <v>0</v>
      </c>
    </row>
    <row r="243" spans="1:7" ht="25.5" hidden="1" x14ac:dyDescent="0.2">
      <c r="A243" s="191">
        <v>236</v>
      </c>
      <c r="B243" s="169" t="s">
        <v>307</v>
      </c>
      <c r="C243" s="186">
        <f t="shared" si="21"/>
        <v>0</v>
      </c>
      <c r="D243" s="186"/>
      <c r="E243" s="186">
        <v>0</v>
      </c>
      <c r="F243" s="186">
        <v>0</v>
      </c>
      <c r="G243" s="186">
        <v>0</v>
      </c>
    </row>
    <row r="244" spans="1:7" ht="25.5" hidden="1" x14ac:dyDescent="0.2">
      <c r="A244" s="191">
        <v>237</v>
      </c>
      <c r="B244" s="169" t="s">
        <v>720</v>
      </c>
      <c r="C244" s="186">
        <f t="shared" si="21"/>
        <v>0</v>
      </c>
      <c r="D244" s="186">
        <f>SUM(D245)</f>
        <v>0</v>
      </c>
      <c r="E244" s="186">
        <f>SUM(E245)</f>
        <v>0</v>
      </c>
      <c r="F244" s="186">
        <f t="shared" ref="F244:G244" si="23">SUM(F245)</f>
        <v>0</v>
      </c>
      <c r="G244" s="186">
        <f t="shared" si="23"/>
        <v>0</v>
      </c>
    </row>
    <row r="245" spans="1:7" ht="25.5" hidden="1" x14ac:dyDescent="0.2">
      <c r="A245" s="191">
        <v>238</v>
      </c>
      <c r="B245" s="169" t="s">
        <v>308</v>
      </c>
      <c r="C245" s="186">
        <f t="shared" si="21"/>
        <v>0</v>
      </c>
      <c r="D245" s="186"/>
      <c r="E245" s="186">
        <v>0</v>
      </c>
      <c r="F245" s="186">
        <v>0</v>
      </c>
      <c r="G245" s="186">
        <v>0</v>
      </c>
    </row>
    <row r="246" spans="1:7" ht="25.5" hidden="1" x14ac:dyDescent="0.2">
      <c r="A246" s="191">
        <v>239</v>
      </c>
      <c r="B246" s="169" t="s">
        <v>721</v>
      </c>
      <c r="C246" s="186">
        <f t="shared" si="21"/>
        <v>0</v>
      </c>
      <c r="D246" s="186">
        <f>SUM(D247:D257)</f>
        <v>0</v>
      </c>
      <c r="E246" s="186">
        <f>SUM(E247:E257)</f>
        <v>0</v>
      </c>
      <c r="F246" s="186">
        <f t="shared" ref="F246:G246" si="24">SUM(F247:F257)</f>
        <v>0</v>
      </c>
      <c r="G246" s="186">
        <f t="shared" si="24"/>
        <v>0</v>
      </c>
    </row>
    <row r="247" spans="1:7" hidden="1" x14ac:dyDescent="0.2">
      <c r="A247" s="191">
        <v>240</v>
      </c>
      <c r="B247" s="169" t="s">
        <v>309</v>
      </c>
      <c r="C247" s="186">
        <f t="shared" si="21"/>
        <v>0</v>
      </c>
      <c r="D247" s="186"/>
      <c r="E247" s="186">
        <v>0</v>
      </c>
      <c r="F247" s="186">
        <v>0</v>
      </c>
      <c r="G247" s="186">
        <v>0</v>
      </c>
    </row>
    <row r="248" spans="1:7" hidden="1" x14ac:dyDescent="0.2">
      <c r="A248" s="191">
        <v>241</v>
      </c>
      <c r="B248" s="169" t="s">
        <v>310</v>
      </c>
      <c r="C248" s="186">
        <f t="shared" si="21"/>
        <v>0</v>
      </c>
      <c r="D248" s="186"/>
      <c r="E248" s="186">
        <v>0</v>
      </c>
      <c r="F248" s="186">
        <v>0</v>
      </c>
      <c r="G248" s="186">
        <v>0</v>
      </c>
    </row>
    <row r="249" spans="1:7" hidden="1" x14ac:dyDescent="0.2">
      <c r="A249" s="191">
        <v>242</v>
      </c>
      <c r="B249" s="169" t="s">
        <v>311</v>
      </c>
      <c r="C249" s="186">
        <f t="shared" si="21"/>
        <v>0</v>
      </c>
      <c r="D249" s="186"/>
      <c r="E249" s="186">
        <v>0</v>
      </c>
      <c r="F249" s="186">
        <v>0</v>
      </c>
      <c r="G249" s="186">
        <v>0</v>
      </c>
    </row>
    <row r="250" spans="1:7" hidden="1" x14ac:dyDescent="0.2">
      <c r="A250" s="191">
        <v>243</v>
      </c>
      <c r="B250" s="169" t="s">
        <v>312</v>
      </c>
      <c r="C250" s="186">
        <f t="shared" si="21"/>
        <v>0</v>
      </c>
      <c r="D250" s="186"/>
      <c r="E250" s="186">
        <v>0</v>
      </c>
      <c r="F250" s="186">
        <v>0</v>
      </c>
      <c r="G250" s="186">
        <v>0</v>
      </c>
    </row>
    <row r="251" spans="1:7" hidden="1" x14ac:dyDescent="0.2">
      <c r="A251" s="191">
        <v>244</v>
      </c>
      <c r="B251" s="169" t="s">
        <v>313</v>
      </c>
      <c r="C251" s="186">
        <f t="shared" si="21"/>
        <v>0</v>
      </c>
      <c r="D251" s="186"/>
      <c r="E251" s="186">
        <v>0</v>
      </c>
      <c r="F251" s="186">
        <v>0</v>
      </c>
      <c r="G251" s="186">
        <v>0</v>
      </c>
    </row>
    <row r="252" spans="1:7" ht="25.5" hidden="1" x14ac:dyDescent="0.2">
      <c r="A252" s="191">
        <v>245</v>
      </c>
      <c r="B252" s="169" t="s">
        <v>314</v>
      </c>
      <c r="C252" s="186">
        <f t="shared" si="21"/>
        <v>0</v>
      </c>
      <c r="D252" s="186"/>
      <c r="E252" s="186">
        <v>0</v>
      </c>
      <c r="F252" s="186">
        <v>0</v>
      </c>
      <c r="G252" s="186">
        <v>0</v>
      </c>
    </row>
    <row r="253" spans="1:7" ht="25.5" hidden="1" x14ac:dyDescent="0.2">
      <c r="A253" s="191">
        <v>246</v>
      </c>
      <c r="B253" s="169" t="s">
        <v>315</v>
      </c>
      <c r="C253" s="186">
        <f t="shared" si="21"/>
        <v>0</v>
      </c>
      <c r="D253" s="186"/>
      <c r="E253" s="186">
        <v>0</v>
      </c>
      <c r="F253" s="186">
        <v>0</v>
      </c>
      <c r="G253" s="186">
        <v>0</v>
      </c>
    </row>
    <row r="254" spans="1:7" hidden="1" x14ac:dyDescent="0.2">
      <c r="A254" s="191">
        <v>247</v>
      </c>
      <c r="B254" s="169" t="s">
        <v>316</v>
      </c>
      <c r="C254" s="186">
        <f t="shared" si="21"/>
        <v>0</v>
      </c>
      <c r="D254" s="186"/>
      <c r="E254" s="186">
        <v>0</v>
      </c>
      <c r="F254" s="186">
        <v>0</v>
      </c>
      <c r="G254" s="186">
        <v>0</v>
      </c>
    </row>
    <row r="255" spans="1:7" hidden="1" x14ac:dyDescent="0.2">
      <c r="A255" s="191">
        <v>248</v>
      </c>
      <c r="B255" s="169" t="s">
        <v>722</v>
      </c>
      <c r="C255" s="186">
        <f t="shared" si="21"/>
        <v>0</v>
      </c>
      <c r="D255" s="186"/>
      <c r="E255" s="186">
        <v>0</v>
      </c>
      <c r="F255" s="186">
        <v>0</v>
      </c>
      <c r="G255" s="186">
        <v>0</v>
      </c>
    </row>
    <row r="256" spans="1:7" hidden="1" x14ac:dyDescent="0.2">
      <c r="A256" s="191">
        <v>249</v>
      </c>
      <c r="B256" s="169" t="s">
        <v>317</v>
      </c>
      <c r="C256" s="186">
        <f t="shared" si="21"/>
        <v>0</v>
      </c>
      <c r="D256" s="186"/>
      <c r="E256" s="186">
        <v>0</v>
      </c>
      <c r="F256" s="186">
        <v>0</v>
      </c>
      <c r="G256" s="186">
        <v>0</v>
      </c>
    </row>
    <row r="257" spans="1:7" hidden="1" x14ac:dyDescent="0.2">
      <c r="A257" s="191">
        <v>250</v>
      </c>
      <c r="B257" s="169" t="s">
        <v>318</v>
      </c>
      <c r="C257" s="186">
        <f t="shared" si="21"/>
        <v>0</v>
      </c>
      <c r="D257" s="186"/>
      <c r="E257" s="186">
        <v>0</v>
      </c>
      <c r="F257" s="186">
        <v>0</v>
      </c>
      <c r="G257" s="186">
        <v>0</v>
      </c>
    </row>
    <row r="258" spans="1:7" hidden="1" x14ac:dyDescent="0.2">
      <c r="A258" s="191">
        <v>251</v>
      </c>
      <c r="B258" s="169" t="s">
        <v>319</v>
      </c>
      <c r="C258" s="186">
        <f t="shared" ref="C258:C261" si="25">SUM(D258:G258)</f>
        <v>0</v>
      </c>
      <c r="D258" s="186"/>
      <c r="E258" s="186">
        <v>0</v>
      </c>
      <c r="F258" s="186">
        <v>0</v>
      </c>
      <c r="G258" s="186">
        <v>0</v>
      </c>
    </row>
    <row r="259" spans="1:7" hidden="1" x14ac:dyDescent="0.2">
      <c r="A259" s="191">
        <v>252</v>
      </c>
      <c r="B259" s="169" t="s">
        <v>320</v>
      </c>
      <c r="C259" s="186">
        <f t="shared" si="25"/>
        <v>0</v>
      </c>
      <c r="D259" s="186"/>
      <c r="E259" s="186">
        <v>0</v>
      </c>
      <c r="F259" s="186">
        <v>0</v>
      </c>
      <c r="G259" s="186">
        <v>0</v>
      </c>
    </row>
    <row r="260" spans="1:7" ht="25.5" hidden="1" x14ac:dyDescent="0.2">
      <c r="A260" s="191">
        <v>253</v>
      </c>
      <c r="B260" s="169" t="s">
        <v>723</v>
      </c>
      <c r="C260" s="186">
        <f t="shared" si="25"/>
        <v>0</v>
      </c>
      <c r="D260" s="186">
        <f>SUM(D261:D270)</f>
        <v>0</v>
      </c>
      <c r="E260" s="186">
        <f>SUM(E261:E270)</f>
        <v>0</v>
      </c>
      <c r="F260" s="186">
        <f t="shared" ref="F260:G260" si="26">SUM(F261:F270)</f>
        <v>0</v>
      </c>
      <c r="G260" s="186">
        <f t="shared" si="26"/>
        <v>0</v>
      </c>
    </row>
    <row r="261" spans="1:7" hidden="1" x14ac:dyDescent="0.2">
      <c r="A261" s="191">
        <v>254</v>
      </c>
      <c r="B261" s="169" t="s">
        <v>321</v>
      </c>
      <c r="C261" s="186">
        <f t="shared" si="25"/>
        <v>0</v>
      </c>
      <c r="D261" s="186"/>
      <c r="E261" s="186">
        <v>0</v>
      </c>
      <c r="F261" s="186">
        <v>0</v>
      </c>
      <c r="G261" s="186">
        <v>0</v>
      </c>
    </row>
    <row r="262" spans="1:7" hidden="1" x14ac:dyDescent="0.2">
      <c r="A262" s="191">
        <v>255</v>
      </c>
      <c r="B262" s="169" t="s">
        <v>322</v>
      </c>
      <c r="C262" s="186">
        <f t="shared" ref="C262:C272" si="27">SUM(D262:G262)</f>
        <v>0</v>
      </c>
      <c r="D262" s="186"/>
      <c r="E262" s="186">
        <v>0</v>
      </c>
      <c r="F262" s="186">
        <v>0</v>
      </c>
      <c r="G262" s="186">
        <v>0</v>
      </c>
    </row>
    <row r="263" spans="1:7" hidden="1" x14ac:dyDescent="0.2">
      <c r="A263" s="191">
        <v>256</v>
      </c>
      <c r="B263" s="169" t="s">
        <v>323</v>
      </c>
      <c r="C263" s="186">
        <f t="shared" si="27"/>
        <v>0</v>
      </c>
      <c r="D263" s="186"/>
      <c r="E263" s="186">
        <v>0</v>
      </c>
      <c r="F263" s="186">
        <v>0</v>
      </c>
      <c r="G263" s="186">
        <v>0</v>
      </c>
    </row>
    <row r="264" spans="1:7" hidden="1" x14ac:dyDescent="0.2">
      <c r="A264" s="191">
        <v>257</v>
      </c>
      <c r="B264" s="169" t="s">
        <v>324</v>
      </c>
      <c r="C264" s="186">
        <f t="shared" si="27"/>
        <v>0</v>
      </c>
      <c r="D264" s="186"/>
      <c r="E264" s="186">
        <v>0</v>
      </c>
      <c r="F264" s="186">
        <v>0</v>
      </c>
      <c r="G264" s="186">
        <v>0</v>
      </c>
    </row>
    <row r="265" spans="1:7" hidden="1" x14ac:dyDescent="0.2">
      <c r="A265" s="191">
        <v>258</v>
      </c>
      <c r="B265" s="169" t="s">
        <v>325</v>
      </c>
      <c r="C265" s="186">
        <f t="shared" si="27"/>
        <v>0</v>
      </c>
      <c r="D265" s="186"/>
      <c r="E265" s="186">
        <v>0</v>
      </c>
      <c r="F265" s="186">
        <v>0</v>
      </c>
      <c r="G265" s="186">
        <v>0</v>
      </c>
    </row>
    <row r="266" spans="1:7" ht="25.5" hidden="1" x14ac:dyDescent="0.2">
      <c r="A266" s="191">
        <v>259</v>
      </c>
      <c r="B266" s="169" t="s">
        <v>326</v>
      </c>
      <c r="C266" s="186">
        <f t="shared" si="27"/>
        <v>0</v>
      </c>
      <c r="D266" s="186"/>
      <c r="E266" s="186">
        <v>0</v>
      </c>
      <c r="F266" s="186">
        <v>0</v>
      </c>
      <c r="G266" s="186">
        <v>0</v>
      </c>
    </row>
    <row r="267" spans="1:7" ht="25.5" hidden="1" x14ac:dyDescent="0.2">
      <c r="A267" s="191">
        <v>260</v>
      </c>
      <c r="B267" s="169" t="s">
        <v>327</v>
      </c>
      <c r="C267" s="186">
        <f t="shared" si="27"/>
        <v>0</v>
      </c>
      <c r="D267" s="186"/>
      <c r="E267" s="186">
        <v>0</v>
      </c>
      <c r="F267" s="186">
        <v>0</v>
      </c>
      <c r="G267" s="186">
        <v>0</v>
      </c>
    </row>
    <row r="268" spans="1:7" hidden="1" x14ac:dyDescent="0.2">
      <c r="A268" s="191">
        <v>261</v>
      </c>
      <c r="B268" s="169" t="s">
        <v>328</v>
      </c>
      <c r="C268" s="186">
        <f t="shared" si="27"/>
        <v>0</v>
      </c>
      <c r="D268" s="186"/>
      <c r="E268" s="186">
        <v>0</v>
      </c>
      <c r="F268" s="186">
        <v>0</v>
      </c>
      <c r="G268" s="186">
        <v>0</v>
      </c>
    </row>
    <row r="269" spans="1:7" hidden="1" x14ac:dyDescent="0.2">
      <c r="A269" s="191">
        <v>262</v>
      </c>
      <c r="B269" s="169" t="s">
        <v>329</v>
      </c>
      <c r="C269" s="186">
        <f t="shared" si="27"/>
        <v>0</v>
      </c>
      <c r="D269" s="186"/>
      <c r="E269" s="186">
        <v>0</v>
      </c>
      <c r="F269" s="186">
        <v>0</v>
      </c>
      <c r="G269" s="186">
        <v>0</v>
      </c>
    </row>
    <row r="270" spans="1:7" hidden="1" x14ac:dyDescent="0.2">
      <c r="A270" s="191">
        <v>263</v>
      </c>
      <c r="B270" s="169" t="s">
        <v>330</v>
      </c>
      <c r="C270" s="186">
        <f t="shared" si="27"/>
        <v>0</v>
      </c>
      <c r="D270" s="186"/>
      <c r="E270" s="186">
        <v>0</v>
      </c>
      <c r="F270" s="186">
        <v>0</v>
      </c>
      <c r="G270" s="186">
        <v>0</v>
      </c>
    </row>
    <row r="271" spans="1:7" ht="25.5" x14ac:dyDescent="0.2">
      <c r="A271" s="152">
        <v>264</v>
      </c>
      <c r="B271" s="153" t="s">
        <v>724</v>
      </c>
      <c r="C271" s="154">
        <f t="shared" si="27"/>
        <v>63000</v>
      </c>
      <c r="D271" s="154">
        <f>D210+D211+D222+D233+D244+D246+D258+D259+D260+D260</f>
        <v>63000</v>
      </c>
      <c r="E271" s="154">
        <f>SUM(E210,E211,E222,E223,E244,E246,E258,E259,E260)</f>
        <v>0</v>
      </c>
      <c r="F271" s="154">
        <f t="shared" ref="F271" si="28">SUM(F210,F211,F222,F223,F244,F246,F258,F259,F260)</f>
        <v>0</v>
      </c>
      <c r="G271" s="154">
        <f t="shared" ref="G271" si="29">SUM(G210,G211,G222,G223,G244,G246,G258,G259,G260)</f>
        <v>0</v>
      </c>
    </row>
    <row r="272" spans="1:7" ht="25.5" x14ac:dyDescent="0.2">
      <c r="A272" s="152">
        <v>265</v>
      </c>
      <c r="B272" s="153" t="s">
        <v>725</v>
      </c>
      <c r="C272" s="154">
        <f t="shared" si="27"/>
        <v>830444516</v>
      </c>
      <c r="D272" s="154">
        <f>D28+D27+D67+D125+D195+D204+D209+D271</f>
        <v>577489516</v>
      </c>
      <c r="E272" s="154">
        <f>E28+E27+E67+E125+E195+E204+E209+E271</f>
        <v>87379000</v>
      </c>
      <c r="F272" s="154">
        <f>SUM(F27,F28,F67,F125,F195,F204,F209,F271)</f>
        <v>69214000</v>
      </c>
      <c r="G272" s="154">
        <f>SUM(G27,G28,G67,G125,G195,G204,G209,G271)</f>
        <v>96362000</v>
      </c>
    </row>
  </sheetData>
  <mergeCells count="6">
    <mergeCell ref="A1:G1"/>
    <mergeCell ref="A6:B7"/>
    <mergeCell ref="C6:G6"/>
    <mergeCell ref="A2:G2"/>
    <mergeCell ref="A3:G3"/>
    <mergeCell ref="A4:G4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79" orientation="portrait" r:id="rId1"/>
  <headerFooter alignWithMargins="0">
    <oddHeader>&amp;RÉrték típus: Forint</oddHeader>
  </headerFooter>
  <rowBreaks count="1" manualBreakCount="1">
    <brk id="27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1"/>
  <sheetViews>
    <sheetView view="pageBreakPreview" topLeftCell="A229" zoomScale="115" zoomScaleNormal="100" zoomScaleSheetLayoutView="115" workbookViewId="0">
      <selection activeCell="E10" sqref="E10"/>
    </sheetView>
  </sheetViews>
  <sheetFormatPr defaultRowHeight="12.75" x14ac:dyDescent="0.2"/>
  <cols>
    <col min="1" max="1" width="4.140625" style="190" bestFit="1" customWidth="1"/>
    <col min="2" max="2" width="41" style="190" customWidth="1"/>
    <col min="3" max="7" width="17.7109375" style="190" customWidth="1"/>
    <col min="8" max="16384" width="9.140625" style="190"/>
  </cols>
  <sheetData>
    <row r="1" spans="1:11" x14ac:dyDescent="0.2">
      <c r="A1" s="222" t="s">
        <v>831</v>
      </c>
      <c r="B1" s="222"/>
      <c r="C1" s="222"/>
      <c r="D1" s="222"/>
      <c r="E1" s="222"/>
      <c r="F1" s="222"/>
      <c r="G1" s="222"/>
    </row>
    <row r="2" spans="1:11" hidden="1" x14ac:dyDescent="0.2">
      <c r="A2" s="222" t="s">
        <v>784</v>
      </c>
      <c r="B2" s="222"/>
      <c r="C2" s="222"/>
      <c r="D2" s="222"/>
      <c r="E2" s="222"/>
      <c r="F2" s="222"/>
      <c r="G2" s="222"/>
    </row>
    <row r="3" spans="1:11" x14ac:dyDescent="0.2">
      <c r="A3" s="222"/>
      <c r="B3" s="222"/>
      <c r="C3" s="222"/>
      <c r="D3" s="222"/>
      <c r="E3" s="222"/>
      <c r="F3" s="222"/>
      <c r="G3" s="222"/>
    </row>
    <row r="4" spans="1:11" x14ac:dyDescent="0.2">
      <c r="A4" s="222" t="s">
        <v>793</v>
      </c>
      <c r="B4" s="222"/>
      <c r="C4" s="222"/>
      <c r="D4" s="222"/>
      <c r="E4" s="222"/>
      <c r="F4" s="222"/>
      <c r="G4" s="222"/>
    </row>
    <row r="5" spans="1:11" ht="15" x14ac:dyDescent="0.2">
      <c r="A5" s="185">
        <v>1</v>
      </c>
      <c r="B5" s="185">
        <v>2</v>
      </c>
      <c r="C5" s="185">
        <v>3</v>
      </c>
      <c r="D5" s="185">
        <v>4</v>
      </c>
      <c r="E5" s="185">
        <v>5</v>
      </c>
      <c r="F5" s="185">
        <v>6</v>
      </c>
      <c r="G5" s="185">
        <v>7</v>
      </c>
    </row>
    <row r="6" spans="1:11" x14ac:dyDescent="0.2">
      <c r="A6" s="223"/>
      <c r="B6" s="224"/>
      <c r="C6" s="227" t="s">
        <v>16</v>
      </c>
      <c r="D6" s="228"/>
      <c r="E6" s="228"/>
      <c r="F6" s="228"/>
      <c r="G6" s="229"/>
    </row>
    <row r="7" spans="1:11" ht="38.25" x14ac:dyDescent="0.2">
      <c r="A7" s="225"/>
      <c r="B7" s="226"/>
      <c r="C7" s="187" t="s">
        <v>626</v>
      </c>
      <c r="D7" s="187" t="s">
        <v>102</v>
      </c>
      <c r="E7" s="187" t="s">
        <v>103</v>
      </c>
      <c r="F7" s="187" t="s">
        <v>104</v>
      </c>
      <c r="G7" s="187" t="s">
        <v>23</v>
      </c>
    </row>
    <row r="8" spans="1:11" ht="25.5" x14ac:dyDescent="0.25">
      <c r="A8" s="169">
        <v>1</v>
      </c>
      <c r="B8" s="169" t="s">
        <v>331</v>
      </c>
      <c r="C8" s="183">
        <f>SUM(D8,E8,F8,G8)</f>
        <v>119908558</v>
      </c>
      <c r="D8" s="183">
        <v>119908558</v>
      </c>
      <c r="E8" s="183">
        <v>0</v>
      </c>
      <c r="F8" s="183">
        <v>0</v>
      </c>
      <c r="G8" s="183">
        <v>0</v>
      </c>
      <c r="K8" s="193"/>
    </row>
    <row r="9" spans="1:11" ht="25.5" x14ac:dyDescent="0.25">
      <c r="A9" s="169">
        <v>2</v>
      </c>
      <c r="B9" s="169" t="s">
        <v>332</v>
      </c>
      <c r="C9" s="183">
        <f t="shared" ref="C9:C72" si="0">SUM(D9,E9,F9,G9)</f>
        <v>57386666</v>
      </c>
      <c r="D9" s="183">
        <v>57386666</v>
      </c>
      <c r="E9" s="183">
        <v>0</v>
      </c>
      <c r="F9" s="183">
        <v>0</v>
      </c>
      <c r="G9" s="183">
        <v>0</v>
      </c>
      <c r="K9" s="193"/>
    </row>
    <row r="10" spans="1:11" ht="38.25" x14ac:dyDescent="0.25">
      <c r="A10" s="169">
        <v>3</v>
      </c>
      <c r="B10" s="169" t="s">
        <v>726</v>
      </c>
      <c r="C10" s="183">
        <f t="shared" si="0"/>
        <v>81562984</v>
      </c>
      <c r="D10" s="183">
        <v>81562984</v>
      </c>
      <c r="E10" s="183">
        <v>0</v>
      </c>
      <c r="F10" s="183">
        <v>0</v>
      </c>
      <c r="G10" s="183">
        <v>0</v>
      </c>
      <c r="K10" s="193"/>
    </row>
    <row r="11" spans="1:11" ht="25.5" x14ac:dyDescent="0.25">
      <c r="A11" s="169">
        <v>4</v>
      </c>
      <c r="B11" s="169" t="s">
        <v>333</v>
      </c>
      <c r="C11" s="183">
        <f t="shared" si="0"/>
        <v>3701390</v>
      </c>
      <c r="D11" s="183">
        <v>3701390</v>
      </c>
      <c r="E11" s="183">
        <v>0</v>
      </c>
      <c r="F11" s="183">
        <v>0</v>
      </c>
      <c r="G11" s="183">
        <v>0</v>
      </c>
      <c r="K11" s="193"/>
    </row>
    <row r="12" spans="1:11" ht="25.5" hidden="1" x14ac:dyDescent="0.25">
      <c r="A12" s="169">
        <v>5</v>
      </c>
      <c r="B12" s="169" t="s">
        <v>334</v>
      </c>
      <c r="C12" s="183">
        <f t="shared" si="0"/>
        <v>0</v>
      </c>
      <c r="D12" s="183">
        <v>0</v>
      </c>
      <c r="E12" s="183">
        <v>0</v>
      </c>
      <c r="F12" s="183">
        <v>0</v>
      </c>
      <c r="G12" s="183">
        <v>0</v>
      </c>
      <c r="K12" s="193"/>
    </row>
    <row r="13" spans="1:11" ht="15" hidden="1" x14ac:dyDescent="0.25">
      <c r="A13" s="169">
        <v>6</v>
      </c>
      <c r="B13" s="169" t="s">
        <v>335</v>
      </c>
      <c r="C13" s="183">
        <f t="shared" si="0"/>
        <v>0</v>
      </c>
      <c r="D13" s="183">
        <v>0</v>
      </c>
      <c r="E13" s="183">
        <v>0</v>
      </c>
      <c r="F13" s="183">
        <v>0</v>
      </c>
      <c r="G13" s="183">
        <v>0</v>
      </c>
      <c r="K13" s="193"/>
    </row>
    <row r="14" spans="1:11" ht="25.5" x14ac:dyDescent="0.25">
      <c r="A14" s="169">
        <v>7</v>
      </c>
      <c r="B14" s="169" t="s">
        <v>727</v>
      </c>
      <c r="C14" s="183">
        <f t="shared" si="0"/>
        <v>262559598</v>
      </c>
      <c r="D14" s="183">
        <f>SUM(D8:D13)</f>
        <v>262559598</v>
      </c>
      <c r="E14" s="183">
        <f>SUM(E8:E13)</f>
        <v>0</v>
      </c>
      <c r="F14" s="183">
        <f>SUM(F8:F13)</f>
        <v>0</v>
      </c>
      <c r="G14" s="183">
        <f>SUM(G8:G13)</f>
        <v>0</v>
      </c>
      <c r="K14" s="193"/>
    </row>
    <row r="15" spans="1:11" ht="15" hidden="1" x14ac:dyDescent="0.25">
      <c r="A15" s="169">
        <v>8</v>
      </c>
      <c r="B15" s="169" t="s">
        <v>336</v>
      </c>
      <c r="C15" s="183">
        <f t="shared" si="0"/>
        <v>0</v>
      </c>
      <c r="D15" s="183">
        <v>0</v>
      </c>
      <c r="E15" s="183">
        <v>0</v>
      </c>
      <c r="F15" s="183">
        <v>0</v>
      </c>
      <c r="G15" s="183">
        <v>0</v>
      </c>
      <c r="K15" s="193"/>
    </row>
    <row r="16" spans="1:11" ht="38.25" hidden="1" x14ac:dyDescent="0.25">
      <c r="A16" s="169">
        <v>9</v>
      </c>
      <c r="B16" s="169" t="s">
        <v>337</v>
      </c>
      <c r="C16" s="183">
        <f t="shared" si="0"/>
        <v>0</v>
      </c>
      <c r="D16" s="183">
        <v>0</v>
      </c>
      <c r="E16" s="183">
        <v>0</v>
      </c>
      <c r="F16" s="183">
        <v>0</v>
      </c>
      <c r="G16" s="183">
        <v>0</v>
      </c>
      <c r="K16" s="193"/>
    </row>
    <row r="17" spans="1:11" ht="38.25" hidden="1" x14ac:dyDescent="0.25">
      <c r="A17" s="169">
        <v>10</v>
      </c>
      <c r="B17" s="169" t="s">
        <v>728</v>
      </c>
      <c r="C17" s="183">
        <f t="shared" si="0"/>
        <v>0</v>
      </c>
      <c r="D17" s="183">
        <f>SUM(D18:D27)</f>
        <v>0</v>
      </c>
      <c r="E17" s="183">
        <f>SUM(E18:E27)</f>
        <v>0</v>
      </c>
      <c r="F17" s="183">
        <f>SUM(F18:F27)</f>
        <v>0</v>
      </c>
      <c r="G17" s="183">
        <f>SUM(G18:G27)</f>
        <v>0</v>
      </c>
      <c r="K17" s="193"/>
    </row>
    <row r="18" spans="1:11" ht="15" hidden="1" x14ac:dyDescent="0.25">
      <c r="A18" s="169">
        <v>11</v>
      </c>
      <c r="B18" s="169" t="s">
        <v>338</v>
      </c>
      <c r="C18" s="183">
        <f t="shared" si="0"/>
        <v>0</v>
      </c>
      <c r="D18" s="183">
        <v>0</v>
      </c>
      <c r="E18" s="183">
        <v>0</v>
      </c>
      <c r="F18" s="183">
        <v>0</v>
      </c>
      <c r="G18" s="183">
        <v>0</v>
      </c>
      <c r="K18" s="193"/>
    </row>
    <row r="19" spans="1:11" ht="15" hidden="1" x14ac:dyDescent="0.25">
      <c r="A19" s="169">
        <v>12</v>
      </c>
      <c r="B19" s="169" t="s">
        <v>339</v>
      </c>
      <c r="C19" s="183">
        <f t="shared" si="0"/>
        <v>0</v>
      </c>
      <c r="D19" s="183">
        <v>0</v>
      </c>
      <c r="E19" s="183">
        <v>0</v>
      </c>
      <c r="F19" s="183">
        <v>0</v>
      </c>
      <c r="G19" s="183">
        <v>0</v>
      </c>
      <c r="K19" s="193"/>
    </row>
    <row r="20" spans="1:11" ht="38.25" hidden="1" x14ac:dyDescent="0.25">
      <c r="A20" s="169">
        <v>13</v>
      </c>
      <c r="B20" s="169" t="s">
        <v>340</v>
      </c>
      <c r="C20" s="183">
        <f t="shared" si="0"/>
        <v>0</v>
      </c>
      <c r="D20" s="183">
        <v>0</v>
      </c>
      <c r="E20" s="183">
        <v>0</v>
      </c>
      <c r="F20" s="183">
        <v>0</v>
      </c>
      <c r="G20" s="183">
        <v>0</v>
      </c>
      <c r="K20" s="193"/>
    </row>
    <row r="21" spans="1:11" ht="25.5" hidden="1" x14ac:dyDescent="0.25">
      <c r="A21" s="169">
        <v>14</v>
      </c>
      <c r="B21" s="169" t="s">
        <v>341</v>
      </c>
      <c r="C21" s="183">
        <f t="shared" si="0"/>
        <v>0</v>
      </c>
      <c r="D21" s="183">
        <v>0</v>
      </c>
      <c r="E21" s="183">
        <v>0</v>
      </c>
      <c r="F21" s="183">
        <v>0</v>
      </c>
      <c r="G21" s="183">
        <v>0</v>
      </c>
      <c r="K21" s="193"/>
    </row>
    <row r="22" spans="1:11" ht="25.5" hidden="1" x14ac:dyDescent="0.25">
      <c r="A22" s="169">
        <v>15</v>
      </c>
      <c r="B22" s="169" t="s">
        <v>342</v>
      </c>
      <c r="C22" s="183">
        <f t="shared" si="0"/>
        <v>0</v>
      </c>
      <c r="D22" s="183">
        <v>0</v>
      </c>
      <c r="E22" s="183">
        <v>0</v>
      </c>
      <c r="F22" s="183">
        <v>0</v>
      </c>
      <c r="G22" s="183">
        <v>0</v>
      </c>
      <c r="K22" s="193"/>
    </row>
    <row r="23" spans="1:11" ht="15" hidden="1" x14ac:dyDescent="0.25">
      <c r="A23" s="169">
        <v>16</v>
      </c>
      <c r="B23" s="169" t="s">
        <v>343</v>
      </c>
      <c r="C23" s="183">
        <f t="shared" si="0"/>
        <v>0</v>
      </c>
      <c r="D23" s="183">
        <v>0</v>
      </c>
      <c r="E23" s="183">
        <v>0</v>
      </c>
      <c r="F23" s="183">
        <v>0</v>
      </c>
      <c r="G23" s="183">
        <v>0</v>
      </c>
      <c r="K23" s="193"/>
    </row>
    <row r="24" spans="1:11" ht="25.5" hidden="1" x14ac:dyDescent="0.25">
      <c r="A24" s="169">
        <v>17</v>
      </c>
      <c r="B24" s="169" t="s">
        <v>344</v>
      </c>
      <c r="C24" s="183">
        <f t="shared" si="0"/>
        <v>0</v>
      </c>
      <c r="D24" s="183">
        <v>0</v>
      </c>
      <c r="E24" s="183">
        <v>0</v>
      </c>
      <c r="F24" s="183">
        <v>0</v>
      </c>
      <c r="G24" s="183">
        <v>0</v>
      </c>
      <c r="K24" s="193"/>
    </row>
    <row r="25" spans="1:11" ht="25.5" hidden="1" x14ac:dyDescent="0.25">
      <c r="A25" s="169">
        <v>18</v>
      </c>
      <c r="B25" s="169" t="s">
        <v>345</v>
      </c>
      <c r="C25" s="183">
        <f t="shared" si="0"/>
        <v>0</v>
      </c>
      <c r="D25" s="183">
        <v>0</v>
      </c>
      <c r="E25" s="183">
        <v>0</v>
      </c>
      <c r="F25" s="183">
        <v>0</v>
      </c>
      <c r="G25" s="183">
        <v>0</v>
      </c>
      <c r="K25" s="193"/>
    </row>
    <row r="26" spans="1:11" ht="25.5" hidden="1" x14ac:dyDescent="0.25">
      <c r="A26" s="169">
        <v>19</v>
      </c>
      <c r="B26" s="169" t="s">
        <v>346</v>
      </c>
      <c r="C26" s="183">
        <f t="shared" si="0"/>
        <v>0</v>
      </c>
      <c r="D26" s="183">
        <v>0</v>
      </c>
      <c r="E26" s="183">
        <v>0</v>
      </c>
      <c r="F26" s="183">
        <v>0</v>
      </c>
      <c r="G26" s="183">
        <v>0</v>
      </c>
      <c r="K26" s="193"/>
    </row>
    <row r="27" spans="1:11" ht="25.5" hidden="1" x14ac:dyDescent="0.25">
      <c r="A27" s="169">
        <v>20</v>
      </c>
      <c r="B27" s="169" t="s">
        <v>347</v>
      </c>
      <c r="C27" s="183">
        <f t="shared" si="0"/>
        <v>0</v>
      </c>
      <c r="D27" s="183">
        <v>0</v>
      </c>
      <c r="E27" s="183">
        <v>0</v>
      </c>
      <c r="F27" s="183">
        <v>0</v>
      </c>
      <c r="G27" s="183">
        <v>0</v>
      </c>
      <c r="K27" s="193"/>
    </row>
    <row r="28" spans="1:11" ht="38.25" hidden="1" x14ac:dyDescent="0.25">
      <c r="A28" s="169">
        <v>21</v>
      </c>
      <c r="B28" s="169" t="s">
        <v>729</v>
      </c>
      <c r="C28" s="183">
        <f t="shared" si="0"/>
        <v>0</v>
      </c>
      <c r="D28" s="183">
        <f>SUM(D29:D38)</f>
        <v>0</v>
      </c>
      <c r="E28" s="183">
        <f>SUM(E29:E38)</f>
        <v>0</v>
      </c>
      <c r="F28" s="183">
        <f>SUM(F29:F38)</f>
        <v>0</v>
      </c>
      <c r="G28" s="183">
        <f>SUM(G29:G38)</f>
        <v>0</v>
      </c>
      <c r="K28" s="193"/>
    </row>
    <row r="29" spans="1:11" ht="15" hidden="1" x14ac:dyDescent="0.25">
      <c r="A29" s="169">
        <v>22</v>
      </c>
      <c r="B29" s="169" t="s">
        <v>348</v>
      </c>
      <c r="C29" s="183">
        <f t="shared" si="0"/>
        <v>0</v>
      </c>
      <c r="D29" s="183">
        <v>0</v>
      </c>
      <c r="E29" s="183">
        <v>0</v>
      </c>
      <c r="F29" s="183">
        <v>0</v>
      </c>
      <c r="G29" s="183">
        <v>0</v>
      </c>
      <c r="K29" s="193"/>
    </row>
    <row r="30" spans="1:11" ht="15" hidden="1" x14ac:dyDescent="0.25">
      <c r="A30" s="169">
        <v>23</v>
      </c>
      <c r="B30" s="169" t="s">
        <v>349</v>
      </c>
      <c r="C30" s="183">
        <f t="shared" si="0"/>
        <v>0</v>
      </c>
      <c r="D30" s="183">
        <v>0</v>
      </c>
      <c r="E30" s="183">
        <v>0</v>
      </c>
      <c r="F30" s="183">
        <v>0</v>
      </c>
      <c r="G30" s="183">
        <v>0</v>
      </c>
      <c r="K30" s="193"/>
    </row>
    <row r="31" spans="1:11" ht="38.25" hidden="1" x14ac:dyDescent="0.25">
      <c r="A31" s="169">
        <v>24</v>
      </c>
      <c r="B31" s="169" t="s">
        <v>350</v>
      </c>
      <c r="C31" s="183">
        <f t="shared" si="0"/>
        <v>0</v>
      </c>
      <c r="D31" s="183">
        <v>0</v>
      </c>
      <c r="E31" s="183">
        <v>0</v>
      </c>
      <c r="F31" s="183">
        <v>0</v>
      </c>
      <c r="G31" s="183">
        <v>0</v>
      </c>
      <c r="K31" s="193"/>
    </row>
    <row r="32" spans="1:11" ht="25.5" hidden="1" x14ac:dyDescent="0.25">
      <c r="A32" s="169">
        <v>25</v>
      </c>
      <c r="B32" s="169" t="s">
        <v>351</v>
      </c>
      <c r="C32" s="183">
        <f t="shared" si="0"/>
        <v>0</v>
      </c>
      <c r="D32" s="183">
        <v>0</v>
      </c>
      <c r="E32" s="183">
        <v>0</v>
      </c>
      <c r="F32" s="183">
        <v>0</v>
      </c>
      <c r="G32" s="183">
        <v>0</v>
      </c>
      <c r="K32" s="193"/>
    </row>
    <row r="33" spans="1:11" ht="25.5" hidden="1" x14ac:dyDescent="0.25">
      <c r="A33" s="169">
        <v>26</v>
      </c>
      <c r="B33" s="169" t="s">
        <v>352</v>
      </c>
      <c r="C33" s="183">
        <f t="shared" si="0"/>
        <v>0</v>
      </c>
      <c r="D33" s="183">
        <v>0</v>
      </c>
      <c r="E33" s="183">
        <v>0</v>
      </c>
      <c r="F33" s="183">
        <v>0</v>
      </c>
      <c r="G33" s="183">
        <v>0</v>
      </c>
      <c r="K33" s="193"/>
    </row>
    <row r="34" spans="1:11" ht="15" hidden="1" x14ac:dyDescent="0.25">
      <c r="A34" s="169">
        <v>27</v>
      </c>
      <c r="B34" s="169" t="s">
        <v>353</v>
      </c>
      <c r="C34" s="183">
        <f t="shared" si="0"/>
        <v>0</v>
      </c>
      <c r="D34" s="183">
        <v>0</v>
      </c>
      <c r="E34" s="183">
        <v>0</v>
      </c>
      <c r="F34" s="183">
        <v>0</v>
      </c>
      <c r="G34" s="183">
        <v>0</v>
      </c>
      <c r="K34" s="193"/>
    </row>
    <row r="35" spans="1:11" ht="25.5" hidden="1" x14ac:dyDescent="0.25">
      <c r="A35" s="169">
        <v>28</v>
      </c>
      <c r="B35" s="169" t="s">
        <v>354</v>
      </c>
      <c r="C35" s="183">
        <f t="shared" si="0"/>
        <v>0</v>
      </c>
      <c r="D35" s="183">
        <v>0</v>
      </c>
      <c r="E35" s="183">
        <v>0</v>
      </c>
      <c r="F35" s="183">
        <v>0</v>
      </c>
      <c r="G35" s="183">
        <v>0</v>
      </c>
      <c r="K35" s="193"/>
    </row>
    <row r="36" spans="1:11" ht="25.5" hidden="1" x14ac:dyDescent="0.25">
      <c r="A36" s="169">
        <v>29</v>
      </c>
      <c r="B36" s="169" t="s">
        <v>355</v>
      </c>
      <c r="C36" s="183">
        <f t="shared" si="0"/>
        <v>0</v>
      </c>
      <c r="D36" s="183">
        <v>0</v>
      </c>
      <c r="E36" s="183">
        <v>0</v>
      </c>
      <c r="F36" s="183">
        <v>0</v>
      </c>
      <c r="G36" s="183">
        <v>0</v>
      </c>
      <c r="K36" s="193"/>
    </row>
    <row r="37" spans="1:11" ht="25.5" hidden="1" x14ac:dyDescent="0.25">
      <c r="A37" s="169">
        <v>30</v>
      </c>
      <c r="B37" s="169" t="s">
        <v>356</v>
      </c>
      <c r="C37" s="183">
        <f t="shared" si="0"/>
        <v>0</v>
      </c>
      <c r="D37" s="183">
        <v>0</v>
      </c>
      <c r="E37" s="183">
        <v>0</v>
      </c>
      <c r="F37" s="183">
        <v>0</v>
      </c>
      <c r="G37" s="183">
        <v>0</v>
      </c>
      <c r="K37" s="193"/>
    </row>
    <row r="38" spans="1:11" ht="25.5" hidden="1" x14ac:dyDescent="0.25">
      <c r="A38" s="169">
        <v>31</v>
      </c>
      <c r="B38" s="169" t="s">
        <v>357</v>
      </c>
      <c r="C38" s="183">
        <f t="shared" si="0"/>
        <v>0</v>
      </c>
      <c r="D38" s="183">
        <v>0</v>
      </c>
      <c r="E38" s="183">
        <v>0</v>
      </c>
      <c r="F38" s="183">
        <v>0</v>
      </c>
      <c r="G38" s="183">
        <v>0</v>
      </c>
      <c r="K38" s="193"/>
    </row>
    <row r="39" spans="1:11" ht="25.5" x14ac:dyDescent="0.25">
      <c r="A39" s="169">
        <v>32</v>
      </c>
      <c r="B39" s="169" t="s">
        <v>730</v>
      </c>
      <c r="C39" s="183">
        <f t="shared" si="0"/>
        <v>137086800</v>
      </c>
      <c r="D39" s="183">
        <f>SUM(D40:D49)</f>
        <v>129152800</v>
      </c>
      <c r="E39" s="183">
        <f>SUM(E40:E49)</f>
        <v>7582000</v>
      </c>
      <c r="F39" s="183">
        <f>SUM(F40:F49)</f>
        <v>0</v>
      </c>
      <c r="G39" s="183">
        <f>SUM(G40,G41,G42,G43,G44,G45,G46,G47,G48,G49)</f>
        <v>352000</v>
      </c>
      <c r="K39" s="193"/>
    </row>
    <row r="40" spans="1:11" ht="15" hidden="1" x14ac:dyDescent="0.25">
      <c r="A40" s="169">
        <v>33</v>
      </c>
      <c r="B40" s="169" t="s">
        <v>358</v>
      </c>
      <c r="C40" s="183">
        <f t="shared" si="0"/>
        <v>0</v>
      </c>
      <c r="D40" s="183">
        <v>0</v>
      </c>
      <c r="E40" s="183">
        <v>0</v>
      </c>
      <c r="F40" s="183">
        <v>0</v>
      </c>
      <c r="G40" s="183">
        <v>0</v>
      </c>
      <c r="K40" s="193"/>
    </row>
    <row r="41" spans="1:11" ht="15" hidden="1" x14ac:dyDescent="0.25">
      <c r="A41" s="169">
        <v>34</v>
      </c>
      <c r="B41" s="169" t="s">
        <v>359</v>
      </c>
      <c r="C41" s="183">
        <f t="shared" si="0"/>
        <v>843000</v>
      </c>
      <c r="D41" s="183">
        <v>843000</v>
      </c>
      <c r="E41" s="183">
        <v>0</v>
      </c>
      <c r="F41" s="183">
        <v>0</v>
      </c>
      <c r="G41" s="183">
        <v>0</v>
      </c>
      <c r="K41" s="193"/>
    </row>
    <row r="42" spans="1:11" ht="38.25" hidden="1" x14ac:dyDescent="0.25">
      <c r="A42" s="169">
        <v>35</v>
      </c>
      <c r="B42" s="169" t="s">
        <v>360</v>
      </c>
      <c r="C42" s="183">
        <f t="shared" si="0"/>
        <v>42400000</v>
      </c>
      <c r="D42" s="183">
        <v>42400000</v>
      </c>
      <c r="E42" s="183">
        <v>0</v>
      </c>
      <c r="F42" s="183">
        <v>0</v>
      </c>
      <c r="G42" s="183">
        <v>0</v>
      </c>
      <c r="K42" s="193"/>
    </row>
    <row r="43" spans="1:11" ht="25.5" hidden="1" x14ac:dyDescent="0.25">
      <c r="A43" s="169">
        <v>36</v>
      </c>
      <c r="B43" s="169" t="s">
        <v>361</v>
      </c>
      <c r="C43" s="183">
        <f t="shared" si="0"/>
        <v>51912800</v>
      </c>
      <c r="D43" s="183">
        <v>45560800</v>
      </c>
      <c r="E43" s="183">
        <v>6000000</v>
      </c>
      <c r="F43" s="183">
        <v>0</v>
      </c>
      <c r="G43" s="183">
        <v>352000</v>
      </c>
      <c r="K43" s="193"/>
    </row>
    <row r="44" spans="1:11" ht="25.5" hidden="1" x14ac:dyDescent="0.25">
      <c r="A44" s="169">
        <v>37</v>
      </c>
      <c r="B44" s="169" t="s">
        <v>362</v>
      </c>
      <c r="C44" s="183">
        <f t="shared" si="0"/>
        <v>5035200</v>
      </c>
      <c r="D44" s="183">
        <v>5035200</v>
      </c>
      <c r="E44" s="183">
        <v>0</v>
      </c>
      <c r="F44" s="183">
        <v>0</v>
      </c>
      <c r="G44" s="183">
        <v>0</v>
      </c>
      <c r="K44" s="193"/>
    </row>
    <row r="45" spans="1:11" ht="15" hidden="1" x14ac:dyDescent="0.25">
      <c r="A45" s="169">
        <v>38</v>
      </c>
      <c r="B45" s="169" t="s">
        <v>363</v>
      </c>
      <c r="C45" s="183">
        <f t="shared" si="0"/>
        <v>32063800</v>
      </c>
      <c r="D45" s="183">
        <v>30481800</v>
      </c>
      <c r="E45" s="183">
        <v>1582000</v>
      </c>
      <c r="F45" s="183">
        <v>0</v>
      </c>
      <c r="G45" s="183">
        <v>0</v>
      </c>
      <c r="K45" s="193"/>
    </row>
    <row r="46" spans="1:11" ht="25.5" hidden="1" x14ac:dyDescent="0.25">
      <c r="A46" s="169">
        <v>39</v>
      </c>
      <c r="B46" s="169" t="s">
        <v>364</v>
      </c>
      <c r="C46" s="183">
        <f t="shared" si="0"/>
        <v>4832000</v>
      </c>
      <c r="D46" s="183">
        <v>4832000</v>
      </c>
      <c r="E46" s="183">
        <v>0</v>
      </c>
      <c r="F46" s="183">
        <v>0</v>
      </c>
      <c r="G46" s="183">
        <v>0</v>
      </c>
      <c r="K46" s="193"/>
    </row>
    <row r="47" spans="1:11" ht="25.5" hidden="1" x14ac:dyDescent="0.25">
      <c r="A47" s="169">
        <v>40</v>
      </c>
      <c r="B47" s="169" t="s">
        <v>365</v>
      </c>
      <c r="C47" s="183">
        <f t="shared" si="0"/>
        <v>0</v>
      </c>
      <c r="D47" s="183">
        <v>0</v>
      </c>
      <c r="E47" s="183">
        <v>0</v>
      </c>
      <c r="F47" s="183">
        <v>0</v>
      </c>
      <c r="G47" s="183">
        <v>0</v>
      </c>
      <c r="K47" s="193"/>
    </row>
    <row r="48" spans="1:11" ht="25.5" hidden="1" x14ac:dyDescent="0.25">
      <c r="A48" s="169">
        <v>41</v>
      </c>
      <c r="B48" s="169" t="s">
        <v>366</v>
      </c>
      <c r="C48" s="183">
        <f t="shared" si="0"/>
        <v>0</v>
      </c>
      <c r="D48" s="183">
        <v>0</v>
      </c>
      <c r="E48" s="183">
        <v>0</v>
      </c>
      <c r="F48" s="183">
        <v>0</v>
      </c>
      <c r="G48" s="183">
        <v>0</v>
      </c>
      <c r="K48" s="193"/>
    </row>
    <row r="49" spans="1:11" ht="25.5" hidden="1" x14ac:dyDescent="0.25">
      <c r="A49" s="169">
        <v>42</v>
      </c>
      <c r="B49" s="169" t="s">
        <v>367</v>
      </c>
      <c r="C49" s="183">
        <f t="shared" si="0"/>
        <v>0</v>
      </c>
      <c r="D49" s="183">
        <v>0</v>
      </c>
      <c r="E49" s="183">
        <v>0</v>
      </c>
      <c r="F49" s="183">
        <v>0</v>
      </c>
      <c r="G49" s="183">
        <v>0</v>
      </c>
      <c r="K49" s="193"/>
    </row>
    <row r="50" spans="1:11" ht="38.25" x14ac:dyDescent="0.25">
      <c r="A50" s="153">
        <v>43</v>
      </c>
      <c r="B50" s="153" t="s">
        <v>368</v>
      </c>
      <c r="C50" s="155">
        <f t="shared" si="0"/>
        <v>399646398</v>
      </c>
      <c r="D50" s="155">
        <f>SUM(D14,D15,D16,D17,D28,D39)</f>
        <v>391712398</v>
      </c>
      <c r="E50" s="155">
        <f>SUM(E14,E15,E16,E17,E28,E39)</f>
        <v>7582000</v>
      </c>
      <c r="F50" s="155">
        <f>SUM(F14,F15,F16,F17,F28,F39)</f>
        <v>0</v>
      </c>
      <c r="G50" s="155">
        <f>SUM(G14,G15,G16,G17,G28,G39)</f>
        <v>352000</v>
      </c>
      <c r="K50" s="193"/>
    </row>
    <row r="51" spans="1:11" ht="25.5" hidden="1" x14ac:dyDescent="0.25">
      <c r="A51" s="169">
        <v>44</v>
      </c>
      <c r="B51" s="169" t="s">
        <v>369</v>
      </c>
      <c r="C51" s="183">
        <f t="shared" si="0"/>
        <v>0</v>
      </c>
      <c r="D51" s="183">
        <v>0</v>
      </c>
      <c r="E51" s="183">
        <v>0</v>
      </c>
      <c r="F51" s="183">
        <v>0</v>
      </c>
      <c r="G51" s="183">
        <v>0</v>
      </c>
      <c r="K51" s="193"/>
    </row>
    <row r="52" spans="1:11" ht="38.25" hidden="1" x14ac:dyDescent="0.25">
      <c r="A52" s="169">
        <v>45</v>
      </c>
      <c r="B52" s="169" t="s">
        <v>370</v>
      </c>
      <c r="C52" s="183">
        <f t="shared" si="0"/>
        <v>0</v>
      </c>
      <c r="D52" s="183">
        <v>0</v>
      </c>
      <c r="E52" s="183">
        <v>0</v>
      </c>
      <c r="F52" s="183">
        <v>0</v>
      </c>
      <c r="G52" s="183">
        <v>0</v>
      </c>
      <c r="K52" s="193"/>
    </row>
    <row r="53" spans="1:11" ht="38.25" hidden="1" x14ac:dyDescent="0.25">
      <c r="A53" s="169">
        <v>46</v>
      </c>
      <c r="B53" s="169" t="s">
        <v>731</v>
      </c>
      <c r="C53" s="183">
        <f t="shared" si="0"/>
        <v>0</v>
      </c>
      <c r="D53" s="183">
        <f>SUM(D54:D63)</f>
        <v>0</v>
      </c>
      <c r="E53" s="183">
        <f>SUM(E54:E63)</f>
        <v>0</v>
      </c>
      <c r="F53" s="183">
        <f>SUM(F54:F63)</f>
        <v>0</v>
      </c>
      <c r="G53" s="183">
        <f>SUM(G54:G63)</f>
        <v>0</v>
      </c>
      <c r="K53" s="193"/>
    </row>
    <row r="54" spans="1:11" ht="15" hidden="1" x14ac:dyDescent="0.25">
      <c r="A54" s="169">
        <v>47</v>
      </c>
      <c r="B54" s="169" t="s">
        <v>371</v>
      </c>
      <c r="C54" s="183">
        <f t="shared" si="0"/>
        <v>0</v>
      </c>
      <c r="D54" s="183">
        <v>0</v>
      </c>
      <c r="E54" s="183">
        <v>0</v>
      </c>
      <c r="F54" s="183">
        <v>0</v>
      </c>
      <c r="G54" s="183">
        <v>0</v>
      </c>
      <c r="K54" s="193"/>
    </row>
    <row r="55" spans="1:11" ht="15" hidden="1" x14ac:dyDescent="0.25">
      <c r="A55" s="169">
        <v>48</v>
      </c>
      <c r="B55" s="169" t="s">
        <v>372</v>
      </c>
      <c r="C55" s="183">
        <f t="shared" si="0"/>
        <v>0</v>
      </c>
      <c r="D55" s="183">
        <v>0</v>
      </c>
      <c r="E55" s="183">
        <v>0</v>
      </c>
      <c r="F55" s="183">
        <v>0</v>
      </c>
      <c r="G55" s="183">
        <v>0</v>
      </c>
      <c r="K55" s="193"/>
    </row>
    <row r="56" spans="1:11" ht="38.25" hidden="1" x14ac:dyDescent="0.25">
      <c r="A56" s="169">
        <v>49</v>
      </c>
      <c r="B56" s="169" t="s">
        <v>373</v>
      </c>
      <c r="C56" s="183">
        <f t="shared" si="0"/>
        <v>0</v>
      </c>
      <c r="D56" s="183">
        <v>0</v>
      </c>
      <c r="E56" s="183">
        <v>0</v>
      </c>
      <c r="F56" s="183">
        <v>0</v>
      </c>
      <c r="G56" s="183">
        <v>0</v>
      </c>
      <c r="K56" s="193"/>
    </row>
    <row r="57" spans="1:11" ht="25.5" hidden="1" x14ac:dyDescent="0.25">
      <c r="A57" s="169">
        <v>50</v>
      </c>
      <c r="B57" s="169" t="s">
        <v>374</v>
      </c>
      <c r="C57" s="183">
        <f t="shared" si="0"/>
        <v>0</v>
      </c>
      <c r="D57" s="183">
        <v>0</v>
      </c>
      <c r="E57" s="183">
        <v>0</v>
      </c>
      <c r="F57" s="183">
        <v>0</v>
      </c>
      <c r="G57" s="183">
        <v>0</v>
      </c>
      <c r="K57" s="193"/>
    </row>
    <row r="58" spans="1:11" ht="25.5" hidden="1" x14ac:dyDescent="0.25">
      <c r="A58" s="169">
        <v>51</v>
      </c>
      <c r="B58" s="169" t="s">
        <v>375</v>
      </c>
      <c r="C58" s="183">
        <f t="shared" si="0"/>
        <v>0</v>
      </c>
      <c r="D58" s="183">
        <v>0</v>
      </c>
      <c r="E58" s="183">
        <v>0</v>
      </c>
      <c r="F58" s="183">
        <v>0</v>
      </c>
      <c r="G58" s="183">
        <v>0</v>
      </c>
      <c r="K58" s="193"/>
    </row>
    <row r="59" spans="1:11" ht="15" hidden="1" x14ac:dyDescent="0.25">
      <c r="A59" s="169">
        <v>52</v>
      </c>
      <c r="B59" s="169" t="s">
        <v>376</v>
      </c>
      <c r="C59" s="183">
        <f t="shared" si="0"/>
        <v>0</v>
      </c>
      <c r="D59" s="183">
        <v>0</v>
      </c>
      <c r="E59" s="183">
        <v>0</v>
      </c>
      <c r="F59" s="183">
        <v>0</v>
      </c>
      <c r="G59" s="183">
        <v>0</v>
      </c>
      <c r="K59" s="193"/>
    </row>
    <row r="60" spans="1:11" ht="25.5" hidden="1" x14ac:dyDescent="0.25">
      <c r="A60" s="169">
        <v>53</v>
      </c>
      <c r="B60" s="169" t="s">
        <v>377</v>
      </c>
      <c r="C60" s="183">
        <f t="shared" si="0"/>
        <v>0</v>
      </c>
      <c r="D60" s="183">
        <v>0</v>
      </c>
      <c r="E60" s="183">
        <v>0</v>
      </c>
      <c r="F60" s="183">
        <v>0</v>
      </c>
      <c r="G60" s="183">
        <v>0</v>
      </c>
      <c r="K60" s="193"/>
    </row>
    <row r="61" spans="1:11" ht="25.5" hidden="1" x14ac:dyDescent="0.25">
      <c r="A61" s="169">
        <v>54</v>
      </c>
      <c r="B61" s="169" t="s">
        <v>378</v>
      </c>
      <c r="C61" s="183">
        <f t="shared" si="0"/>
        <v>0</v>
      </c>
      <c r="D61" s="183">
        <v>0</v>
      </c>
      <c r="E61" s="183">
        <v>0</v>
      </c>
      <c r="F61" s="183">
        <v>0</v>
      </c>
      <c r="G61" s="183">
        <v>0</v>
      </c>
      <c r="K61" s="193"/>
    </row>
    <row r="62" spans="1:11" ht="25.5" hidden="1" x14ac:dyDescent="0.25">
      <c r="A62" s="169">
        <v>55</v>
      </c>
      <c r="B62" s="169" t="s">
        <v>379</v>
      </c>
      <c r="C62" s="183">
        <f t="shared" si="0"/>
        <v>0</v>
      </c>
      <c r="D62" s="183">
        <v>0</v>
      </c>
      <c r="E62" s="183">
        <v>0</v>
      </c>
      <c r="F62" s="183">
        <v>0</v>
      </c>
      <c r="G62" s="183">
        <v>0</v>
      </c>
      <c r="K62" s="193"/>
    </row>
    <row r="63" spans="1:11" ht="25.5" hidden="1" x14ac:dyDescent="0.25">
      <c r="A63" s="169">
        <v>56</v>
      </c>
      <c r="B63" s="169" t="s">
        <v>380</v>
      </c>
      <c r="C63" s="183">
        <f t="shared" si="0"/>
        <v>0</v>
      </c>
      <c r="D63" s="183">
        <v>0</v>
      </c>
      <c r="E63" s="183">
        <v>0</v>
      </c>
      <c r="F63" s="183">
        <v>0</v>
      </c>
      <c r="G63" s="183">
        <v>0</v>
      </c>
      <c r="K63" s="193"/>
    </row>
    <row r="64" spans="1:11" ht="38.25" hidden="1" x14ac:dyDescent="0.25">
      <c r="A64" s="169">
        <v>57</v>
      </c>
      <c r="B64" s="169" t="s">
        <v>732</v>
      </c>
      <c r="C64" s="183">
        <f t="shared" si="0"/>
        <v>0</v>
      </c>
      <c r="D64" s="183">
        <f>SUM(D65:D74)</f>
        <v>0</v>
      </c>
      <c r="E64" s="183">
        <f>SUM(E65:E74)</f>
        <v>0</v>
      </c>
      <c r="F64" s="183">
        <f>SUM(F65:F74)</f>
        <v>0</v>
      </c>
      <c r="G64" s="183">
        <f>SUM(G65:G74)</f>
        <v>0</v>
      </c>
      <c r="K64" s="193"/>
    </row>
    <row r="65" spans="1:11" ht="15" hidden="1" x14ac:dyDescent="0.25">
      <c r="A65" s="169">
        <v>58</v>
      </c>
      <c r="B65" s="169" t="s">
        <v>381</v>
      </c>
      <c r="C65" s="183">
        <f t="shared" si="0"/>
        <v>0</v>
      </c>
      <c r="D65" s="183">
        <v>0</v>
      </c>
      <c r="E65" s="183">
        <v>0</v>
      </c>
      <c r="F65" s="183">
        <v>0</v>
      </c>
      <c r="G65" s="183">
        <v>0</v>
      </c>
      <c r="K65" s="193"/>
    </row>
    <row r="66" spans="1:11" ht="15" hidden="1" x14ac:dyDescent="0.25">
      <c r="A66" s="169">
        <v>59</v>
      </c>
      <c r="B66" s="169" t="s">
        <v>382</v>
      </c>
      <c r="C66" s="183">
        <f t="shared" si="0"/>
        <v>0</v>
      </c>
      <c r="D66" s="183">
        <v>0</v>
      </c>
      <c r="E66" s="183">
        <v>0</v>
      </c>
      <c r="F66" s="183">
        <v>0</v>
      </c>
      <c r="G66" s="183">
        <v>0</v>
      </c>
      <c r="K66" s="193"/>
    </row>
    <row r="67" spans="1:11" ht="38.25" hidden="1" x14ac:dyDescent="0.25">
      <c r="A67" s="169">
        <v>60</v>
      </c>
      <c r="B67" s="169" t="s">
        <v>383</v>
      </c>
      <c r="C67" s="183">
        <f t="shared" si="0"/>
        <v>0</v>
      </c>
      <c r="D67" s="183">
        <v>0</v>
      </c>
      <c r="E67" s="183">
        <v>0</v>
      </c>
      <c r="F67" s="183">
        <v>0</v>
      </c>
      <c r="G67" s="183">
        <v>0</v>
      </c>
      <c r="K67" s="193"/>
    </row>
    <row r="68" spans="1:11" ht="25.5" hidden="1" x14ac:dyDescent="0.25">
      <c r="A68" s="169">
        <v>61</v>
      </c>
      <c r="B68" s="169" t="s">
        <v>384</v>
      </c>
      <c r="C68" s="183">
        <f t="shared" si="0"/>
        <v>0</v>
      </c>
      <c r="D68" s="183">
        <v>0</v>
      </c>
      <c r="E68" s="183">
        <v>0</v>
      </c>
      <c r="F68" s="183">
        <v>0</v>
      </c>
      <c r="G68" s="183">
        <v>0</v>
      </c>
      <c r="K68" s="193"/>
    </row>
    <row r="69" spans="1:11" ht="25.5" hidden="1" x14ac:dyDescent="0.25">
      <c r="A69" s="169">
        <v>62</v>
      </c>
      <c r="B69" s="169" t="s">
        <v>385</v>
      </c>
      <c r="C69" s="183">
        <f t="shared" si="0"/>
        <v>0</v>
      </c>
      <c r="D69" s="183">
        <v>0</v>
      </c>
      <c r="E69" s="183">
        <v>0</v>
      </c>
      <c r="F69" s="183">
        <v>0</v>
      </c>
      <c r="G69" s="183">
        <v>0</v>
      </c>
      <c r="K69" s="193"/>
    </row>
    <row r="70" spans="1:11" ht="15" hidden="1" x14ac:dyDescent="0.25">
      <c r="A70" s="169">
        <v>63</v>
      </c>
      <c r="B70" s="169" t="s">
        <v>386</v>
      </c>
      <c r="C70" s="183">
        <f t="shared" si="0"/>
        <v>0</v>
      </c>
      <c r="D70" s="183">
        <v>0</v>
      </c>
      <c r="E70" s="183">
        <v>0</v>
      </c>
      <c r="F70" s="183">
        <v>0</v>
      </c>
      <c r="G70" s="183">
        <v>0</v>
      </c>
      <c r="K70" s="193"/>
    </row>
    <row r="71" spans="1:11" ht="25.5" hidden="1" x14ac:dyDescent="0.25">
      <c r="A71" s="169">
        <v>64</v>
      </c>
      <c r="B71" s="169" t="s">
        <v>387</v>
      </c>
      <c r="C71" s="183">
        <f t="shared" si="0"/>
        <v>0</v>
      </c>
      <c r="D71" s="183">
        <v>0</v>
      </c>
      <c r="E71" s="183">
        <v>0</v>
      </c>
      <c r="F71" s="183">
        <v>0</v>
      </c>
      <c r="G71" s="183">
        <v>0</v>
      </c>
      <c r="K71" s="193"/>
    </row>
    <row r="72" spans="1:11" ht="25.5" hidden="1" x14ac:dyDescent="0.25">
      <c r="A72" s="169">
        <v>65</v>
      </c>
      <c r="B72" s="169" t="s">
        <v>388</v>
      </c>
      <c r="C72" s="183">
        <f t="shared" si="0"/>
        <v>0</v>
      </c>
      <c r="D72" s="183">
        <v>0</v>
      </c>
      <c r="E72" s="183">
        <v>0</v>
      </c>
      <c r="F72" s="183">
        <v>0</v>
      </c>
      <c r="G72" s="183">
        <v>0</v>
      </c>
      <c r="K72" s="193"/>
    </row>
    <row r="73" spans="1:11" ht="25.5" hidden="1" x14ac:dyDescent="0.25">
      <c r="A73" s="169">
        <v>66</v>
      </c>
      <c r="B73" s="169" t="s">
        <v>389</v>
      </c>
      <c r="C73" s="183">
        <f t="shared" ref="C73:C135" si="1">SUM(D73,E73,F73,G73)</f>
        <v>0</v>
      </c>
      <c r="D73" s="183">
        <v>0</v>
      </c>
      <c r="E73" s="183">
        <v>0</v>
      </c>
      <c r="F73" s="183">
        <v>0</v>
      </c>
      <c r="G73" s="183">
        <v>0</v>
      </c>
      <c r="K73" s="193"/>
    </row>
    <row r="74" spans="1:11" ht="25.5" hidden="1" x14ac:dyDescent="0.25">
      <c r="A74" s="169">
        <v>67</v>
      </c>
      <c r="B74" s="169" t="s">
        <v>390</v>
      </c>
      <c r="C74" s="183">
        <f t="shared" si="1"/>
        <v>0</v>
      </c>
      <c r="D74" s="183">
        <v>0</v>
      </c>
      <c r="E74" s="183">
        <v>0</v>
      </c>
      <c r="F74" s="183">
        <v>0</v>
      </c>
      <c r="G74" s="183">
        <v>0</v>
      </c>
      <c r="K74" s="193"/>
    </row>
    <row r="75" spans="1:11" ht="25.5" x14ac:dyDescent="0.25">
      <c r="A75" s="169">
        <v>68</v>
      </c>
      <c r="B75" s="169" t="s">
        <v>733</v>
      </c>
      <c r="C75" s="183">
        <f t="shared" si="1"/>
        <v>73090000</v>
      </c>
      <c r="D75" s="183">
        <f>SUM(D76:D85)</f>
        <v>73090000</v>
      </c>
      <c r="E75" s="183">
        <f>SUM(E76:E85)</f>
        <v>0</v>
      </c>
      <c r="F75" s="183">
        <f>SUM(F76:F85)</f>
        <v>0</v>
      </c>
      <c r="G75" s="183">
        <f>SUM(G76:G85)</f>
        <v>0</v>
      </c>
      <c r="K75" s="193"/>
    </row>
    <row r="76" spans="1:11" ht="15" hidden="1" x14ac:dyDescent="0.25">
      <c r="A76" s="169">
        <v>69</v>
      </c>
      <c r="B76" s="169" t="s">
        <v>391</v>
      </c>
      <c r="C76" s="183">
        <f t="shared" si="1"/>
        <v>0</v>
      </c>
      <c r="D76" s="183">
        <v>0</v>
      </c>
      <c r="E76" s="183">
        <v>0</v>
      </c>
      <c r="F76" s="183">
        <v>0</v>
      </c>
      <c r="G76" s="183">
        <v>0</v>
      </c>
      <c r="K76" s="193"/>
    </row>
    <row r="77" spans="1:11" ht="15" hidden="1" x14ac:dyDescent="0.25">
      <c r="A77" s="169">
        <v>70</v>
      </c>
      <c r="B77" s="169" t="s">
        <v>392</v>
      </c>
      <c r="C77" s="183">
        <f t="shared" si="1"/>
        <v>0</v>
      </c>
      <c r="D77" s="183">
        <v>0</v>
      </c>
      <c r="E77" s="183">
        <v>0</v>
      </c>
      <c r="F77" s="183">
        <v>0</v>
      </c>
      <c r="G77" s="183">
        <v>0</v>
      </c>
      <c r="K77" s="193"/>
    </row>
    <row r="78" spans="1:11" ht="38.25" hidden="1" x14ac:dyDescent="0.25">
      <c r="A78" s="169">
        <v>71</v>
      </c>
      <c r="B78" s="169" t="s">
        <v>393</v>
      </c>
      <c r="C78" s="183">
        <f t="shared" si="1"/>
        <v>72905000</v>
      </c>
      <c r="D78" s="183">
        <v>72905000</v>
      </c>
      <c r="E78" s="183">
        <v>0</v>
      </c>
      <c r="F78" s="183">
        <v>0</v>
      </c>
      <c r="G78" s="183">
        <v>0</v>
      </c>
      <c r="K78" s="193"/>
    </row>
    <row r="79" spans="1:11" ht="25.5" hidden="1" x14ac:dyDescent="0.25">
      <c r="A79" s="169">
        <v>72</v>
      </c>
      <c r="B79" s="169" t="s">
        <v>394</v>
      </c>
      <c r="C79" s="183">
        <f t="shared" si="1"/>
        <v>0</v>
      </c>
      <c r="D79" s="183">
        <v>0</v>
      </c>
      <c r="E79" s="183">
        <v>0</v>
      </c>
      <c r="F79" s="183">
        <v>0</v>
      </c>
      <c r="G79" s="183">
        <v>0</v>
      </c>
      <c r="K79" s="193"/>
    </row>
    <row r="80" spans="1:11" ht="25.5" hidden="1" x14ac:dyDescent="0.25">
      <c r="A80" s="169">
        <v>73</v>
      </c>
      <c r="B80" s="169" t="s">
        <v>395</v>
      </c>
      <c r="C80" s="183">
        <f t="shared" si="1"/>
        <v>0</v>
      </c>
      <c r="D80" s="183">
        <v>0</v>
      </c>
      <c r="E80" s="183">
        <v>0</v>
      </c>
      <c r="F80" s="183">
        <v>0</v>
      </c>
      <c r="G80" s="183">
        <v>0</v>
      </c>
      <c r="K80" s="193"/>
    </row>
    <row r="81" spans="1:11" ht="15" hidden="1" x14ac:dyDescent="0.25">
      <c r="A81" s="169">
        <v>74</v>
      </c>
      <c r="B81" s="169" t="s">
        <v>396</v>
      </c>
      <c r="C81" s="183">
        <f t="shared" si="1"/>
        <v>185000</v>
      </c>
      <c r="D81" s="183">
        <v>185000</v>
      </c>
      <c r="E81" s="183">
        <v>0</v>
      </c>
      <c r="F81" s="183">
        <v>0</v>
      </c>
      <c r="G81" s="183">
        <v>0</v>
      </c>
      <c r="K81" s="193"/>
    </row>
    <row r="82" spans="1:11" ht="25.5" hidden="1" x14ac:dyDescent="0.25">
      <c r="A82" s="169">
        <v>75</v>
      </c>
      <c r="B82" s="169" t="s">
        <v>397</v>
      </c>
      <c r="C82" s="183">
        <f t="shared" si="1"/>
        <v>0</v>
      </c>
      <c r="D82" s="183">
        <v>0</v>
      </c>
      <c r="E82" s="183">
        <v>0</v>
      </c>
      <c r="F82" s="183">
        <v>0</v>
      </c>
      <c r="G82" s="183">
        <v>0</v>
      </c>
      <c r="K82" s="193"/>
    </row>
    <row r="83" spans="1:11" ht="25.5" hidden="1" x14ac:dyDescent="0.25">
      <c r="A83" s="169">
        <v>76</v>
      </c>
      <c r="B83" s="169" t="s">
        <v>398</v>
      </c>
      <c r="C83" s="183">
        <f t="shared" si="1"/>
        <v>0</v>
      </c>
      <c r="D83" s="183">
        <v>0</v>
      </c>
      <c r="E83" s="183">
        <v>0</v>
      </c>
      <c r="F83" s="183">
        <v>0</v>
      </c>
      <c r="G83" s="183">
        <v>0</v>
      </c>
      <c r="K83" s="193"/>
    </row>
    <row r="84" spans="1:11" ht="25.5" hidden="1" x14ac:dyDescent="0.25">
      <c r="A84" s="169">
        <v>77</v>
      </c>
      <c r="B84" s="169" t="s">
        <v>399</v>
      </c>
      <c r="C84" s="183">
        <f t="shared" si="1"/>
        <v>0</v>
      </c>
      <c r="D84" s="183">
        <v>0</v>
      </c>
      <c r="E84" s="183">
        <v>0</v>
      </c>
      <c r="F84" s="183">
        <v>0</v>
      </c>
      <c r="G84" s="183">
        <v>0</v>
      </c>
      <c r="K84" s="193"/>
    </row>
    <row r="85" spans="1:11" ht="25.5" hidden="1" x14ac:dyDescent="0.25">
      <c r="A85" s="169">
        <v>78</v>
      </c>
      <c r="B85" s="169" t="s">
        <v>400</v>
      </c>
      <c r="C85" s="183">
        <f t="shared" si="1"/>
        <v>0</v>
      </c>
      <c r="D85" s="183">
        <v>0</v>
      </c>
      <c r="E85" s="183">
        <v>0</v>
      </c>
      <c r="F85" s="183">
        <v>0</v>
      </c>
      <c r="G85" s="183">
        <v>0</v>
      </c>
      <c r="K85" s="193"/>
    </row>
    <row r="86" spans="1:11" ht="38.25" x14ac:dyDescent="0.25">
      <c r="A86" s="153">
        <v>79</v>
      </c>
      <c r="B86" s="153" t="s">
        <v>401</v>
      </c>
      <c r="C86" s="155">
        <f t="shared" si="1"/>
        <v>73090000</v>
      </c>
      <c r="D86" s="155">
        <f>SUM(D51,D52,D53,D64,D75)</f>
        <v>73090000</v>
      </c>
      <c r="E86" s="155">
        <f>SUM(E51,E52,E53,E64,E75)</f>
        <v>0</v>
      </c>
      <c r="F86" s="155">
        <f>SUM(F51,F52,F53,F64,F75)</f>
        <v>0</v>
      </c>
      <c r="G86" s="155">
        <f>SUM(G51,G52,G53,G64,G75)</f>
        <v>0</v>
      </c>
      <c r="K86" s="193"/>
    </row>
    <row r="87" spans="1:11" ht="25.5" hidden="1" x14ac:dyDescent="0.25">
      <c r="A87" s="169">
        <v>80</v>
      </c>
      <c r="B87" s="169" t="s">
        <v>402</v>
      </c>
      <c r="C87" s="183">
        <f t="shared" si="1"/>
        <v>0</v>
      </c>
      <c r="D87" s="183">
        <f>SUM(D88:D90)</f>
        <v>0</v>
      </c>
      <c r="E87" s="183">
        <f>SUM(E88:E90)</f>
        <v>0</v>
      </c>
      <c r="F87" s="183">
        <f>SUM(F88:F90)</f>
        <v>0</v>
      </c>
      <c r="G87" s="183">
        <f>SUM(G88:G90)</f>
        <v>0</v>
      </c>
      <c r="K87" s="193"/>
    </row>
    <row r="88" spans="1:11" ht="15" hidden="1" x14ac:dyDescent="0.25">
      <c r="A88" s="169">
        <v>81</v>
      </c>
      <c r="B88" s="169" t="s">
        <v>403</v>
      </c>
      <c r="C88" s="183">
        <f t="shared" si="1"/>
        <v>0</v>
      </c>
      <c r="D88" s="183">
        <v>0</v>
      </c>
      <c r="E88" s="183">
        <v>0</v>
      </c>
      <c r="F88" s="183">
        <v>0</v>
      </c>
      <c r="G88" s="183">
        <v>0</v>
      </c>
      <c r="K88" s="193"/>
    </row>
    <row r="89" spans="1:11" ht="38.25" hidden="1" x14ac:dyDescent="0.25">
      <c r="A89" s="169">
        <v>82</v>
      </c>
      <c r="B89" s="169" t="s">
        <v>404</v>
      </c>
      <c r="C89" s="183">
        <f t="shared" si="1"/>
        <v>0</v>
      </c>
      <c r="D89" s="183">
        <v>0</v>
      </c>
      <c r="E89" s="183">
        <v>0</v>
      </c>
      <c r="F89" s="183">
        <v>0</v>
      </c>
      <c r="G89" s="183">
        <v>0</v>
      </c>
      <c r="K89" s="193"/>
    </row>
    <row r="90" spans="1:11" ht="25.5" hidden="1" x14ac:dyDescent="0.25">
      <c r="A90" s="169">
        <v>83</v>
      </c>
      <c r="B90" s="169" t="s">
        <v>405</v>
      </c>
      <c r="C90" s="183">
        <f t="shared" si="1"/>
        <v>0</v>
      </c>
      <c r="D90" s="183">
        <v>0</v>
      </c>
      <c r="E90" s="183">
        <v>0</v>
      </c>
      <c r="F90" s="183">
        <v>0</v>
      </c>
      <c r="G90" s="183">
        <v>0</v>
      </c>
      <c r="K90" s="193"/>
    </row>
    <row r="91" spans="1:11" ht="15" hidden="1" x14ac:dyDescent="0.25">
      <c r="A91" s="169">
        <v>84</v>
      </c>
      <c r="B91" s="169" t="s">
        <v>734</v>
      </c>
      <c r="C91" s="183">
        <f t="shared" si="1"/>
        <v>0</v>
      </c>
      <c r="D91" s="183">
        <f>SUM(D92:D99)</f>
        <v>0</v>
      </c>
      <c r="E91" s="183">
        <f>SUM(E92:E99)</f>
        <v>0</v>
      </c>
      <c r="F91" s="183">
        <f>SUM(F92:F99)</f>
        <v>0</v>
      </c>
      <c r="G91" s="183">
        <f>SUM(G92:G99)</f>
        <v>0</v>
      </c>
      <c r="K91" s="193"/>
    </row>
    <row r="92" spans="1:11" ht="15" hidden="1" x14ac:dyDescent="0.25">
      <c r="A92" s="169">
        <v>85</v>
      </c>
      <c r="B92" s="169" t="s">
        <v>406</v>
      </c>
      <c r="C92" s="183">
        <f t="shared" si="1"/>
        <v>0</v>
      </c>
      <c r="D92" s="183">
        <v>0</v>
      </c>
      <c r="E92" s="183">
        <v>0</v>
      </c>
      <c r="F92" s="183">
        <v>0</v>
      </c>
      <c r="G92" s="183">
        <v>0</v>
      </c>
      <c r="K92" s="193"/>
    </row>
    <row r="93" spans="1:11" ht="15" hidden="1" x14ac:dyDescent="0.25">
      <c r="A93" s="169">
        <v>86</v>
      </c>
      <c r="B93" s="169" t="s">
        <v>407</v>
      </c>
      <c r="C93" s="183">
        <f t="shared" si="1"/>
        <v>0</v>
      </c>
      <c r="D93" s="183">
        <v>0</v>
      </c>
      <c r="E93" s="183">
        <v>0</v>
      </c>
      <c r="F93" s="183">
        <v>0</v>
      </c>
      <c r="G93" s="183">
        <v>0</v>
      </c>
      <c r="K93" s="193"/>
    </row>
    <row r="94" spans="1:11" ht="25.5" hidden="1" x14ac:dyDescent="0.25">
      <c r="A94" s="169">
        <v>87</v>
      </c>
      <c r="B94" s="169" t="s">
        <v>408</v>
      </c>
      <c r="C94" s="183">
        <f t="shared" si="1"/>
        <v>0</v>
      </c>
      <c r="D94" s="183">
        <v>0</v>
      </c>
      <c r="E94" s="183">
        <v>0</v>
      </c>
      <c r="F94" s="183">
        <v>0</v>
      </c>
      <c r="G94" s="183">
        <v>0</v>
      </c>
      <c r="K94" s="193"/>
    </row>
    <row r="95" spans="1:11" ht="15" hidden="1" x14ac:dyDescent="0.25">
      <c r="A95" s="169">
        <v>88</v>
      </c>
      <c r="B95" s="169" t="s">
        <v>409</v>
      </c>
      <c r="C95" s="183">
        <f t="shared" si="1"/>
        <v>0</v>
      </c>
      <c r="D95" s="183">
        <v>0</v>
      </c>
      <c r="E95" s="183">
        <v>0</v>
      </c>
      <c r="F95" s="183">
        <v>0</v>
      </c>
      <c r="G95" s="183">
        <v>0</v>
      </c>
      <c r="K95" s="193"/>
    </row>
    <row r="96" spans="1:11" ht="15" hidden="1" x14ac:dyDescent="0.25">
      <c r="A96" s="169">
        <v>89</v>
      </c>
      <c r="B96" s="169" t="s">
        <v>410</v>
      </c>
      <c r="C96" s="183">
        <f t="shared" si="1"/>
        <v>0</v>
      </c>
      <c r="D96" s="183">
        <v>0</v>
      </c>
      <c r="E96" s="183">
        <v>0</v>
      </c>
      <c r="F96" s="183">
        <v>0</v>
      </c>
      <c r="G96" s="183">
        <v>0</v>
      </c>
      <c r="K96" s="193"/>
    </row>
    <row r="97" spans="1:11" ht="15" hidden="1" x14ac:dyDescent="0.25">
      <c r="A97" s="169">
        <v>90</v>
      </c>
      <c r="B97" s="169" t="s">
        <v>411</v>
      </c>
      <c r="C97" s="183">
        <f t="shared" si="1"/>
        <v>0</v>
      </c>
      <c r="D97" s="183">
        <v>0</v>
      </c>
      <c r="E97" s="183">
        <v>0</v>
      </c>
      <c r="F97" s="183">
        <v>0</v>
      </c>
      <c r="G97" s="183">
        <v>0</v>
      </c>
      <c r="K97" s="193"/>
    </row>
    <row r="98" spans="1:11" ht="15" hidden="1" x14ac:dyDescent="0.25">
      <c r="A98" s="169">
        <v>91</v>
      </c>
      <c r="B98" s="169" t="s">
        <v>412</v>
      </c>
      <c r="C98" s="183">
        <f t="shared" si="1"/>
        <v>0</v>
      </c>
      <c r="D98" s="183">
        <v>0</v>
      </c>
      <c r="E98" s="183">
        <v>0</v>
      </c>
      <c r="F98" s="183">
        <v>0</v>
      </c>
      <c r="G98" s="183">
        <v>0</v>
      </c>
      <c r="K98" s="193"/>
    </row>
    <row r="99" spans="1:11" ht="25.5" hidden="1" x14ac:dyDescent="0.25">
      <c r="A99" s="169">
        <v>92</v>
      </c>
      <c r="B99" s="169" t="s">
        <v>413</v>
      </c>
      <c r="C99" s="183">
        <f t="shared" si="1"/>
        <v>0</v>
      </c>
      <c r="D99" s="183">
        <v>0</v>
      </c>
      <c r="E99" s="183">
        <v>0</v>
      </c>
      <c r="F99" s="183">
        <v>0</v>
      </c>
      <c r="G99" s="183">
        <v>0</v>
      </c>
      <c r="K99" s="193"/>
    </row>
    <row r="100" spans="1:11" ht="15" hidden="1" x14ac:dyDescent="0.25">
      <c r="A100" s="169">
        <v>93</v>
      </c>
      <c r="B100" s="169" t="s">
        <v>414</v>
      </c>
      <c r="C100" s="183">
        <f t="shared" si="1"/>
        <v>0</v>
      </c>
      <c r="D100" s="183">
        <f>SUM(D87,D91)</f>
        <v>0</v>
      </c>
      <c r="E100" s="183">
        <f>SUM(E87,E91)</f>
        <v>0</v>
      </c>
      <c r="F100" s="183">
        <f>SUM(F87,F91)</f>
        <v>0</v>
      </c>
      <c r="G100" s="183">
        <f>SUM(G87,G91)</f>
        <v>0</v>
      </c>
      <c r="K100" s="193"/>
    </row>
    <row r="101" spans="1:11" ht="25.5" hidden="1" x14ac:dyDescent="0.25">
      <c r="A101" s="169">
        <v>94</v>
      </c>
      <c r="B101" s="169" t="s">
        <v>735</v>
      </c>
      <c r="C101" s="183">
        <f t="shared" si="1"/>
        <v>0</v>
      </c>
      <c r="D101" s="183">
        <f>SUM(D102:D110)</f>
        <v>0</v>
      </c>
      <c r="E101" s="183">
        <f>SUM(E102:E110)</f>
        <v>0</v>
      </c>
      <c r="F101" s="183">
        <f>SUM(F102:F110)</f>
        <v>0</v>
      </c>
      <c r="G101" s="183">
        <f>SUM(G102:G110)</f>
        <v>0</v>
      </c>
      <c r="K101" s="193"/>
    </row>
    <row r="102" spans="1:11" ht="15" hidden="1" x14ac:dyDescent="0.25">
      <c r="A102" s="169">
        <v>95</v>
      </c>
      <c r="B102" s="169" t="s">
        <v>415</v>
      </c>
      <c r="C102" s="183">
        <f t="shared" si="1"/>
        <v>0</v>
      </c>
      <c r="D102" s="183">
        <v>0</v>
      </c>
      <c r="E102" s="183">
        <v>0</v>
      </c>
      <c r="F102" s="183">
        <v>0</v>
      </c>
      <c r="G102" s="183">
        <v>0</v>
      </c>
      <c r="K102" s="193"/>
    </row>
    <row r="103" spans="1:11" ht="38.25" hidden="1" x14ac:dyDescent="0.25">
      <c r="A103" s="169">
        <v>96</v>
      </c>
      <c r="B103" s="169" t="s">
        <v>736</v>
      </c>
      <c r="C103" s="183">
        <f t="shared" si="1"/>
        <v>0</v>
      </c>
      <c r="D103" s="183">
        <v>0</v>
      </c>
      <c r="E103" s="183">
        <v>0</v>
      </c>
      <c r="F103" s="183">
        <v>0</v>
      </c>
      <c r="G103" s="183">
        <v>0</v>
      </c>
      <c r="K103" s="193"/>
    </row>
    <row r="104" spans="1:11" ht="15" hidden="1" x14ac:dyDescent="0.25">
      <c r="A104" s="169">
        <v>97</v>
      </c>
      <c r="B104" s="169" t="s">
        <v>416</v>
      </c>
      <c r="C104" s="183">
        <f t="shared" si="1"/>
        <v>0</v>
      </c>
      <c r="D104" s="183">
        <v>0</v>
      </c>
      <c r="E104" s="183">
        <v>0</v>
      </c>
      <c r="F104" s="183">
        <v>0</v>
      </c>
      <c r="G104" s="183">
        <v>0</v>
      </c>
      <c r="K104" s="193"/>
    </row>
    <row r="105" spans="1:11" ht="25.5" hidden="1" x14ac:dyDescent="0.25">
      <c r="A105" s="169">
        <v>98</v>
      </c>
      <c r="B105" s="169" t="s">
        <v>417</v>
      </c>
      <c r="C105" s="183">
        <f t="shared" si="1"/>
        <v>0</v>
      </c>
      <c r="D105" s="183">
        <v>0</v>
      </c>
      <c r="E105" s="183">
        <v>0</v>
      </c>
      <c r="F105" s="183">
        <v>0</v>
      </c>
      <c r="G105" s="183">
        <v>0</v>
      </c>
      <c r="K105" s="193"/>
    </row>
    <row r="106" spans="1:11" ht="15" hidden="1" x14ac:dyDescent="0.25">
      <c r="A106" s="169">
        <v>99</v>
      </c>
      <c r="B106" s="169" t="s">
        <v>418</v>
      </c>
      <c r="C106" s="183">
        <f t="shared" si="1"/>
        <v>0</v>
      </c>
      <c r="D106" s="183">
        <v>0</v>
      </c>
      <c r="E106" s="183">
        <v>0</v>
      </c>
      <c r="F106" s="183">
        <v>0</v>
      </c>
      <c r="G106" s="183">
        <v>0</v>
      </c>
      <c r="K106" s="193"/>
    </row>
    <row r="107" spans="1:11" ht="25.5" hidden="1" x14ac:dyDescent="0.25">
      <c r="A107" s="169">
        <v>100</v>
      </c>
      <c r="B107" s="169" t="s">
        <v>419</v>
      </c>
      <c r="C107" s="183">
        <f t="shared" si="1"/>
        <v>0</v>
      </c>
      <c r="D107" s="183">
        <v>0</v>
      </c>
      <c r="E107" s="183">
        <v>0</v>
      </c>
      <c r="F107" s="183">
        <v>0</v>
      </c>
      <c r="G107" s="183">
        <v>0</v>
      </c>
      <c r="K107" s="193"/>
    </row>
    <row r="108" spans="1:11" ht="25.5" hidden="1" x14ac:dyDescent="0.25">
      <c r="A108" s="169">
        <v>101</v>
      </c>
      <c r="B108" s="169" t="s">
        <v>420</v>
      </c>
      <c r="C108" s="183">
        <f t="shared" si="1"/>
        <v>0</v>
      </c>
      <c r="D108" s="183">
        <v>0</v>
      </c>
      <c r="E108" s="183">
        <v>0</v>
      </c>
      <c r="F108" s="183">
        <v>0</v>
      </c>
      <c r="G108" s="183">
        <v>0</v>
      </c>
      <c r="K108" s="193"/>
    </row>
    <row r="109" spans="1:11" ht="25.5" hidden="1" x14ac:dyDescent="0.25">
      <c r="A109" s="169">
        <v>102</v>
      </c>
      <c r="B109" s="169" t="s">
        <v>421</v>
      </c>
      <c r="C109" s="183">
        <f t="shared" si="1"/>
        <v>0</v>
      </c>
      <c r="D109" s="183">
        <v>0</v>
      </c>
      <c r="E109" s="183">
        <v>0</v>
      </c>
      <c r="F109" s="183">
        <v>0</v>
      </c>
      <c r="G109" s="183">
        <v>0</v>
      </c>
      <c r="K109" s="193"/>
    </row>
    <row r="110" spans="1:11" ht="15" hidden="1" x14ac:dyDescent="0.25">
      <c r="A110" s="169">
        <v>103</v>
      </c>
      <c r="B110" s="169" t="s">
        <v>422</v>
      </c>
      <c r="C110" s="183">
        <f t="shared" si="1"/>
        <v>0</v>
      </c>
      <c r="D110" s="183">
        <v>0</v>
      </c>
      <c r="E110" s="183">
        <v>0</v>
      </c>
      <c r="F110" s="183">
        <v>0</v>
      </c>
      <c r="G110" s="183">
        <v>0</v>
      </c>
      <c r="K110" s="193"/>
    </row>
    <row r="111" spans="1:11" ht="25.5" hidden="1" x14ac:dyDescent="0.25">
      <c r="A111" s="169">
        <v>104</v>
      </c>
      <c r="B111" s="169" t="s">
        <v>737</v>
      </c>
      <c r="C111" s="183">
        <f t="shared" si="1"/>
        <v>0</v>
      </c>
      <c r="D111" s="183">
        <f>SUM(D112:D115)</f>
        <v>0</v>
      </c>
      <c r="E111" s="183">
        <f>SUM(E112:E115)</f>
        <v>0</v>
      </c>
      <c r="F111" s="183">
        <f>SUM(F112:F115)</f>
        <v>0</v>
      </c>
      <c r="G111" s="183">
        <f>SUM(G112:G115)</f>
        <v>0</v>
      </c>
      <c r="K111" s="193"/>
    </row>
    <row r="112" spans="1:11" ht="15" hidden="1" x14ac:dyDescent="0.25">
      <c r="A112" s="169">
        <v>105</v>
      </c>
      <c r="B112" s="169" t="s">
        <v>738</v>
      </c>
      <c r="C112" s="183">
        <f t="shared" si="1"/>
        <v>0</v>
      </c>
      <c r="D112" s="183">
        <v>0</v>
      </c>
      <c r="E112" s="183">
        <v>0</v>
      </c>
      <c r="F112" s="183">
        <v>0</v>
      </c>
      <c r="G112" s="183">
        <v>0</v>
      </c>
      <c r="K112" s="193"/>
    </row>
    <row r="113" spans="1:11" ht="15" hidden="1" x14ac:dyDescent="0.25">
      <c r="A113" s="169">
        <v>106</v>
      </c>
      <c r="B113" s="169" t="s">
        <v>423</v>
      </c>
      <c r="C113" s="183">
        <f t="shared" si="1"/>
        <v>0</v>
      </c>
      <c r="D113" s="183">
        <v>0</v>
      </c>
      <c r="E113" s="183">
        <v>0</v>
      </c>
      <c r="F113" s="183">
        <v>0</v>
      </c>
      <c r="G113" s="183">
        <v>0</v>
      </c>
      <c r="K113" s="193"/>
    </row>
    <row r="114" spans="1:11" ht="15" hidden="1" x14ac:dyDescent="0.25">
      <c r="A114" s="169">
        <v>107</v>
      </c>
      <c r="B114" s="169" t="s">
        <v>424</v>
      </c>
      <c r="C114" s="183">
        <f t="shared" si="1"/>
        <v>0</v>
      </c>
      <c r="D114" s="183">
        <v>0</v>
      </c>
      <c r="E114" s="183">
        <v>0</v>
      </c>
      <c r="F114" s="183">
        <v>0</v>
      </c>
      <c r="G114" s="183">
        <v>0</v>
      </c>
      <c r="K114" s="193"/>
    </row>
    <row r="115" spans="1:11" ht="25.5" hidden="1" x14ac:dyDescent="0.25">
      <c r="A115" s="169">
        <v>108</v>
      </c>
      <c r="B115" s="169" t="s">
        <v>425</v>
      </c>
      <c r="C115" s="183">
        <f t="shared" si="1"/>
        <v>0</v>
      </c>
      <c r="D115" s="183">
        <v>0</v>
      </c>
      <c r="E115" s="183">
        <v>0</v>
      </c>
      <c r="F115" s="183">
        <v>0</v>
      </c>
      <c r="G115" s="183">
        <v>0</v>
      </c>
      <c r="K115" s="193"/>
    </row>
    <row r="116" spans="1:11" ht="15" x14ac:dyDescent="0.25">
      <c r="A116" s="169">
        <v>109</v>
      </c>
      <c r="B116" s="169" t="s">
        <v>739</v>
      </c>
      <c r="C116" s="183">
        <f t="shared" si="1"/>
        <v>22750000</v>
      </c>
      <c r="D116" s="183">
        <f>SUM(D117:D122)</f>
        <v>22750000</v>
      </c>
      <c r="E116" s="183">
        <f>SUM(E117:E122)</f>
        <v>0</v>
      </c>
      <c r="F116" s="183">
        <f>SUM(F117:F122)</f>
        <v>0</v>
      </c>
      <c r="G116" s="183">
        <f>SUM(G117:G122)</f>
        <v>0</v>
      </c>
      <c r="K116" s="193"/>
    </row>
    <row r="117" spans="1:11" ht="15" hidden="1" x14ac:dyDescent="0.25">
      <c r="A117" s="169">
        <v>110</v>
      </c>
      <c r="B117" s="169" t="s">
        <v>740</v>
      </c>
      <c r="C117" s="183">
        <f t="shared" si="1"/>
        <v>0</v>
      </c>
      <c r="D117" s="183">
        <v>0</v>
      </c>
      <c r="E117" s="183">
        <v>0</v>
      </c>
      <c r="F117" s="183">
        <v>0</v>
      </c>
      <c r="G117" s="183">
        <v>0</v>
      </c>
      <c r="K117" s="193"/>
    </row>
    <row r="118" spans="1:11" ht="25.5" hidden="1" x14ac:dyDescent="0.25">
      <c r="A118" s="169">
        <v>111</v>
      </c>
      <c r="B118" s="169" t="s">
        <v>426</v>
      </c>
      <c r="C118" s="183">
        <f t="shared" si="1"/>
        <v>22750000</v>
      </c>
      <c r="D118" s="183">
        <v>22750000</v>
      </c>
      <c r="E118" s="183">
        <v>0</v>
      </c>
      <c r="F118" s="183">
        <v>0</v>
      </c>
      <c r="G118" s="183">
        <v>0</v>
      </c>
      <c r="K118" s="193"/>
    </row>
    <row r="119" spans="1:11" ht="15" hidden="1" x14ac:dyDescent="0.25">
      <c r="A119" s="169">
        <v>112</v>
      </c>
      <c r="B119" s="169" t="s">
        <v>427</v>
      </c>
      <c r="C119" s="183">
        <f t="shared" si="1"/>
        <v>0</v>
      </c>
      <c r="D119" s="183">
        <v>0</v>
      </c>
      <c r="E119" s="183">
        <v>0</v>
      </c>
      <c r="F119" s="183">
        <v>0</v>
      </c>
      <c r="G119" s="183">
        <v>0</v>
      </c>
      <c r="K119" s="193"/>
    </row>
    <row r="120" spans="1:11" ht="15" hidden="1" x14ac:dyDescent="0.25">
      <c r="A120" s="169">
        <v>113</v>
      </c>
      <c r="B120" s="169" t="s">
        <v>428</v>
      </c>
      <c r="C120" s="183">
        <f t="shared" si="1"/>
        <v>0</v>
      </c>
      <c r="D120" s="183">
        <v>0</v>
      </c>
      <c r="E120" s="183">
        <v>0</v>
      </c>
      <c r="F120" s="183">
        <v>0</v>
      </c>
      <c r="G120" s="183">
        <v>0</v>
      </c>
      <c r="K120" s="193"/>
    </row>
    <row r="121" spans="1:11" ht="15" hidden="1" x14ac:dyDescent="0.25">
      <c r="A121" s="169">
        <v>114</v>
      </c>
      <c r="B121" s="169" t="s">
        <v>429</v>
      </c>
      <c r="C121" s="183">
        <f t="shared" si="1"/>
        <v>0</v>
      </c>
      <c r="D121" s="183">
        <v>0</v>
      </c>
      <c r="E121" s="183">
        <v>0</v>
      </c>
      <c r="F121" s="183">
        <v>0</v>
      </c>
      <c r="G121" s="183">
        <v>0</v>
      </c>
      <c r="K121" s="193"/>
    </row>
    <row r="122" spans="1:11" ht="15" hidden="1" x14ac:dyDescent="0.25">
      <c r="A122" s="169">
        <v>115</v>
      </c>
      <c r="B122" s="169" t="s">
        <v>430</v>
      </c>
      <c r="C122" s="183">
        <f t="shared" si="1"/>
        <v>0</v>
      </c>
      <c r="D122" s="183">
        <v>0</v>
      </c>
      <c r="E122" s="183">
        <v>0</v>
      </c>
      <c r="F122" s="183">
        <v>0</v>
      </c>
      <c r="G122" s="183">
        <v>0</v>
      </c>
      <c r="K122" s="193"/>
    </row>
    <row r="123" spans="1:11" ht="25.5" x14ac:dyDescent="0.25">
      <c r="A123" s="169">
        <v>116</v>
      </c>
      <c r="B123" s="169" t="s">
        <v>741</v>
      </c>
      <c r="C123" s="183">
        <f t="shared" si="1"/>
        <v>31644000</v>
      </c>
      <c r="D123" s="183">
        <f>SUM(D124:D145)</f>
        <v>31644000</v>
      </c>
      <c r="E123" s="183">
        <f>SUM(E124:E145)</f>
        <v>0</v>
      </c>
      <c r="F123" s="183">
        <f>SUM(F124:F145)</f>
        <v>0</v>
      </c>
      <c r="G123" s="183">
        <f>SUM(G124:G145)</f>
        <v>0</v>
      </c>
      <c r="K123" s="193"/>
    </row>
    <row r="124" spans="1:11" ht="15" hidden="1" x14ac:dyDescent="0.25">
      <c r="A124" s="169">
        <v>117</v>
      </c>
      <c r="B124" s="169" t="s">
        <v>431</v>
      </c>
      <c r="C124" s="183">
        <f t="shared" si="1"/>
        <v>0</v>
      </c>
      <c r="D124" s="183">
        <v>0</v>
      </c>
      <c r="E124" s="183">
        <v>0</v>
      </c>
      <c r="F124" s="183">
        <v>0</v>
      </c>
      <c r="G124" s="183">
        <v>0</v>
      </c>
      <c r="K124" s="193"/>
    </row>
    <row r="125" spans="1:11" ht="25.5" hidden="1" x14ac:dyDescent="0.25">
      <c r="A125" s="169">
        <v>118</v>
      </c>
      <c r="B125" s="169" t="s">
        <v>432</v>
      </c>
      <c r="C125" s="183">
        <f t="shared" si="1"/>
        <v>0</v>
      </c>
      <c r="D125" s="183">
        <v>0</v>
      </c>
      <c r="E125" s="183">
        <v>0</v>
      </c>
      <c r="F125" s="183">
        <v>0</v>
      </c>
      <c r="G125" s="183">
        <v>0</v>
      </c>
      <c r="K125" s="193"/>
    </row>
    <row r="126" spans="1:11" ht="25.5" hidden="1" x14ac:dyDescent="0.25">
      <c r="A126" s="169">
        <v>119</v>
      </c>
      <c r="B126" s="169" t="s">
        <v>433</v>
      </c>
      <c r="C126" s="183">
        <f t="shared" si="1"/>
        <v>0</v>
      </c>
      <c r="D126" s="183">
        <v>0</v>
      </c>
      <c r="E126" s="183">
        <v>0</v>
      </c>
      <c r="F126" s="183">
        <v>0</v>
      </c>
      <c r="G126" s="183">
        <v>0</v>
      </c>
      <c r="K126" s="193"/>
    </row>
    <row r="127" spans="1:11" ht="25.5" hidden="1" x14ac:dyDescent="0.25">
      <c r="A127" s="169">
        <v>120</v>
      </c>
      <c r="B127" s="169" t="s">
        <v>434</v>
      </c>
      <c r="C127" s="183">
        <f t="shared" si="1"/>
        <v>0</v>
      </c>
      <c r="D127" s="183">
        <v>0</v>
      </c>
      <c r="E127" s="183">
        <v>0</v>
      </c>
      <c r="F127" s="183">
        <v>0</v>
      </c>
      <c r="G127" s="183">
        <v>0</v>
      </c>
      <c r="K127" s="193"/>
    </row>
    <row r="128" spans="1:11" ht="25.5" hidden="1" x14ac:dyDescent="0.25">
      <c r="A128" s="169">
        <v>121</v>
      </c>
      <c r="B128" s="169" t="s">
        <v>435</v>
      </c>
      <c r="C128" s="183">
        <f t="shared" si="1"/>
        <v>0</v>
      </c>
      <c r="D128" s="183">
        <v>0</v>
      </c>
      <c r="E128" s="183">
        <v>0</v>
      </c>
      <c r="F128" s="183">
        <v>0</v>
      </c>
      <c r="G128" s="183">
        <v>0</v>
      </c>
      <c r="K128" s="193"/>
    </row>
    <row r="129" spans="1:11" ht="25.5" hidden="1" x14ac:dyDescent="0.25">
      <c r="A129" s="169">
        <v>122</v>
      </c>
      <c r="B129" s="169" t="s">
        <v>436</v>
      </c>
      <c r="C129" s="183">
        <f t="shared" si="1"/>
        <v>0</v>
      </c>
      <c r="D129" s="183">
        <v>0</v>
      </c>
      <c r="E129" s="183">
        <v>0</v>
      </c>
      <c r="F129" s="183">
        <v>0</v>
      </c>
      <c r="G129" s="183">
        <v>0</v>
      </c>
      <c r="K129" s="193"/>
    </row>
    <row r="130" spans="1:11" ht="38.25" x14ac:dyDescent="0.25">
      <c r="A130" s="169">
        <v>123</v>
      </c>
      <c r="B130" s="169" t="s">
        <v>742</v>
      </c>
      <c r="C130" s="183">
        <f t="shared" si="1"/>
        <v>31644000</v>
      </c>
      <c r="D130" s="183">
        <v>31644000</v>
      </c>
      <c r="E130" s="183">
        <v>0</v>
      </c>
      <c r="F130" s="183">
        <v>0</v>
      </c>
      <c r="G130" s="183">
        <v>0</v>
      </c>
      <c r="K130" s="193"/>
    </row>
    <row r="131" spans="1:11" ht="25.5" hidden="1" x14ac:dyDescent="0.25">
      <c r="A131" s="169">
        <v>124</v>
      </c>
      <c r="B131" s="169" t="s">
        <v>743</v>
      </c>
      <c r="C131" s="183">
        <f t="shared" si="1"/>
        <v>0</v>
      </c>
      <c r="D131" s="183">
        <v>0</v>
      </c>
      <c r="E131" s="183">
        <v>0</v>
      </c>
      <c r="F131" s="183">
        <v>0</v>
      </c>
      <c r="G131" s="183">
        <v>0</v>
      </c>
      <c r="K131" s="193"/>
    </row>
    <row r="132" spans="1:11" ht="15" hidden="1" x14ac:dyDescent="0.25">
      <c r="A132" s="169">
        <v>125</v>
      </c>
      <c r="B132" s="169" t="s">
        <v>437</v>
      </c>
      <c r="C132" s="183">
        <f t="shared" si="1"/>
        <v>0</v>
      </c>
      <c r="D132" s="183">
        <v>0</v>
      </c>
      <c r="E132" s="183">
        <v>0</v>
      </c>
      <c r="F132" s="183">
        <v>0</v>
      </c>
      <c r="G132" s="183">
        <v>0</v>
      </c>
      <c r="K132" s="193"/>
    </row>
    <row r="133" spans="1:11" ht="15" hidden="1" x14ac:dyDescent="0.25">
      <c r="A133" s="169">
        <v>126</v>
      </c>
      <c r="B133" s="169" t="s">
        <v>438</v>
      </c>
      <c r="C133" s="183">
        <f t="shared" si="1"/>
        <v>0</v>
      </c>
      <c r="D133" s="183">
        <v>0</v>
      </c>
      <c r="E133" s="183">
        <v>0</v>
      </c>
      <c r="F133" s="183">
        <v>0</v>
      </c>
      <c r="G133" s="183">
        <v>0</v>
      </c>
      <c r="K133" s="193"/>
    </row>
    <row r="134" spans="1:11" ht="38.25" hidden="1" x14ac:dyDescent="0.25">
      <c r="A134" s="169">
        <v>127</v>
      </c>
      <c r="B134" s="169" t="s">
        <v>439</v>
      </c>
      <c r="C134" s="183">
        <f t="shared" si="1"/>
        <v>0</v>
      </c>
      <c r="D134" s="183">
        <v>0</v>
      </c>
      <c r="E134" s="183">
        <v>0</v>
      </c>
      <c r="F134" s="183">
        <v>0</v>
      </c>
      <c r="G134" s="183">
        <v>0</v>
      </c>
      <c r="K134" s="193"/>
    </row>
    <row r="135" spans="1:11" ht="38.25" hidden="1" x14ac:dyDescent="0.25">
      <c r="A135" s="169">
        <v>128</v>
      </c>
      <c r="B135" s="169" t="s">
        <v>440</v>
      </c>
      <c r="C135" s="183">
        <f t="shared" si="1"/>
        <v>0</v>
      </c>
      <c r="D135" s="183">
        <v>0</v>
      </c>
      <c r="E135" s="183">
        <v>0</v>
      </c>
      <c r="F135" s="183">
        <v>0</v>
      </c>
      <c r="G135" s="183">
        <v>0</v>
      </c>
      <c r="K135" s="193"/>
    </row>
    <row r="136" spans="1:11" ht="38.25" hidden="1" x14ac:dyDescent="0.25">
      <c r="A136" s="169">
        <v>129</v>
      </c>
      <c r="B136" s="169" t="s">
        <v>441</v>
      </c>
      <c r="C136" s="183">
        <f t="shared" ref="C136:C201" si="2">SUM(D136,E136,F136,G136)</f>
        <v>0</v>
      </c>
      <c r="D136" s="183">
        <v>0</v>
      </c>
      <c r="E136" s="183">
        <v>0</v>
      </c>
      <c r="F136" s="183">
        <v>0</v>
      </c>
      <c r="G136" s="183">
        <v>0</v>
      </c>
      <c r="K136" s="193"/>
    </row>
    <row r="137" spans="1:11" ht="38.25" hidden="1" x14ac:dyDescent="0.25">
      <c r="A137" s="169">
        <v>130</v>
      </c>
      <c r="B137" s="169" t="s">
        <v>442</v>
      </c>
      <c r="C137" s="183">
        <f t="shared" si="2"/>
        <v>0</v>
      </c>
      <c r="D137" s="183">
        <v>0</v>
      </c>
      <c r="E137" s="183">
        <v>0</v>
      </c>
      <c r="F137" s="183">
        <v>0</v>
      </c>
      <c r="G137" s="183">
        <v>0</v>
      </c>
      <c r="K137" s="193"/>
    </row>
    <row r="138" spans="1:11" ht="38.25" hidden="1" x14ac:dyDescent="0.25">
      <c r="A138" s="169">
        <v>131</v>
      </c>
      <c r="B138" s="169" t="s">
        <v>744</v>
      </c>
      <c r="C138" s="183">
        <f t="shared" si="2"/>
        <v>0</v>
      </c>
      <c r="D138" s="183">
        <v>0</v>
      </c>
      <c r="E138" s="183">
        <v>0</v>
      </c>
      <c r="F138" s="183">
        <v>0</v>
      </c>
      <c r="G138" s="183">
        <v>0</v>
      </c>
      <c r="K138" s="193"/>
    </row>
    <row r="139" spans="1:11" ht="15" hidden="1" x14ac:dyDescent="0.25">
      <c r="A139" s="169">
        <v>132</v>
      </c>
      <c r="B139" s="169" t="s">
        <v>443</v>
      </c>
      <c r="C139" s="183">
        <f t="shared" si="2"/>
        <v>0</v>
      </c>
      <c r="D139" s="183">
        <v>0</v>
      </c>
      <c r="E139" s="183">
        <v>0</v>
      </c>
      <c r="F139" s="183">
        <v>0</v>
      </c>
      <c r="G139" s="183">
        <v>0</v>
      </c>
      <c r="K139" s="193"/>
    </row>
    <row r="140" spans="1:11" ht="25.5" hidden="1" x14ac:dyDescent="0.25">
      <c r="A140" s="169">
        <v>133</v>
      </c>
      <c r="B140" s="169" t="s">
        <v>444</v>
      </c>
      <c r="C140" s="183">
        <f t="shared" si="2"/>
        <v>0</v>
      </c>
      <c r="D140" s="183">
        <v>0</v>
      </c>
      <c r="E140" s="183">
        <v>0</v>
      </c>
      <c r="F140" s="183">
        <v>0</v>
      </c>
      <c r="G140" s="183">
        <v>0</v>
      </c>
      <c r="K140" s="193"/>
    </row>
    <row r="141" spans="1:11" ht="15" hidden="1" x14ac:dyDescent="0.25">
      <c r="A141" s="169">
        <v>134</v>
      </c>
      <c r="B141" s="169" t="s">
        <v>445</v>
      </c>
      <c r="C141" s="183">
        <f t="shared" si="2"/>
        <v>0</v>
      </c>
      <c r="D141" s="183">
        <v>0</v>
      </c>
      <c r="E141" s="183">
        <v>0</v>
      </c>
      <c r="F141" s="183">
        <v>0</v>
      </c>
      <c r="G141" s="183">
        <v>0</v>
      </c>
      <c r="K141" s="193"/>
    </row>
    <row r="142" spans="1:11" ht="15" hidden="1" x14ac:dyDescent="0.25">
      <c r="A142" s="169">
        <v>135</v>
      </c>
      <c r="B142" s="169" t="s">
        <v>446</v>
      </c>
      <c r="C142" s="183">
        <f t="shared" si="2"/>
        <v>0</v>
      </c>
      <c r="D142" s="183">
        <v>0</v>
      </c>
      <c r="E142" s="183">
        <v>0</v>
      </c>
      <c r="F142" s="183">
        <v>0</v>
      </c>
      <c r="G142" s="183">
        <v>0</v>
      </c>
      <c r="K142" s="193"/>
    </row>
    <row r="143" spans="1:11" ht="15" hidden="1" x14ac:dyDescent="0.25">
      <c r="A143" s="169">
        <v>136</v>
      </c>
      <c r="B143" s="169" t="s">
        <v>447</v>
      </c>
      <c r="C143" s="183">
        <f t="shared" si="2"/>
        <v>0</v>
      </c>
      <c r="D143" s="183">
        <v>0</v>
      </c>
      <c r="E143" s="183">
        <v>0</v>
      </c>
      <c r="F143" s="183">
        <v>0</v>
      </c>
      <c r="G143" s="183">
        <v>0</v>
      </c>
      <c r="K143" s="193"/>
    </row>
    <row r="144" spans="1:11" ht="15" hidden="1" x14ac:dyDescent="0.25">
      <c r="A144" s="169">
        <v>137</v>
      </c>
      <c r="B144" s="169" t="s">
        <v>448</v>
      </c>
      <c r="C144" s="183">
        <f t="shared" si="2"/>
        <v>0</v>
      </c>
      <c r="D144" s="183">
        <v>0</v>
      </c>
      <c r="E144" s="183">
        <v>0</v>
      </c>
      <c r="F144" s="183">
        <v>0</v>
      </c>
      <c r="G144" s="183">
        <v>0</v>
      </c>
      <c r="K144" s="193"/>
    </row>
    <row r="145" spans="1:11" ht="63.75" hidden="1" x14ac:dyDescent="0.25">
      <c r="A145" s="169">
        <v>138</v>
      </c>
      <c r="B145" s="169" t="s">
        <v>449</v>
      </c>
      <c r="C145" s="183">
        <f t="shared" si="2"/>
        <v>0</v>
      </c>
      <c r="D145" s="183">
        <v>0</v>
      </c>
      <c r="E145" s="183">
        <v>0</v>
      </c>
      <c r="F145" s="183">
        <v>0</v>
      </c>
      <c r="G145" s="183">
        <v>0</v>
      </c>
      <c r="K145" s="193"/>
    </row>
    <row r="146" spans="1:11" ht="15" hidden="1" x14ac:dyDescent="0.25">
      <c r="A146" s="169">
        <v>139</v>
      </c>
      <c r="B146" s="169" t="s">
        <v>745</v>
      </c>
      <c r="C146" s="183">
        <f t="shared" si="2"/>
        <v>0</v>
      </c>
      <c r="D146" s="183">
        <f>SUM(D147:D149)</f>
        <v>0</v>
      </c>
      <c r="E146" s="183">
        <f>SUM(E147:E149)</f>
        <v>0</v>
      </c>
      <c r="F146" s="183">
        <f>SUM(F147:F149)</f>
        <v>0</v>
      </c>
      <c r="G146" s="183">
        <f>SUM(G147:G149)</f>
        <v>0</v>
      </c>
      <c r="K146" s="193"/>
    </row>
    <row r="147" spans="1:11" ht="15" hidden="1" x14ac:dyDescent="0.25">
      <c r="A147" s="169">
        <v>140</v>
      </c>
      <c r="B147" s="169" t="s">
        <v>450</v>
      </c>
      <c r="C147" s="183">
        <f t="shared" si="2"/>
        <v>0</v>
      </c>
      <c r="D147" s="183">
        <v>0</v>
      </c>
      <c r="E147" s="183">
        <v>0</v>
      </c>
      <c r="F147" s="183">
        <v>0</v>
      </c>
      <c r="G147" s="183">
        <v>0</v>
      </c>
      <c r="K147" s="193"/>
    </row>
    <row r="148" spans="1:11" ht="15" hidden="1" x14ac:dyDescent="0.25">
      <c r="A148" s="169">
        <v>141</v>
      </c>
      <c r="B148" s="169" t="s">
        <v>451</v>
      </c>
      <c r="C148" s="183">
        <f t="shared" si="2"/>
        <v>0</v>
      </c>
      <c r="D148" s="183">
        <v>0</v>
      </c>
      <c r="E148" s="183">
        <v>0</v>
      </c>
      <c r="F148" s="183">
        <v>0</v>
      </c>
      <c r="G148" s="183">
        <v>0</v>
      </c>
      <c r="K148" s="193"/>
    </row>
    <row r="149" spans="1:11" ht="15" hidden="1" x14ac:dyDescent="0.25">
      <c r="A149" s="169">
        <v>142</v>
      </c>
      <c r="B149" s="169" t="s">
        <v>746</v>
      </c>
      <c r="C149" s="183">
        <f t="shared" si="2"/>
        <v>0</v>
      </c>
      <c r="D149" s="183">
        <v>0</v>
      </c>
      <c r="E149" s="183">
        <v>0</v>
      </c>
      <c r="F149" s="183">
        <v>0</v>
      </c>
      <c r="G149" s="183">
        <v>0</v>
      </c>
      <c r="K149" s="193"/>
    </row>
    <row r="150" spans="1:11" ht="25.5" hidden="1" x14ac:dyDescent="0.25">
      <c r="A150" s="169">
        <v>143</v>
      </c>
      <c r="B150" s="169" t="s">
        <v>747</v>
      </c>
      <c r="C150" s="183">
        <f t="shared" si="2"/>
        <v>0</v>
      </c>
      <c r="D150" s="183">
        <v>0</v>
      </c>
      <c r="E150" s="183">
        <v>0</v>
      </c>
      <c r="F150" s="183">
        <v>0</v>
      </c>
      <c r="G150" s="183">
        <v>0</v>
      </c>
      <c r="K150" s="193"/>
    </row>
    <row r="151" spans="1:11" ht="15" x14ac:dyDescent="0.25">
      <c r="A151" s="169">
        <v>144</v>
      </c>
      <c r="B151" s="169" t="s">
        <v>748</v>
      </c>
      <c r="C151" s="183">
        <f t="shared" si="2"/>
        <v>7892000</v>
      </c>
      <c r="D151" s="183">
        <f>SUM(D152:D155)</f>
        <v>7892000</v>
      </c>
      <c r="E151" s="183">
        <f>SUM(E152:E155)</f>
        <v>0</v>
      </c>
      <c r="F151" s="183">
        <f>SUM(F152:F155)</f>
        <v>0</v>
      </c>
      <c r="G151" s="183">
        <f>SUM(G152:G155)</f>
        <v>0</v>
      </c>
      <c r="K151" s="193"/>
    </row>
    <row r="152" spans="1:11" ht="25.5" hidden="1" x14ac:dyDescent="0.25">
      <c r="A152" s="169">
        <v>145</v>
      </c>
      <c r="B152" s="169" t="s">
        <v>452</v>
      </c>
      <c r="C152" s="183">
        <f t="shared" si="2"/>
        <v>0</v>
      </c>
      <c r="D152" s="183">
        <v>0</v>
      </c>
      <c r="E152" s="183">
        <v>0</v>
      </c>
      <c r="F152" s="183">
        <v>0</v>
      </c>
      <c r="G152" s="183">
        <v>0</v>
      </c>
      <c r="K152" s="193"/>
    </row>
    <row r="153" spans="1:11" ht="25.5" x14ac:dyDescent="0.25">
      <c r="A153" s="169">
        <v>146</v>
      </c>
      <c r="B153" s="169" t="s">
        <v>453</v>
      </c>
      <c r="C153" s="183">
        <f t="shared" si="2"/>
        <v>7892000</v>
      </c>
      <c r="D153" s="183">
        <v>7892000</v>
      </c>
      <c r="E153" s="183">
        <v>0</v>
      </c>
      <c r="F153" s="183">
        <v>0</v>
      </c>
      <c r="G153" s="183">
        <v>0</v>
      </c>
      <c r="K153" s="193"/>
    </row>
    <row r="154" spans="1:11" ht="15" hidden="1" x14ac:dyDescent="0.25">
      <c r="A154" s="169">
        <v>147</v>
      </c>
      <c r="B154" s="169" t="s">
        <v>454</v>
      </c>
      <c r="C154" s="183">
        <f t="shared" si="2"/>
        <v>0</v>
      </c>
      <c r="D154" s="183">
        <v>0</v>
      </c>
      <c r="E154" s="183">
        <v>0</v>
      </c>
      <c r="F154" s="183">
        <v>0</v>
      </c>
      <c r="G154" s="183">
        <v>0</v>
      </c>
      <c r="K154" s="193"/>
    </row>
    <row r="155" spans="1:11" ht="15" hidden="1" x14ac:dyDescent="0.25">
      <c r="A155" s="169">
        <v>148</v>
      </c>
      <c r="B155" s="169" t="s">
        <v>455</v>
      </c>
      <c r="C155" s="183">
        <f t="shared" si="2"/>
        <v>0</v>
      </c>
      <c r="D155" s="183">
        <v>0</v>
      </c>
      <c r="E155" s="183">
        <v>0</v>
      </c>
      <c r="F155" s="183">
        <v>0</v>
      </c>
      <c r="G155" s="183">
        <v>0</v>
      </c>
      <c r="K155" s="193"/>
    </row>
    <row r="156" spans="1:11" ht="25.5" hidden="1" x14ac:dyDescent="0.25">
      <c r="A156" s="169">
        <v>149</v>
      </c>
      <c r="B156" s="169" t="s">
        <v>749</v>
      </c>
      <c r="C156" s="183">
        <f t="shared" si="2"/>
        <v>0</v>
      </c>
      <c r="D156" s="183">
        <f>SUM(D157:D173)</f>
        <v>0</v>
      </c>
      <c r="E156" s="183">
        <f>SUM(E157:E173)</f>
        <v>0</v>
      </c>
      <c r="F156" s="183">
        <f>SUM(F157:F173)</f>
        <v>0</v>
      </c>
      <c r="G156" s="183">
        <f>SUM(G157:G173)</f>
        <v>0</v>
      </c>
      <c r="K156" s="193"/>
    </row>
    <row r="157" spans="1:11" ht="15" hidden="1" x14ac:dyDescent="0.25">
      <c r="A157" s="169">
        <v>150</v>
      </c>
      <c r="B157" s="169" t="s">
        <v>456</v>
      </c>
      <c r="C157" s="183">
        <f t="shared" si="2"/>
        <v>0</v>
      </c>
      <c r="D157" s="183">
        <v>0</v>
      </c>
      <c r="E157" s="183">
        <v>0</v>
      </c>
      <c r="F157" s="183">
        <v>0</v>
      </c>
      <c r="G157" s="183">
        <v>0</v>
      </c>
      <c r="K157" s="193"/>
    </row>
    <row r="158" spans="1:11" ht="15" hidden="1" x14ac:dyDescent="0.25">
      <c r="A158" s="169">
        <v>151</v>
      </c>
      <c r="B158" s="169" t="s">
        <v>457</v>
      </c>
      <c r="C158" s="183">
        <f t="shared" si="2"/>
        <v>0</v>
      </c>
      <c r="D158" s="183">
        <v>0</v>
      </c>
      <c r="E158" s="183">
        <v>0</v>
      </c>
      <c r="F158" s="183">
        <v>0</v>
      </c>
      <c r="G158" s="183">
        <v>0</v>
      </c>
      <c r="K158" s="193"/>
    </row>
    <row r="159" spans="1:11" ht="38.25" hidden="1" x14ac:dyDescent="0.25">
      <c r="A159" s="169">
        <v>152</v>
      </c>
      <c r="B159" s="169" t="s">
        <v>458</v>
      </c>
      <c r="C159" s="183">
        <f t="shared" si="2"/>
        <v>0</v>
      </c>
      <c r="D159" s="183">
        <v>0</v>
      </c>
      <c r="E159" s="183">
        <v>0</v>
      </c>
      <c r="F159" s="183">
        <v>0</v>
      </c>
      <c r="G159" s="183">
        <v>0</v>
      </c>
      <c r="K159" s="193"/>
    </row>
    <row r="160" spans="1:11" ht="15" hidden="1" x14ac:dyDescent="0.25">
      <c r="A160" s="169">
        <v>153</v>
      </c>
      <c r="B160" s="169" t="s">
        <v>459</v>
      </c>
      <c r="C160" s="183">
        <f t="shared" si="2"/>
        <v>0</v>
      </c>
      <c r="D160" s="183">
        <v>0</v>
      </c>
      <c r="E160" s="183">
        <v>0</v>
      </c>
      <c r="F160" s="183">
        <v>0</v>
      </c>
      <c r="G160" s="183">
        <v>0</v>
      </c>
      <c r="K160" s="193"/>
    </row>
    <row r="161" spans="1:11" ht="15" hidden="1" x14ac:dyDescent="0.25">
      <c r="A161" s="169">
        <v>154</v>
      </c>
      <c r="B161" s="169" t="s">
        <v>460</v>
      </c>
      <c r="C161" s="183">
        <f t="shared" si="2"/>
        <v>0</v>
      </c>
      <c r="D161" s="183">
        <v>0</v>
      </c>
      <c r="E161" s="183">
        <v>0</v>
      </c>
      <c r="F161" s="183">
        <v>0</v>
      </c>
      <c r="G161" s="183">
        <v>0</v>
      </c>
      <c r="K161" s="193"/>
    </row>
    <row r="162" spans="1:11" ht="15" hidden="1" x14ac:dyDescent="0.25">
      <c r="A162" s="169">
        <v>155</v>
      </c>
      <c r="B162" s="169" t="s">
        <v>461</v>
      </c>
      <c r="C162" s="183">
        <f t="shared" si="2"/>
        <v>0</v>
      </c>
      <c r="D162" s="183">
        <v>0</v>
      </c>
      <c r="E162" s="183">
        <v>0</v>
      </c>
      <c r="F162" s="183">
        <v>0</v>
      </c>
      <c r="G162" s="183">
        <v>0</v>
      </c>
      <c r="K162" s="193"/>
    </row>
    <row r="163" spans="1:11" ht="15" hidden="1" x14ac:dyDescent="0.25">
      <c r="A163" s="169">
        <v>156</v>
      </c>
      <c r="B163" s="169" t="s">
        <v>462</v>
      </c>
      <c r="C163" s="183">
        <f t="shared" si="2"/>
        <v>0</v>
      </c>
      <c r="D163" s="183">
        <v>0</v>
      </c>
      <c r="E163" s="183">
        <v>0</v>
      </c>
      <c r="F163" s="183">
        <v>0</v>
      </c>
      <c r="G163" s="183">
        <v>0</v>
      </c>
      <c r="K163" s="193"/>
    </row>
    <row r="164" spans="1:11" ht="25.5" hidden="1" x14ac:dyDescent="0.25">
      <c r="A164" s="169">
        <v>157</v>
      </c>
      <c r="B164" s="169" t="s">
        <v>750</v>
      </c>
      <c r="C164" s="183">
        <f t="shared" si="2"/>
        <v>0</v>
      </c>
      <c r="D164" s="183">
        <v>0</v>
      </c>
      <c r="E164" s="183">
        <v>0</v>
      </c>
      <c r="F164" s="183">
        <v>0</v>
      </c>
      <c r="G164" s="183">
        <v>0</v>
      </c>
      <c r="K164" s="193"/>
    </row>
    <row r="165" spans="1:11" ht="15" hidden="1" x14ac:dyDescent="0.25">
      <c r="A165" s="169">
        <v>158</v>
      </c>
      <c r="B165" s="169" t="s">
        <v>463</v>
      </c>
      <c r="C165" s="183">
        <f t="shared" si="2"/>
        <v>0</v>
      </c>
      <c r="D165" s="183">
        <v>0</v>
      </c>
      <c r="E165" s="183">
        <v>0</v>
      </c>
      <c r="F165" s="183">
        <v>0</v>
      </c>
      <c r="G165" s="183">
        <v>0</v>
      </c>
      <c r="K165" s="193"/>
    </row>
    <row r="166" spans="1:11" ht="15" hidden="1" x14ac:dyDescent="0.25">
      <c r="A166" s="169">
        <v>159</v>
      </c>
      <c r="B166" s="169" t="s">
        <v>464</v>
      </c>
      <c r="C166" s="183">
        <f t="shared" si="2"/>
        <v>0</v>
      </c>
      <c r="D166" s="183">
        <v>0</v>
      </c>
      <c r="E166" s="183">
        <v>0</v>
      </c>
      <c r="F166" s="183">
        <v>0</v>
      </c>
      <c r="G166" s="183">
        <v>0</v>
      </c>
      <c r="K166" s="193"/>
    </row>
    <row r="167" spans="1:11" ht="15" hidden="1" x14ac:dyDescent="0.25">
      <c r="A167" s="169">
        <v>160</v>
      </c>
      <c r="B167" s="169" t="s">
        <v>465</v>
      </c>
      <c r="C167" s="183">
        <f t="shared" si="2"/>
        <v>0</v>
      </c>
      <c r="D167" s="183">
        <v>0</v>
      </c>
      <c r="E167" s="183">
        <v>0</v>
      </c>
      <c r="F167" s="183">
        <v>0</v>
      </c>
      <c r="G167" s="183">
        <v>0</v>
      </c>
      <c r="K167" s="193"/>
    </row>
    <row r="168" spans="1:11" ht="15" hidden="1" x14ac:dyDescent="0.25">
      <c r="A168" s="169">
        <v>161</v>
      </c>
      <c r="B168" s="169" t="s">
        <v>466</v>
      </c>
      <c r="C168" s="183">
        <f t="shared" si="2"/>
        <v>0</v>
      </c>
      <c r="D168" s="183">
        <v>0</v>
      </c>
      <c r="E168" s="183">
        <v>0</v>
      </c>
      <c r="F168" s="183">
        <v>0</v>
      </c>
      <c r="G168" s="183">
        <v>0</v>
      </c>
      <c r="K168" s="193"/>
    </row>
    <row r="169" spans="1:11" ht="15" hidden="1" x14ac:dyDescent="0.25">
      <c r="A169" s="169">
        <v>162</v>
      </c>
      <c r="B169" s="169" t="s">
        <v>467</v>
      </c>
      <c r="C169" s="183">
        <f t="shared" si="2"/>
        <v>0</v>
      </c>
      <c r="D169" s="183">
        <v>0</v>
      </c>
      <c r="E169" s="183">
        <v>0</v>
      </c>
      <c r="F169" s="183">
        <v>0</v>
      </c>
      <c r="G169" s="183">
        <v>0</v>
      </c>
      <c r="K169" s="193"/>
    </row>
    <row r="170" spans="1:11" ht="15" hidden="1" x14ac:dyDescent="0.25">
      <c r="A170" s="169">
        <v>163</v>
      </c>
      <c r="B170" s="169" t="s">
        <v>751</v>
      </c>
      <c r="C170" s="183">
        <f t="shared" si="2"/>
        <v>0</v>
      </c>
      <c r="D170" s="183">
        <v>0</v>
      </c>
      <c r="E170" s="183">
        <v>0</v>
      </c>
      <c r="F170" s="183">
        <v>0</v>
      </c>
      <c r="G170" s="183">
        <v>0</v>
      </c>
      <c r="K170" s="193"/>
    </row>
    <row r="171" spans="1:11" ht="15" hidden="1" x14ac:dyDescent="0.25">
      <c r="A171" s="169">
        <v>164</v>
      </c>
      <c r="B171" s="169" t="s">
        <v>468</v>
      </c>
      <c r="C171" s="183">
        <f t="shared" si="2"/>
        <v>0</v>
      </c>
      <c r="D171" s="183">
        <v>0</v>
      </c>
      <c r="E171" s="183">
        <v>0</v>
      </c>
      <c r="F171" s="183">
        <v>0</v>
      </c>
      <c r="G171" s="183">
        <v>0</v>
      </c>
      <c r="K171" s="193"/>
    </row>
    <row r="172" spans="1:11" ht="63.75" hidden="1" x14ac:dyDescent="0.25">
      <c r="A172" s="169">
        <v>165</v>
      </c>
      <c r="B172" s="169" t="s">
        <v>469</v>
      </c>
      <c r="C172" s="183">
        <f t="shared" si="2"/>
        <v>0</v>
      </c>
      <c r="D172" s="183">
        <v>0</v>
      </c>
      <c r="E172" s="183">
        <v>0</v>
      </c>
      <c r="F172" s="183">
        <v>0</v>
      </c>
      <c r="G172" s="183">
        <v>0</v>
      </c>
      <c r="K172" s="193"/>
    </row>
    <row r="173" spans="1:11" ht="25.5" hidden="1" x14ac:dyDescent="0.25">
      <c r="A173" s="169">
        <v>166</v>
      </c>
      <c r="B173" s="169" t="s">
        <v>470</v>
      </c>
      <c r="C173" s="183">
        <f t="shared" si="2"/>
        <v>0</v>
      </c>
      <c r="D173" s="183">
        <v>0</v>
      </c>
      <c r="E173" s="183">
        <v>0</v>
      </c>
      <c r="F173" s="183">
        <v>0</v>
      </c>
      <c r="G173" s="183">
        <v>0</v>
      </c>
      <c r="K173" s="193"/>
    </row>
    <row r="174" spans="1:11" ht="25.5" x14ac:dyDescent="0.25">
      <c r="A174" s="169">
        <v>167</v>
      </c>
      <c r="B174" s="169" t="s">
        <v>752</v>
      </c>
      <c r="C174" s="183">
        <f t="shared" si="2"/>
        <v>39536000</v>
      </c>
      <c r="D174" s="183">
        <f>SUM(D123,D146,D150,D151,D156)</f>
        <v>39536000</v>
      </c>
      <c r="E174" s="183">
        <f>SUM(E123,E146,E150,E151,E156)</f>
        <v>0</v>
      </c>
      <c r="F174" s="183">
        <f>SUM(F123,F146,F150,F151,F156)</f>
        <v>0</v>
      </c>
      <c r="G174" s="183">
        <f>SUM(G123,G146,G150,G151,G156)</f>
        <v>0</v>
      </c>
      <c r="K174" s="193"/>
    </row>
    <row r="175" spans="1:11" ht="25.5" x14ac:dyDescent="0.25">
      <c r="A175" s="169">
        <v>168</v>
      </c>
      <c r="B175" s="169" t="s">
        <v>753</v>
      </c>
      <c r="C175" s="183">
        <f t="shared" si="2"/>
        <v>1014000</v>
      </c>
      <c r="D175" s="183">
        <v>764000</v>
      </c>
      <c r="E175" s="183">
        <f>SUM(E176:E192)</f>
        <v>250000</v>
      </c>
      <c r="F175" s="183">
        <f>SUM(F176:F192)</f>
        <v>0</v>
      </c>
      <c r="G175" s="183">
        <f>SUM(G176:G192)</f>
        <v>0</v>
      </c>
      <c r="K175" s="193"/>
    </row>
    <row r="176" spans="1:11" ht="15" hidden="1" x14ac:dyDescent="0.25">
      <c r="A176" s="169">
        <v>169</v>
      </c>
      <c r="B176" s="169" t="s">
        <v>471</v>
      </c>
      <c r="C176" s="183">
        <f t="shared" si="2"/>
        <v>0</v>
      </c>
      <c r="D176" s="183">
        <v>0</v>
      </c>
      <c r="E176" s="183">
        <v>0</v>
      </c>
      <c r="F176" s="183">
        <v>0</v>
      </c>
      <c r="G176" s="183">
        <v>0</v>
      </c>
      <c r="K176" s="193"/>
    </row>
    <row r="177" spans="1:11" ht="15" hidden="1" x14ac:dyDescent="0.25">
      <c r="A177" s="169">
        <v>170</v>
      </c>
      <c r="B177" s="169" t="s">
        <v>472</v>
      </c>
      <c r="C177" s="183">
        <f t="shared" si="2"/>
        <v>0</v>
      </c>
      <c r="D177" s="183">
        <v>0</v>
      </c>
      <c r="E177" s="183">
        <v>0</v>
      </c>
      <c r="F177" s="183">
        <v>0</v>
      </c>
      <c r="G177" s="183">
        <v>0</v>
      </c>
      <c r="K177" s="193"/>
    </row>
    <row r="178" spans="1:11" ht="15" hidden="1" x14ac:dyDescent="0.25">
      <c r="A178" s="169">
        <v>171</v>
      </c>
      <c r="B178" s="169" t="s">
        <v>473</v>
      </c>
      <c r="C178" s="183">
        <f t="shared" si="2"/>
        <v>250000</v>
      </c>
      <c r="D178" s="183">
        <v>0</v>
      </c>
      <c r="E178" s="183">
        <v>250000</v>
      </c>
      <c r="F178" s="183">
        <v>0</v>
      </c>
      <c r="G178" s="183">
        <v>0</v>
      </c>
      <c r="K178" s="193"/>
    </row>
    <row r="179" spans="1:11" ht="15" hidden="1" x14ac:dyDescent="0.25">
      <c r="A179" s="169">
        <v>172</v>
      </c>
      <c r="B179" s="169" t="s">
        <v>474</v>
      </c>
      <c r="C179" s="183">
        <f t="shared" si="2"/>
        <v>0</v>
      </c>
      <c r="D179" s="183">
        <v>0</v>
      </c>
      <c r="E179" s="183">
        <v>0</v>
      </c>
      <c r="F179" s="183">
        <v>0</v>
      </c>
      <c r="G179" s="183">
        <v>0</v>
      </c>
      <c r="K179" s="193"/>
    </row>
    <row r="180" spans="1:11" ht="15" hidden="1" x14ac:dyDescent="0.25">
      <c r="A180" s="169">
        <v>173</v>
      </c>
      <c r="B180" s="169" t="s">
        <v>475</v>
      </c>
      <c r="C180" s="183">
        <f t="shared" si="2"/>
        <v>0</v>
      </c>
      <c r="D180" s="183">
        <v>0</v>
      </c>
      <c r="E180" s="183">
        <v>0</v>
      </c>
      <c r="F180" s="183">
        <v>0</v>
      </c>
      <c r="G180" s="183">
        <v>0</v>
      </c>
      <c r="K180" s="193"/>
    </row>
    <row r="181" spans="1:11" ht="51" hidden="1" x14ac:dyDescent="0.25">
      <c r="A181" s="169">
        <v>174</v>
      </c>
      <c r="B181" s="169" t="s">
        <v>476</v>
      </c>
      <c r="C181" s="183">
        <f t="shared" si="2"/>
        <v>0</v>
      </c>
      <c r="D181" s="183">
        <v>0</v>
      </c>
      <c r="E181" s="183">
        <v>0</v>
      </c>
      <c r="F181" s="183">
        <v>0</v>
      </c>
      <c r="G181" s="183">
        <v>0</v>
      </c>
      <c r="K181" s="193"/>
    </row>
    <row r="182" spans="1:11" ht="15" hidden="1" x14ac:dyDescent="0.25">
      <c r="A182" s="169">
        <v>175</v>
      </c>
      <c r="B182" s="169" t="s">
        <v>477</v>
      </c>
      <c r="C182" s="183">
        <f t="shared" si="2"/>
        <v>0</v>
      </c>
      <c r="D182" s="183">
        <v>0</v>
      </c>
      <c r="E182" s="183">
        <v>0</v>
      </c>
      <c r="F182" s="183">
        <v>0</v>
      </c>
      <c r="G182" s="183">
        <v>0</v>
      </c>
      <c r="K182" s="193"/>
    </row>
    <row r="183" spans="1:11" ht="15" hidden="1" x14ac:dyDescent="0.25">
      <c r="A183" s="169">
        <v>176</v>
      </c>
      <c r="B183" s="169" t="s">
        <v>478</v>
      </c>
      <c r="C183" s="183">
        <f t="shared" si="2"/>
        <v>0</v>
      </c>
      <c r="D183" s="183">
        <v>0</v>
      </c>
      <c r="E183" s="183">
        <v>0</v>
      </c>
      <c r="F183" s="183">
        <v>0</v>
      </c>
      <c r="G183" s="183">
        <v>0</v>
      </c>
      <c r="K183" s="193"/>
    </row>
    <row r="184" spans="1:11" ht="15" hidden="1" x14ac:dyDescent="0.25">
      <c r="A184" s="169">
        <v>177</v>
      </c>
      <c r="B184" s="169" t="s">
        <v>479</v>
      </c>
      <c r="C184" s="183">
        <f t="shared" si="2"/>
        <v>0</v>
      </c>
      <c r="D184" s="183">
        <v>0</v>
      </c>
      <c r="E184" s="183">
        <v>0</v>
      </c>
      <c r="F184" s="183">
        <v>0</v>
      </c>
      <c r="G184" s="183">
        <v>0</v>
      </c>
      <c r="K184" s="193"/>
    </row>
    <row r="185" spans="1:11" ht="15" hidden="1" x14ac:dyDescent="0.25">
      <c r="A185" s="169">
        <v>178</v>
      </c>
      <c r="B185" s="169" t="s">
        <v>480</v>
      </c>
      <c r="C185" s="183">
        <f t="shared" si="2"/>
        <v>0</v>
      </c>
      <c r="D185" s="183">
        <v>0</v>
      </c>
      <c r="E185" s="183">
        <v>0</v>
      </c>
      <c r="F185" s="183">
        <v>0</v>
      </c>
      <c r="G185" s="183">
        <v>0</v>
      </c>
      <c r="K185" s="193"/>
    </row>
    <row r="186" spans="1:11" ht="51" hidden="1" x14ac:dyDescent="0.25">
      <c r="A186" s="169">
        <v>179</v>
      </c>
      <c r="B186" s="169" t="s">
        <v>481</v>
      </c>
      <c r="C186" s="183">
        <f t="shared" si="2"/>
        <v>0</v>
      </c>
      <c r="D186" s="183">
        <v>0</v>
      </c>
      <c r="E186" s="183">
        <v>0</v>
      </c>
      <c r="F186" s="183">
        <v>0</v>
      </c>
      <c r="G186" s="183">
        <v>0</v>
      </c>
      <c r="K186" s="193"/>
    </row>
    <row r="187" spans="1:11" ht="15" hidden="1" x14ac:dyDescent="0.25">
      <c r="A187" s="169">
        <v>180</v>
      </c>
      <c r="B187" s="169" t="s">
        <v>482</v>
      </c>
      <c r="C187" s="183">
        <f t="shared" si="2"/>
        <v>0</v>
      </c>
      <c r="D187" s="183">
        <v>0</v>
      </c>
      <c r="E187" s="183">
        <v>0</v>
      </c>
      <c r="F187" s="183">
        <v>0</v>
      </c>
      <c r="G187" s="183">
        <v>0</v>
      </c>
      <c r="K187" s="193"/>
    </row>
    <row r="188" spans="1:11" ht="15" hidden="1" x14ac:dyDescent="0.25">
      <c r="A188" s="169">
        <v>181</v>
      </c>
      <c r="B188" s="169" t="s">
        <v>483</v>
      </c>
      <c r="C188" s="183">
        <f t="shared" si="2"/>
        <v>0</v>
      </c>
      <c r="D188" s="183">
        <v>0</v>
      </c>
      <c r="E188" s="183">
        <v>0</v>
      </c>
      <c r="F188" s="183">
        <v>0</v>
      </c>
      <c r="G188" s="183">
        <v>0</v>
      </c>
      <c r="K188" s="193"/>
    </row>
    <row r="189" spans="1:11" ht="15" hidden="1" x14ac:dyDescent="0.25">
      <c r="A189" s="169">
        <v>182</v>
      </c>
      <c r="B189" s="169" t="s">
        <v>484</v>
      </c>
      <c r="C189" s="183">
        <f t="shared" si="2"/>
        <v>0</v>
      </c>
      <c r="D189" s="183">
        <v>0</v>
      </c>
      <c r="E189" s="183">
        <v>0</v>
      </c>
      <c r="F189" s="183">
        <v>0</v>
      </c>
      <c r="G189" s="183">
        <v>0</v>
      </c>
      <c r="K189" s="193"/>
    </row>
    <row r="190" spans="1:11" ht="15" hidden="1" x14ac:dyDescent="0.25">
      <c r="A190" s="169">
        <v>183</v>
      </c>
      <c r="B190" s="169" t="s">
        <v>485</v>
      </c>
      <c r="C190" s="183">
        <f t="shared" si="2"/>
        <v>0</v>
      </c>
      <c r="D190" s="183">
        <v>0</v>
      </c>
      <c r="E190" s="183">
        <v>0</v>
      </c>
      <c r="F190" s="183">
        <v>0</v>
      </c>
      <c r="G190" s="183">
        <v>0</v>
      </c>
      <c r="K190" s="193"/>
    </row>
    <row r="191" spans="1:11" ht="25.5" hidden="1" x14ac:dyDescent="0.25">
      <c r="A191" s="169">
        <v>184</v>
      </c>
      <c r="B191" s="169" t="s">
        <v>754</v>
      </c>
      <c r="C191" s="183"/>
      <c r="D191" s="183">
        <v>0</v>
      </c>
      <c r="E191" s="183">
        <v>0</v>
      </c>
      <c r="F191" s="183">
        <v>0</v>
      </c>
      <c r="G191" s="183">
        <v>0</v>
      </c>
      <c r="K191" s="193"/>
    </row>
    <row r="192" spans="1:11" ht="15" hidden="1" x14ac:dyDescent="0.25">
      <c r="A192" s="169">
        <v>185</v>
      </c>
      <c r="B192" s="169" t="s">
        <v>755</v>
      </c>
      <c r="C192" s="183"/>
      <c r="D192" s="183">
        <v>0</v>
      </c>
      <c r="E192" s="183">
        <v>0</v>
      </c>
      <c r="F192" s="183">
        <v>0</v>
      </c>
      <c r="G192" s="183">
        <v>0</v>
      </c>
      <c r="K192" s="193"/>
    </row>
    <row r="193" spans="1:11" ht="25.5" x14ac:dyDescent="0.25">
      <c r="A193" s="153">
        <v>186</v>
      </c>
      <c r="B193" s="153" t="s">
        <v>756</v>
      </c>
      <c r="C193" s="155">
        <f t="shared" si="2"/>
        <v>63300000</v>
      </c>
      <c r="D193" s="155">
        <f>SUM(D100,D101,D111,D116,D174,D175)</f>
        <v>63050000</v>
      </c>
      <c r="E193" s="155">
        <f>SUM(E100,E101,E111,E116,E174,E175)</f>
        <v>250000</v>
      </c>
      <c r="F193" s="155">
        <f>SUM(F100,F101,F111,F116,F174,F175)</f>
        <v>0</v>
      </c>
      <c r="G193" s="155">
        <f>SUM(G100,G101,G111,G116,G174,G175)</f>
        <v>0</v>
      </c>
      <c r="K193" s="193"/>
    </row>
    <row r="194" spans="1:11" ht="15" x14ac:dyDescent="0.25">
      <c r="A194" s="169">
        <v>187</v>
      </c>
      <c r="B194" s="169" t="s">
        <v>486</v>
      </c>
      <c r="C194" s="183">
        <f t="shared" si="2"/>
        <v>2500000</v>
      </c>
      <c r="D194" s="183">
        <v>2500000</v>
      </c>
      <c r="E194" s="183">
        <v>0</v>
      </c>
      <c r="F194" s="183">
        <v>0</v>
      </c>
      <c r="G194" s="183">
        <v>0</v>
      </c>
      <c r="K194" s="193"/>
    </row>
    <row r="195" spans="1:11" ht="15" x14ac:dyDescent="0.25">
      <c r="A195" s="169">
        <v>188</v>
      </c>
      <c r="B195" s="169" t="s">
        <v>757</v>
      </c>
      <c r="C195" s="183">
        <f t="shared" si="2"/>
        <v>21292000</v>
      </c>
      <c r="D195" s="183">
        <v>6530000</v>
      </c>
      <c r="E195" s="183">
        <v>10000</v>
      </c>
      <c r="F195" s="183">
        <v>0</v>
      </c>
      <c r="G195" s="183">
        <v>14752000</v>
      </c>
      <c r="K195" s="193"/>
    </row>
    <row r="196" spans="1:11" ht="25.5" hidden="1" x14ac:dyDescent="0.25">
      <c r="A196" s="169">
        <v>189</v>
      </c>
      <c r="B196" s="169" t="s">
        <v>487</v>
      </c>
      <c r="C196" s="183">
        <f t="shared" si="2"/>
        <v>6010000</v>
      </c>
      <c r="D196" s="183">
        <v>6000000</v>
      </c>
      <c r="E196" s="183">
        <v>10000</v>
      </c>
      <c r="F196" s="183">
        <v>0</v>
      </c>
      <c r="G196" s="183">
        <v>0</v>
      </c>
      <c r="K196" s="193"/>
    </row>
    <row r="197" spans="1:11" ht="25.5" hidden="1" x14ac:dyDescent="0.25">
      <c r="A197" s="169">
        <v>190</v>
      </c>
      <c r="B197" s="169" t="s">
        <v>488</v>
      </c>
      <c r="C197" s="183">
        <f t="shared" si="2"/>
        <v>0</v>
      </c>
      <c r="D197" s="183">
        <v>0</v>
      </c>
      <c r="E197" s="183">
        <v>0</v>
      </c>
      <c r="F197" s="183">
        <v>0</v>
      </c>
      <c r="G197" s="183">
        <v>0</v>
      </c>
      <c r="K197" s="193"/>
    </row>
    <row r="198" spans="1:11" ht="25.5" x14ac:dyDescent="0.25">
      <c r="A198" s="169">
        <v>191</v>
      </c>
      <c r="B198" s="169" t="s">
        <v>758</v>
      </c>
      <c r="C198" s="183">
        <f t="shared" si="2"/>
        <v>8200000</v>
      </c>
      <c r="D198" s="183">
        <v>7250000</v>
      </c>
      <c r="E198" s="183">
        <v>50000</v>
      </c>
      <c r="F198" s="183">
        <v>400000</v>
      </c>
      <c r="G198" s="183">
        <v>500000</v>
      </c>
      <c r="K198" s="193"/>
    </row>
    <row r="199" spans="1:11" ht="15" hidden="1" x14ac:dyDescent="0.25">
      <c r="A199" s="169">
        <v>192</v>
      </c>
      <c r="B199" s="169" t="s">
        <v>489</v>
      </c>
      <c r="C199" s="183">
        <f t="shared" si="2"/>
        <v>600000</v>
      </c>
      <c r="D199" s="183">
        <v>0</v>
      </c>
      <c r="E199" s="183">
        <v>50000</v>
      </c>
      <c r="F199" s="183">
        <v>50000</v>
      </c>
      <c r="G199" s="183">
        <v>500000</v>
      </c>
      <c r="K199" s="193"/>
    </row>
    <row r="200" spans="1:11" ht="15" x14ac:dyDescent="0.25">
      <c r="A200" s="169">
        <v>193</v>
      </c>
      <c r="B200" s="169" t="s">
        <v>759</v>
      </c>
      <c r="C200" s="183">
        <f t="shared" si="2"/>
        <v>8000000</v>
      </c>
      <c r="D200" s="183">
        <v>8000000</v>
      </c>
      <c r="E200" s="183">
        <f>SUM(E201:E206)</f>
        <v>0</v>
      </c>
      <c r="F200" s="183">
        <f>SUM(F201:F206)</f>
        <v>0</v>
      </c>
      <c r="G200" s="183">
        <f>SUM(G201:G206)</f>
        <v>0</v>
      </c>
      <c r="K200" s="193"/>
    </row>
    <row r="201" spans="1:11" ht="25.5" hidden="1" x14ac:dyDescent="0.25">
      <c r="A201" s="169">
        <v>194</v>
      </c>
      <c r="B201" s="169" t="s">
        <v>490</v>
      </c>
      <c r="C201" s="183">
        <f t="shared" si="2"/>
        <v>0</v>
      </c>
      <c r="D201" s="183">
        <v>0</v>
      </c>
      <c r="E201" s="183">
        <v>0</v>
      </c>
      <c r="F201" s="183">
        <v>0</v>
      </c>
      <c r="G201" s="183">
        <v>0</v>
      </c>
      <c r="K201" s="193"/>
    </row>
    <row r="202" spans="1:11" ht="25.5" hidden="1" x14ac:dyDescent="0.25">
      <c r="A202" s="169">
        <v>195</v>
      </c>
      <c r="B202" s="169" t="s">
        <v>491</v>
      </c>
      <c r="C202" s="183">
        <f t="shared" ref="C202:C265" si="3">SUM(D202,E202,F202,G202)</f>
        <v>4500000</v>
      </c>
      <c r="D202" s="183">
        <v>4500000</v>
      </c>
      <c r="E202" s="183">
        <v>0</v>
      </c>
      <c r="F202" s="183">
        <v>0</v>
      </c>
      <c r="G202" s="183">
        <v>0</v>
      </c>
      <c r="K202" s="193"/>
    </row>
    <row r="203" spans="1:11" ht="25.5" hidden="1" x14ac:dyDescent="0.25">
      <c r="A203" s="169">
        <v>196</v>
      </c>
      <c r="B203" s="169" t="s">
        <v>492</v>
      </c>
      <c r="C203" s="183">
        <f t="shared" si="3"/>
        <v>0</v>
      </c>
      <c r="D203" s="183">
        <v>0</v>
      </c>
      <c r="E203" s="183">
        <v>0</v>
      </c>
      <c r="F203" s="183">
        <v>0</v>
      </c>
      <c r="G203" s="183">
        <v>0</v>
      </c>
      <c r="K203" s="193"/>
    </row>
    <row r="204" spans="1:11" ht="25.5" hidden="1" x14ac:dyDescent="0.25">
      <c r="A204" s="169">
        <v>197</v>
      </c>
      <c r="B204" s="169" t="s">
        <v>493</v>
      </c>
      <c r="C204" s="183">
        <f t="shared" si="3"/>
        <v>0</v>
      </c>
      <c r="D204" s="183">
        <v>0</v>
      </c>
      <c r="E204" s="183">
        <v>0</v>
      </c>
      <c r="F204" s="183">
        <v>0</v>
      </c>
      <c r="G204" s="183">
        <v>0</v>
      </c>
      <c r="K204" s="193"/>
    </row>
    <row r="205" spans="1:11" ht="25.5" hidden="1" x14ac:dyDescent="0.25">
      <c r="A205" s="169">
        <v>198</v>
      </c>
      <c r="B205" s="169" t="s">
        <v>760</v>
      </c>
      <c r="C205" s="183">
        <f t="shared" si="3"/>
        <v>0</v>
      </c>
      <c r="D205" s="183">
        <v>0</v>
      </c>
      <c r="E205" s="183">
        <v>0</v>
      </c>
      <c r="F205" s="183">
        <v>0</v>
      </c>
      <c r="G205" s="183">
        <v>0</v>
      </c>
      <c r="K205" s="193"/>
    </row>
    <row r="206" spans="1:11" ht="25.5" hidden="1" x14ac:dyDescent="0.25">
      <c r="A206" s="169">
        <v>199</v>
      </c>
      <c r="B206" s="169" t="s">
        <v>494</v>
      </c>
      <c r="C206" s="183">
        <f t="shared" si="3"/>
        <v>0</v>
      </c>
      <c r="D206" s="183">
        <v>0</v>
      </c>
      <c r="E206" s="183">
        <v>0</v>
      </c>
      <c r="F206" s="183">
        <v>0</v>
      </c>
      <c r="G206" s="183">
        <v>0</v>
      </c>
      <c r="K206" s="193"/>
    </row>
    <row r="207" spans="1:11" ht="15" x14ac:dyDescent="0.25">
      <c r="A207" s="169">
        <v>200</v>
      </c>
      <c r="B207" s="169" t="s">
        <v>495</v>
      </c>
      <c r="C207" s="183">
        <f t="shared" si="3"/>
        <v>1695000</v>
      </c>
      <c r="D207" s="183">
        <v>0</v>
      </c>
      <c r="E207" s="183">
        <v>0</v>
      </c>
      <c r="F207" s="183">
        <v>0</v>
      </c>
      <c r="G207" s="183">
        <v>1695000</v>
      </c>
      <c r="K207" s="193"/>
    </row>
    <row r="208" spans="1:11" ht="15" x14ac:dyDescent="0.25">
      <c r="A208" s="169">
        <v>201</v>
      </c>
      <c r="B208" s="169" t="s">
        <v>496</v>
      </c>
      <c r="C208" s="183">
        <f t="shared" si="3"/>
        <v>9882000</v>
      </c>
      <c r="D208" s="183">
        <v>5300000</v>
      </c>
      <c r="E208" s="183">
        <v>0</v>
      </c>
      <c r="F208" s="183">
        <v>0</v>
      </c>
      <c r="G208" s="183">
        <v>4582000</v>
      </c>
      <c r="K208" s="193"/>
    </row>
    <row r="209" spans="1:11" ht="15" x14ac:dyDescent="0.25">
      <c r="A209" s="169">
        <v>202</v>
      </c>
      <c r="B209" s="169" t="s">
        <v>497</v>
      </c>
      <c r="C209" s="183">
        <f t="shared" si="3"/>
        <v>5580000</v>
      </c>
      <c r="D209" s="183">
        <v>3030000</v>
      </c>
      <c r="E209" s="183">
        <v>0</v>
      </c>
      <c r="F209" s="183">
        <v>0</v>
      </c>
      <c r="G209" s="183">
        <v>2550000</v>
      </c>
      <c r="K209" s="193"/>
    </row>
    <row r="210" spans="1:11" ht="25.5" hidden="1" x14ac:dyDescent="0.25">
      <c r="A210" s="169">
        <v>203</v>
      </c>
      <c r="B210" s="169" t="s">
        <v>761</v>
      </c>
      <c r="C210" s="183">
        <f t="shared" si="3"/>
        <v>0</v>
      </c>
      <c r="D210" s="183">
        <v>0</v>
      </c>
      <c r="E210" s="183">
        <v>0</v>
      </c>
      <c r="F210" s="183">
        <v>0</v>
      </c>
      <c r="G210" s="183">
        <v>0</v>
      </c>
      <c r="K210" s="193"/>
    </row>
    <row r="211" spans="1:11" ht="15" hidden="1" x14ac:dyDescent="0.25">
      <c r="A211" s="169">
        <v>204</v>
      </c>
      <c r="B211" s="169" t="s">
        <v>762</v>
      </c>
      <c r="C211" s="183">
        <f t="shared" si="3"/>
        <v>0</v>
      </c>
      <c r="D211" s="183">
        <v>0</v>
      </c>
      <c r="E211" s="183">
        <v>0</v>
      </c>
      <c r="F211" s="183">
        <v>0</v>
      </c>
      <c r="G211" s="183">
        <v>0</v>
      </c>
      <c r="K211" s="193"/>
    </row>
    <row r="212" spans="1:11" ht="25.5" hidden="1" x14ac:dyDescent="0.25">
      <c r="A212" s="169">
        <v>205</v>
      </c>
      <c r="B212" s="169" t="s">
        <v>763</v>
      </c>
      <c r="C212" s="183">
        <f t="shared" si="3"/>
        <v>0</v>
      </c>
      <c r="D212" s="183">
        <v>0</v>
      </c>
      <c r="E212" s="183">
        <v>0</v>
      </c>
      <c r="F212" s="183">
        <v>0</v>
      </c>
      <c r="G212" s="183">
        <v>0</v>
      </c>
      <c r="K212" s="193"/>
    </row>
    <row r="213" spans="1:11" ht="25.5" x14ac:dyDescent="0.25">
      <c r="A213" s="169">
        <v>206</v>
      </c>
      <c r="B213" s="169" t="s">
        <v>764</v>
      </c>
      <c r="C213" s="183">
        <f t="shared" si="3"/>
        <v>13000</v>
      </c>
      <c r="D213" s="183">
        <v>10000</v>
      </c>
      <c r="E213" s="183">
        <v>1000</v>
      </c>
      <c r="F213" s="183">
        <v>1000</v>
      </c>
      <c r="G213" s="183">
        <v>1000</v>
      </c>
      <c r="K213" s="193"/>
    </row>
    <row r="214" spans="1:11" ht="15" hidden="1" x14ac:dyDescent="0.25">
      <c r="A214" s="169">
        <v>207</v>
      </c>
      <c r="B214" s="169" t="s">
        <v>498</v>
      </c>
      <c r="C214" s="183">
        <f t="shared" si="3"/>
        <v>0</v>
      </c>
      <c r="D214" s="183">
        <v>0</v>
      </c>
      <c r="E214" s="183">
        <v>0</v>
      </c>
      <c r="F214" s="183">
        <v>0</v>
      </c>
      <c r="G214" s="183">
        <v>0</v>
      </c>
      <c r="K214" s="193"/>
    </row>
    <row r="215" spans="1:11" ht="25.5" hidden="1" x14ac:dyDescent="0.25">
      <c r="A215" s="169">
        <v>208</v>
      </c>
      <c r="B215" s="169" t="s">
        <v>499</v>
      </c>
      <c r="C215" s="183">
        <f t="shared" si="3"/>
        <v>0</v>
      </c>
      <c r="D215" s="183">
        <v>0</v>
      </c>
      <c r="E215" s="183">
        <v>0</v>
      </c>
      <c r="F215" s="183">
        <v>0</v>
      </c>
      <c r="G215" s="183">
        <v>0</v>
      </c>
      <c r="K215" s="193"/>
    </row>
    <row r="216" spans="1:11" ht="25.5" hidden="1" x14ac:dyDescent="0.25">
      <c r="A216" s="169">
        <v>209</v>
      </c>
      <c r="B216" s="169" t="s">
        <v>765</v>
      </c>
      <c r="C216" s="183">
        <f t="shared" si="3"/>
        <v>13000</v>
      </c>
      <c r="D216" s="183">
        <f>SUM(D210,D213)</f>
        <v>10000</v>
      </c>
      <c r="E216" s="183">
        <f>SUM(E210,E213)</f>
        <v>1000</v>
      </c>
      <c r="F216" s="183">
        <f>SUM(F210,F213)</f>
        <v>1000</v>
      </c>
      <c r="G216" s="183">
        <f>SUM(G210,G213)</f>
        <v>1000</v>
      </c>
      <c r="K216" s="193"/>
    </row>
    <row r="217" spans="1:11" ht="25.5" hidden="1" x14ac:dyDescent="0.25">
      <c r="A217" s="169">
        <v>210</v>
      </c>
      <c r="B217" s="169" t="s">
        <v>500</v>
      </c>
      <c r="C217" s="183">
        <f t="shared" si="3"/>
        <v>0</v>
      </c>
      <c r="D217" s="183">
        <v>0</v>
      </c>
      <c r="E217" s="183">
        <v>0</v>
      </c>
      <c r="F217" s="183">
        <v>0</v>
      </c>
      <c r="G217" s="183">
        <v>0</v>
      </c>
      <c r="K217" s="193"/>
    </row>
    <row r="218" spans="1:11" ht="25.5" hidden="1" x14ac:dyDescent="0.25">
      <c r="A218" s="169">
        <v>211</v>
      </c>
      <c r="B218" s="169" t="s">
        <v>766</v>
      </c>
      <c r="C218" s="183">
        <f t="shared" si="3"/>
        <v>0</v>
      </c>
      <c r="D218" s="183">
        <v>0</v>
      </c>
      <c r="E218" s="183">
        <v>0</v>
      </c>
      <c r="F218" s="183">
        <v>0</v>
      </c>
      <c r="G218" s="183">
        <v>0</v>
      </c>
      <c r="K218" s="193"/>
    </row>
    <row r="219" spans="1:11" ht="25.5" hidden="1" x14ac:dyDescent="0.25">
      <c r="A219" s="169">
        <v>212</v>
      </c>
      <c r="B219" s="169" t="s">
        <v>501</v>
      </c>
      <c r="C219" s="183">
        <f t="shared" si="3"/>
        <v>0</v>
      </c>
      <c r="D219" s="183">
        <v>0</v>
      </c>
      <c r="E219" s="183">
        <v>0</v>
      </c>
      <c r="F219" s="183">
        <v>0</v>
      </c>
      <c r="G219" s="183">
        <v>0</v>
      </c>
      <c r="K219" s="193"/>
    </row>
    <row r="220" spans="1:11" ht="25.5" hidden="1" x14ac:dyDescent="0.25">
      <c r="A220" s="169">
        <v>213</v>
      </c>
      <c r="B220" s="169" t="s">
        <v>502</v>
      </c>
      <c r="C220" s="183">
        <f t="shared" si="3"/>
        <v>0</v>
      </c>
      <c r="D220" s="183">
        <v>0</v>
      </c>
      <c r="E220" s="183">
        <v>0</v>
      </c>
      <c r="F220" s="183">
        <v>0</v>
      </c>
      <c r="G220" s="183">
        <v>0</v>
      </c>
      <c r="K220" s="193"/>
    </row>
    <row r="221" spans="1:11" ht="15" hidden="1" x14ac:dyDescent="0.25">
      <c r="A221" s="169">
        <v>214</v>
      </c>
      <c r="B221" s="169" t="s">
        <v>503</v>
      </c>
      <c r="C221" s="183">
        <f t="shared" si="3"/>
        <v>0</v>
      </c>
      <c r="D221" s="183">
        <v>0</v>
      </c>
      <c r="E221" s="183">
        <v>0</v>
      </c>
      <c r="F221" s="183">
        <v>0</v>
      </c>
      <c r="G221" s="183">
        <v>0</v>
      </c>
      <c r="K221" s="193"/>
    </row>
    <row r="222" spans="1:11" ht="25.5" hidden="1" x14ac:dyDescent="0.25">
      <c r="A222" s="169">
        <v>215</v>
      </c>
      <c r="B222" s="169" t="s">
        <v>504</v>
      </c>
      <c r="C222" s="183">
        <f t="shared" si="3"/>
        <v>0</v>
      </c>
      <c r="D222" s="183">
        <v>0</v>
      </c>
      <c r="E222" s="183">
        <v>0</v>
      </c>
      <c r="F222" s="183">
        <v>0</v>
      </c>
      <c r="G222" s="183">
        <v>0</v>
      </c>
      <c r="K222" s="193"/>
    </row>
    <row r="223" spans="1:11" ht="25.5" hidden="1" x14ac:dyDescent="0.25">
      <c r="A223" s="169">
        <v>216</v>
      </c>
      <c r="B223" s="169" t="s">
        <v>505</v>
      </c>
      <c r="C223" s="183">
        <f t="shared" si="3"/>
        <v>0</v>
      </c>
      <c r="D223" s="183">
        <v>0</v>
      </c>
      <c r="E223" s="183">
        <v>0</v>
      </c>
      <c r="F223" s="183">
        <v>0</v>
      </c>
      <c r="G223" s="183">
        <v>0</v>
      </c>
      <c r="K223" s="193"/>
    </row>
    <row r="224" spans="1:11" ht="25.5" hidden="1" x14ac:dyDescent="0.25">
      <c r="A224" s="169">
        <v>217</v>
      </c>
      <c r="B224" s="169" t="s">
        <v>767</v>
      </c>
      <c r="C224" s="183">
        <f t="shared" si="3"/>
        <v>0</v>
      </c>
      <c r="D224" s="183">
        <f>SUM(D217:D218)</f>
        <v>0</v>
      </c>
      <c r="E224" s="183">
        <f>SUM(E217:E218)</f>
        <v>0</v>
      </c>
      <c r="F224" s="183">
        <f t="shared" ref="F224:G224" si="4">SUM(F217:F218)</f>
        <v>0</v>
      </c>
      <c r="G224" s="183">
        <f t="shared" si="4"/>
        <v>0</v>
      </c>
      <c r="K224" s="193"/>
    </row>
    <row r="225" spans="1:11" ht="15" hidden="1" x14ac:dyDescent="0.25">
      <c r="A225" s="169">
        <v>218</v>
      </c>
      <c r="B225" s="169" t="s">
        <v>506</v>
      </c>
      <c r="C225" s="183">
        <f t="shared" si="3"/>
        <v>0</v>
      </c>
      <c r="D225" s="183">
        <v>0</v>
      </c>
      <c r="E225" s="183">
        <v>0</v>
      </c>
      <c r="F225" s="183">
        <v>0</v>
      </c>
      <c r="G225" s="183">
        <v>0</v>
      </c>
      <c r="K225" s="193"/>
    </row>
    <row r="226" spans="1:11" ht="25.5" x14ac:dyDescent="0.25">
      <c r="A226" s="169">
        <v>219</v>
      </c>
      <c r="B226" s="169" t="s">
        <v>768</v>
      </c>
      <c r="C226" s="183">
        <f t="shared" si="3"/>
        <v>734000</v>
      </c>
      <c r="D226" s="183">
        <v>690000</v>
      </c>
      <c r="E226" s="183">
        <v>30000</v>
      </c>
      <c r="F226" s="183">
        <v>4000</v>
      </c>
      <c r="G226" s="183">
        <v>10000</v>
      </c>
      <c r="K226" s="193"/>
    </row>
    <row r="227" spans="1:11" ht="76.5" hidden="1" x14ac:dyDescent="0.25">
      <c r="A227" s="169">
        <v>220</v>
      </c>
      <c r="B227" s="169" t="s">
        <v>507</v>
      </c>
      <c r="C227" s="183">
        <f t="shared" si="3"/>
        <v>0</v>
      </c>
      <c r="D227" s="183">
        <v>0</v>
      </c>
      <c r="E227" s="183">
        <v>0</v>
      </c>
      <c r="F227" s="183">
        <v>0</v>
      </c>
      <c r="G227" s="183">
        <v>0</v>
      </c>
      <c r="K227" s="193"/>
    </row>
    <row r="228" spans="1:11" ht="15" x14ac:dyDescent="0.25">
      <c r="A228" s="169">
        <v>221</v>
      </c>
      <c r="B228" s="169" t="s">
        <v>769</v>
      </c>
      <c r="C228" s="183">
        <f t="shared" si="3"/>
        <v>0</v>
      </c>
      <c r="D228" s="183">
        <v>0</v>
      </c>
      <c r="E228" s="183">
        <v>0</v>
      </c>
      <c r="F228" s="183">
        <v>0</v>
      </c>
      <c r="G228" s="183">
        <v>0</v>
      </c>
      <c r="K228" s="193"/>
    </row>
    <row r="229" spans="1:11" ht="38.25" x14ac:dyDescent="0.25">
      <c r="A229" s="153">
        <v>222</v>
      </c>
      <c r="B229" s="153" t="s">
        <v>770</v>
      </c>
      <c r="C229" s="155">
        <f t="shared" si="3"/>
        <v>57896000</v>
      </c>
      <c r="D229" s="155">
        <f>SUM(D194,D195,D198,D200,D207,D208,D209,D216,D224,D225,D226)</f>
        <v>33310000</v>
      </c>
      <c r="E229" s="155">
        <f>SUM(E194,E195,E198,E200,E207,E208,E209,E216,E224,E225,E226)</f>
        <v>91000</v>
      </c>
      <c r="F229" s="155">
        <f>SUM(F194,F195,F198,F200,F207,F208,F209,F216,F224,F225,F226)</f>
        <v>405000</v>
      </c>
      <c r="G229" s="155">
        <f>SUM(G194,G195,G198,G200,G207,G208,G209,G216,G224,G225,G226)</f>
        <v>24090000</v>
      </c>
      <c r="K229" s="193"/>
    </row>
    <row r="230" spans="1:11" ht="15" hidden="1" x14ac:dyDescent="0.25">
      <c r="A230" s="169">
        <v>223</v>
      </c>
      <c r="B230" s="169" t="s">
        <v>771</v>
      </c>
      <c r="C230" s="183">
        <f t="shared" si="3"/>
        <v>0</v>
      </c>
      <c r="D230" s="183">
        <v>0</v>
      </c>
      <c r="E230" s="183">
        <v>0</v>
      </c>
      <c r="F230" s="183">
        <v>0</v>
      </c>
      <c r="G230" s="183">
        <v>0</v>
      </c>
      <c r="K230" s="193"/>
    </row>
    <row r="231" spans="1:11" ht="25.5" hidden="1" x14ac:dyDescent="0.25">
      <c r="A231" s="169">
        <v>224</v>
      </c>
      <c r="B231" s="169" t="s">
        <v>508</v>
      </c>
      <c r="C231" s="183">
        <f t="shared" si="3"/>
        <v>0</v>
      </c>
      <c r="D231" s="183">
        <v>0</v>
      </c>
      <c r="E231" s="183">
        <v>0</v>
      </c>
      <c r="F231" s="183">
        <v>0</v>
      </c>
      <c r="G231" s="183">
        <v>0</v>
      </c>
      <c r="K231" s="193"/>
    </row>
    <row r="232" spans="1:11" ht="15" x14ac:dyDescent="0.25">
      <c r="A232" s="169">
        <v>225</v>
      </c>
      <c r="B232" s="169" t="s">
        <v>772</v>
      </c>
      <c r="C232" s="183">
        <f t="shared" si="3"/>
        <v>33500000</v>
      </c>
      <c r="D232" s="183">
        <v>33500000</v>
      </c>
      <c r="E232" s="183">
        <f>SUM(E233)</f>
        <v>0</v>
      </c>
      <c r="F232" s="183">
        <f t="shared" ref="F232:G232" si="5">SUM(F233)</f>
        <v>0</v>
      </c>
      <c r="G232" s="183">
        <f t="shared" si="5"/>
        <v>0</v>
      </c>
      <c r="K232" s="193"/>
    </row>
    <row r="233" spans="1:11" ht="15" x14ac:dyDescent="0.25">
      <c r="A233" s="169">
        <v>226</v>
      </c>
      <c r="B233" s="169" t="s">
        <v>509</v>
      </c>
      <c r="C233" s="183">
        <f t="shared" si="3"/>
        <v>3000000</v>
      </c>
      <c r="D233" s="183">
        <v>3000000</v>
      </c>
      <c r="E233" s="183">
        <v>0</v>
      </c>
      <c r="F233" s="183">
        <v>0</v>
      </c>
      <c r="G233" s="183">
        <v>0</v>
      </c>
      <c r="K233" s="193"/>
    </row>
    <row r="234" spans="1:11" ht="15" hidden="1" x14ac:dyDescent="0.25">
      <c r="A234" s="169">
        <v>227</v>
      </c>
      <c r="B234" s="169" t="s">
        <v>510</v>
      </c>
      <c r="C234" s="183">
        <f t="shared" si="3"/>
        <v>0</v>
      </c>
      <c r="D234" s="183">
        <v>0</v>
      </c>
      <c r="E234" s="183">
        <v>0</v>
      </c>
      <c r="F234" s="183">
        <v>0</v>
      </c>
      <c r="G234" s="183">
        <v>0</v>
      </c>
      <c r="K234" s="193"/>
    </row>
    <row r="235" spans="1:11" ht="15" hidden="1" x14ac:dyDescent="0.25">
      <c r="A235" s="169">
        <v>228</v>
      </c>
      <c r="B235" s="169" t="s">
        <v>773</v>
      </c>
      <c r="C235" s="183">
        <f t="shared" si="3"/>
        <v>0</v>
      </c>
      <c r="D235" s="183">
        <f>SUM(D236)</f>
        <v>0</v>
      </c>
      <c r="E235" s="183">
        <f>SUM(E236)</f>
        <v>0</v>
      </c>
      <c r="F235" s="183">
        <f t="shared" ref="F235:G235" si="6">SUM(F236)</f>
        <v>0</v>
      </c>
      <c r="G235" s="183">
        <f t="shared" si="6"/>
        <v>0</v>
      </c>
      <c r="K235" s="193"/>
    </row>
    <row r="236" spans="1:11" ht="15" hidden="1" x14ac:dyDescent="0.25">
      <c r="A236" s="169">
        <v>229</v>
      </c>
      <c r="B236" s="169" t="s">
        <v>511</v>
      </c>
      <c r="C236" s="183">
        <f t="shared" si="3"/>
        <v>0</v>
      </c>
      <c r="D236" s="183">
        <v>0</v>
      </c>
      <c r="E236" s="183">
        <v>0</v>
      </c>
      <c r="F236" s="183">
        <v>0</v>
      </c>
      <c r="G236" s="183">
        <v>0</v>
      </c>
      <c r="K236" s="193"/>
    </row>
    <row r="237" spans="1:11" ht="25.5" hidden="1" x14ac:dyDescent="0.25">
      <c r="A237" s="169">
        <v>230</v>
      </c>
      <c r="B237" s="169" t="s">
        <v>512</v>
      </c>
      <c r="C237" s="183">
        <f t="shared" si="3"/>
        <v>0</v>
      </c>
      <c r="D237" s="183">
        <v>0</v>
      </c>
      <c r="E237" s="183">
        <v>0</v>
      </c>
      <c r="F237" s="183">
        <v>0</v>
      </c>
      <c r="G237" s="183">
        <v>0</v>
      </c>
      <c r="K237" s="193"/>
    </row>
    <row r="238" spans="1:11" ht="25.5" x14ac:dyDescent="0.25">
      <c r="A238" s="153">
        <v>231</v>
      </c>
      <c r="B238" s="153" t="s">
        <v>774</v>
      </c>
      <c r="C238" s="155">
        <f t="shared" si="3"/>
        <v>33500000</v>
      </c>
      <c r="D238" s="155">
        <f>SUM(D230,D232,D234,D235,D237)</f>
        <v>33500000</v>
      </c>
      <c r="E238" s="155">
        <f>SUM(E230,E232,E234,E235,E237)</f>
        <v>0</v>
      </c>
      <c r="F238" s="155">
        <f t="shared" ref="F238:G238" si="7">SUM(F230,F232,F234,F235,F237)</f>
        <v>0</v>
      </c>
      <c r="G238" s="155">
        <f t="shared" si="7"/>
        <v>0</v>
      </c>
      <c r="K238" s="193"/>
    </row>
    <row r="239" spans="1:11" ht="38.25" hidden="1" x14ac:dyDescent="0.25">
      <c r="A239" s="169">
        <v>232</v>
      </c>
      <c r="B239" s="169" t="s">
        <v>513</v>
      </c>
      <c r="C239" s="183">
        <f t="shared" si="3"/>
        <v>0</v>
      </c>
      <c r="D239" s="183">
        <v>0</v>
      </c>
      <c r="E239" s="183">
        <v>0</v>
      </c>
      <c r="F239" s="183">
        <v>0</v>
      </c>
      <c r="G239" s="183">
        <v>0</v>
      </c>
      <c r="K239" s="193"/>
    </row>
    <row r="240" spans="1:11" ht="38.25" hidden="1" x14ac:dyDescent="0.25">
      <c r="A240" s="169">
        <v>233</v>
      </c>
      <c r="B240" s="169" t="s">
        <v>514</v>
      </c>
      <c r="C240" s="183">
        <f t="shared" si="3"/>
        <v>0</v>
      </c>
      <c r="D240" s="183">
        <v>0</v>
      </c>
      <c r="E240" s="183">
        <v>0</v>
      </c>
      <c r="F240" s="183">
        <v>0</v>
      </c>
      <c r="G240" s="183">
        <v>0</v>
      </c>
      <c r="K240" s="193"/>
    </row>
    <row r="241" spans="1:11" ht="38.25" hidden="1" x14ac:dyDescent="0.25">
      <c r="A241" s="169">
        <v>234</v>
      </c>
      <c r="B241" s="169" t="s">
        <v>515</v>
      </c>
      <c r="C241" s="183">
        <f t="shared" si="3"/>
        <v>0</v>
      </c>
      <c r="D241" s="183">
        <v>0</v>
      </c>
      <c r="E241" s="183">
        <v>0</v>
      </c>
      <c r="F241" s="183">
        <v>0</v>
      </c>
      <c r="G241" s="183">
        <v>0</v>
      </c>
      <c r="K241" s="193"/>
    </row>
    <row r="242" spans="1:11" ht="38.25" hidden="1" x14ac:dyDescent="0.25">
      <c r="A242" s="169">
        <v>235</v>
      </c>
      <c r="B242" s="169" t="s">
        <v>775</v>
      </c>
      <c r="C242" s="183">
        <f t="shared" si="3"/>
        <v>0</v>
      </c>
      <c r="D242" s="183">
        <f>SUM(D243:D251)</f>
        <v>0</v>
      </c>
      <c r="E242" s="183">
        <f>SUM(E243:E251)</f>
        <v>0</v>
      </c>
      <c r="F242" s="183">
        <f t="shared" ref="F242:G242" si="8">SUM(F243:F251)</f>
        <v>0</v>
      </c>
      <c r="G242" s="183">
        <f t="shared" si="8"/>
        <v>0</v>
      </c>
      <c r="K242" s="193"/>
    </row>
    <row r="243" spans="1:11" ht="15" hidden="1" x14ac:dyDescent="0.25">
      <c r="A243" s="169">
        <v>236</v>
      </c>
      <c r="B243" s="169" t="s">
        <v>516</v>
      </c>
      <c r="C243" s="183">
        <f t="shared" si="3"/>
        <v>0</v>
      </c>
      <c r="D243" s="183">
        <v>0</v>
      </c>
      <c r="E243" s="183">
        <v>0</v>
      </c>
      <c r="F243" s="183">
        <v>0</v>
      </c>
      <c r="G243" s="183">
        <v>0</v>
      </c>
      <c r="K243" s="193"/>
    </row>
    <row r="244" spans="1:11" ht="15" hidden="1" x14ac:dyDescent="0.25">
      <c r="A244" s="169">
        <v>237</v>
      </c>
      <c r="B244" s="169" t="s">
        <v>517</v>
      </c>
      <c r="C244" s="183">
        <f t="shared" si="3"/>
        <v>0</v>
      </c>
      <c r="D244" s="183">
        <v>0</v>
      </c>
      <c r="E244" s="183">
        <v>0</v>
      </c>
      <c r="F244" s="183">
        <v>0</v>
      </c>
      <c r="G244" s="183">
        <v>0</v>
      </c>
      <c r="K244" s="193"/>
    </row>
    <row r="245" spans="1:11" ht="15" hidden="1" x14ac:dyDescent="0.25">
      <c r="A245" s="169">
        <v>238</v>
      </c>
      <c r="B245" s="169" t="s">
        <v>518</v>
      </c>
      <c r="C245" s="183">
        <f t="shared" si="3"/>
        <v>0</v>
      </c>
      <c r="D245" s="183">
        <v>0</v>
      </c>
      <c r="E245" s="183">
        <v>0</v>
      </c>
      <c r="F245" s="183">
        <v>0</v>
      </c>
      <c r="G245" s="183">
        <v>0</v>
      </c>
      <c r="K245" s="193"/>
    </row>
    <row r="246" spans="1:11" ht="15" hidden="1" x14ac:dyDescent="0.25">
      <c r="A246" s="169">
        <v>239</v>
      </c>
      <c r="B246" s="169" t="s">
        <v>519</v>
      </c>
      <c r="C246" s="183">
        <f t="shared" si="3"/>
        <v>0</v>
      </c>
      <c r="D246" s="183">
        <v>0</v>
      </c>
      <c r="E246" s="183">
        <v>0</v>
      </c>
      <c r="F246" s="183">
        <v>0</v>
      </c>
      <c r="G246" s="183">
        <v>0</v>
      </c>
      <c r="K246" s="193"/>
    </row>
    <row r="247" spans="1:11" ht="15" hidden="1" x14ac:dyDescent="0.25">
      <c r="A247" s="169">
        <v>240</v>
      </c>
      <c r="B247" s="169" t="s">
        <v>520</v>
      </c>
      <c r="C247" s="183">
        <f t="shared" si="3"/>
        <v>0</v>
      </c>
      <c r="D247" s="183">
        <v>0</v>
      </c>
      <c r="E247" s="183">
        <v>0</v>
      </c>
      <c r="F247" s="183">
        <v>0</v>
      </c>
      <c r="G247" s="183">
        <v>0</v>
      </c>
      <c r="K247" s="193"/>
    </row>
    <row r="248" spans="1:11" ht="25.5" hidden="1" x14ac:dyDescent="0.25">
      <c r="A248" s="169">
        <v>241</v>
      </c>
      <c r="B248" s="169" t="s">
        <v>521</v>
      </c>
      <c r="C248" s="183">
        <f t="shared" si="3"/>
        <v>0</v>
      </c>
      <c r="D248" s="183">
        <v>0</v>
      </c>
      <c r="E248" s="183">
        <v>0</v>
      </c>
      <c r="F248" s="183">
        <v>0</v>
      </c>
      <c r="G248" s="183">
        <v>0</v>
      </c>
      <c r="K248" s="193"/>
    </row>
    <row r="249" spans="1:11" ht="25.5" hidden="1" x14ac:dyDescent="0.25">
      <c r="A249" s="169">
        <v>242</v>
      </c>
      <c r="B249" s="169" t="s">
        <v>522</v>
      </c>
      <c r="C249" s="183">
        <f t="shared" si="3"/>
        <v>0</v>
      </c>
      <c r="D249" s="183">
        <v>0</v>
      </c>
      <c r="E249" s="183">
        <v>0</v>
      </c>
      <c r="F249" s="183">
        <v>0</v>
      </c>
      <c r="G249" s="183">
        <v>0</v>
      </c>
      <c r="K249" s="193"/>
    </row>
    <row r="250" spans="1:11" ht="15" hidden="1" x14ac:dyDescent="0.25">
      <c r="A250" s="169">
        <v>243</v>
      </c>
      <c r="B250" s="169" t="s">
        <v>523</v>
      </c>
      <c r="C250" s="183">
        <f t="shared" si="3"/>
        <v>0</v>
      </c>
      <c r="D250" s="183">
        <v>0</v>
      </c>
      <c r="E250" s="183">
        <v>0</v>
      </c>
      <c r="F250" s="183">
        <v>0</v>
      </c>
      <c r="G250" s="183">
        <v>0</v>
      </c>
      <c r="K250" s="193"/>
    </row>
    <row r="251" spans="1:11" ht="15" hidden="1" x14ac:dyDescent="0.25">
      <c r="A251" s="169">
        <v>244</v>
      </c>
      <c r="B251" s="169" t="s">
        <v>524</v>
      </c>
      <c r="C251" s="183">
        <f t="shared" si="3"/>
        <v>0</v>
      </c>
      <c r="D251" s="183">
        <f t="shared" ref="D251" si="9">E251+F251+G251</f>
        <v>0</v>
      </c>
      <c r="E251" s="183">
        <v>0</v>
      </c>
      <c r="F251" s="183">
        <v>0</v>
      </c>
      <c r="G251" s="183">
        <v>0</v>
      </c>
      <c r="K251" s="193"/>
    </row>
    <row r="252" spans="1:11" ht="25.5" x14ac:dyDescent="0.25">
      <c r="A252" s="169">
        <v>245</v>
      </c>
      <c r="B252" s="169" t="s">
        <v>776</v>
      </c>
      <c r="C252" s="183">
        <f t="shared" si="3"/>
        <v>84000</v>
      </c>
      <c r="D252" s="183">
        <f>SUM(D253:D263)</f>
        <v>84000</v>
      </c>
      <c r="E252" s="183">
        <f>SUM(E253:E263)</f>
        <v>0</v>
      </c>
      <c r="F252" s="183">
        <f t="shared" ref="F252:G252" si="10">SUM(F253:F263)</f>
        <v>0</v>
      </c>
      <c r="G252" s="183">
        <f t="shared" si="10"/>
        <v>0</v>
      </c>
      <c r="K252" s="193"/>
    </row>
    <row r="253" spans="1:11" ht="15" x14ac:dyDescent="0.25">
      <c r="A253" s="169">
        <v>246</v>
      </c>
      <c r="B253" s="169" t="s">
        <v>525</v>
      </c>
      <c r="C253" s="183">
        <f t="shared" si="3"/>
        <v>84000</v>
      </c>
      <c r="D253" s="183">
        <v>84000</v>
      </c>
      <c r="E253" s="183">
        <v>0</v>
      </c>
      <c r="F253" s="183">
        <v>0</v>
      </c>
      <c r="G253" s="183">
        <v>0</v>
      </c>
      <c r="K253" s="193"/>
    </row>
    <row r="254" spans="1:11" ht="15" hidden="1" x14ac:dyDescent="0.25">
      <c r="A254" s="169">
        <v>247</v>
      </c>
      <c r="B254" s="169" t="s">
        <v>526</v>
      </c>
      <c r="C254" s="183">
        <f t="shared" si="3"/>
        <v>0</v>
      </c>
      <c r="D254" s="183">
        <v>0</v>
      </c>
      <c r="E254" s="183">
        <v>0</v>
      </c>
      <c r="F254" s="183">
        <v>0</v>
      </c>
      <c r="G254" s="183">
        <v>0</v>
      </c>
      <c r="K254" s="193"/>
    </row>
    <row r="255" spans="1:11" ht="15" hidden="1" x14ac:dyDescent="0.25">
      <c r="A255" s="169">
        <v>248</v>
      </c>
      <c r="B255" s="169" t="s">
        <v>527</v>
      </c>
      <c r="C255" s="183">
        <f t="shared" si="3"/>
        <v>0</v>
      </c>
      <c r="D255" s="183">
        <v>0</v>
      </c>
      <c r="E255" s="183">
        <v>0</v>
      </c>
      <c r="F255" s="183">
        <v>0</v>
      </c>
      <c r="G255" s="183">
        <v>0</v>
      </c>
      <c r="K255" s="193"/>
    </row>
    <row r="256" spans="1:11" ht="15" hidden="1" x14ac:dyDescent="0.25">
      <c r="A256" s="169">
        <v>249</v>
      </c>
      <c r="B256" s="169" t="s">
        <v>528</v>
      </c>
      <c r="C256" s="183">
        <f t="shared" si="3"/>
        <v>0</v>
      </c>
      <c r="D256" s="183">
        <v>0</v>
      </c>
      <c r="E256" s="183">
        <v>0</v>
      </c>
      <c r="F256" s="183">
        <v>0</v>
      </c>
      <c r="G256" s="183">
        <v>0</v>
      </c>
      <c r="K256" s="193"/>
    </row>
    <row r="257" spans="1:11" ht="15" hidden="1" x14ac:dyDescent="0.25">
      <c r="A257" s="169">
        <v>250</v>
      </c>
      <c r="B257" s="169" t="s">
        <v>529</v>
      </c>
      <c r="C257" s="183">
        <f t="shared" si="3"/>
        <v>0</v>
      </c>
      <c r="D257" s="183">
        <v>0</v>
      </c>
      <c r="E257" s="183">
        <v>0</v>
      </c>
      <c r="F257" s="183">
        <v>0</v>
      </c>
      <c r="G257" s="183">
        <v>0</v>
      </c>
      <c r="K257" s="193"/>
    </row>
    <row r="258" spans="1:11" ht="25.5" hidden="1" x14ac:dyDescent="0.25">
      <c r="A258" s="169">
        <v>251</v>
      </c>
      <c r="B258" s="169" t="s">
        <v>530</v>
      </c>
      <c r="C258" s="183">
        <f t="shared" si="3"/>
        <v>0</v>
      </c>
      <c r="D258" s="183">
        <v>0</v>
      </c>
      <c r="E258" s="183">
        <v>0</v>
      </c>
      <c r="F258" s="183">
        <v>0</v>
      </c>
      <c r="G258" s="183">
        <v>0</v>
      </c>
      <c r="K258" s="193"/>
    </row>
    <row r="259" spans="1:11" ht="25.5" hidden="1" x14ac:dyDescent="0.25">
      <c r="A259" s="169">
        <v>252</v>
      </c>
      <c r="B259" s="169" t="s">
        <v>531</v>
      </c>
      <c r="C259" s="183">
        <f t="shared" si="3"/>
        <v>0</v>
      </c>
      <c r="D259" s="183">
        <v>0</v>
      </c>
      <c r="E259" s="183">
        <v>0</v>
      </c>
      <c r="F259" s="183">
        <v>0</v>
      </c>
      <c r="G259" s="183">
        <v>0</v>
      </c>
      <c r="K259" s="193"/>
    </row>
    <row r="260" spans="1:11" ht="15" hidden="1" x14ac:dyDescent="0.25">
      <c r="A260" s="169">
        <v>253</v>
      </c>
      <c r="B260" s="169" t="s">
        <v>532</v>
      </c>
      <c r="C260" s="183">
        <f t="shared" si="3"/>
        <v>0</v>
      </c>
      <c r="D260" s="183">
        <v>0</v>
      </c>
      <c r="E260" s="183">
        <v>0</v>
      </c>
      <c r="F260" s="183">
        <v>0</v>
      </c>
      <c r="G260" s="183">
        <v>0</v>
      </c>
      <c r="K260" s="193"/>
    </row>
    <row r="261" spans="1:11" ht="15" hidden="1" x14ac:dyDescent="0.25">
      <c r="A261" s="169">
        <v>254</v>
      </c>
      <c r="B261" s="169" t="s">
        <v>777</v>
      </c>
      <c r="C261" s="183">
        <f t="shared" si="3"/>
        <v>0</v>
      </c>
      <c r="D261" s="183">
        <v>0</v>
      </c>
      <c r="E261" s="183">
        <v>0</v>
      </c>
      <c r="F261" s="183">
        <v>0</v>
      </c>
      <c r="G261" s="183">
        <v>0</v>
      </c>
      <c r="K261" s="193"/>
    </row>
    <row r="262" spans="1:11" ht="25.5" hidden="1" x14ac:dyDescent="0.25">
      <c r="A262" s="169">
        <v>255</v>
      </c>
      <c r="B262" s="169" t="s">
        <v>533</v>
      </c>
      <c r="C262" s="183">
        <f t="shared" si="3"/>
        <v>0</v>
      </c>
      <c r="D262" s="183">
        <v>0</v>
      </c>
      <c r="E262" s="183">
        <v>0</v>
      </c>
      <c r="F262" s="183">
        <v>0</v>
      </c>
      <c r="G262" s="183">
        <v>0</v>
      </c>
      <c r="K262" s="193"/>
    </row>
    <row r="263" spans="1:11" ht="15" hidden="1" x14ac:dyDescent="0.25">
      <c r="A263" s="169">
        <v>256</v>
      </c>
      <c r="B263" s="169" t="s">
        <v>534</v>
      </c>
      <c r="C263" s="183">
        <f t="shared" si="3"/>
        <v>0</v>
      </c>
      <c r="D263" s="183">
        <v>0</v>
      </c>
      <c r="E263" s="183">
        <v>0</v>
      </c>
      <c r="F263" s="183">
        <v>0</v>
      </c>
      <c r="G263" s="183">
        <v>0</v>
      </c>
      <c r="K263" s="193"/>
    </row>
    <row r="264" spans="1:11" ht="25.5" x14ac:dyDescent="0.25">
      <c r="A264" s="153">
        <v>257</v>
      </c>
      <c r="B264" s="153" t="s">
        <v>778</v>
      </c>
      <c r="C264" s="155">
        <f t="shared" si="3"/>
        <v>84000</v>
      </c>
      <c r="D264" s="155">
        <f>SUM(D239,D240,D241,D242,D252)</f>
        <v>84000</v>
      </c>
      <c r="E264" s="155">
        <f>SUM(E239,E240,E241,E242,E252)</f>
        <v>0</v>
      </c>
      <c r="F264" s="155">
        <f t="shared" ref="F264" si="11">SUM(F239,F240,F241,F242,F252)</f>
        <v>0</v>
      </c>
      <c r="G264" s="155">
        <f t="shared" ref="G264" si="12">SUM(G239,G240,G241,G242,G252)</f>
        <v>0</v>
      </c>
      <c r="K264" s="193"/>
    </row>
    <row r="265" spans="1:11" ht="38.25" hidden="1" x14ac:dyDescent="0.25">
      <c r="A265" s="169">
        <v>258</v>
      </c>
      <c r="B265" s="169" t="s">
        <v>535</v>
      </c>
      <c r="C265" s="183">
        <f t="shared" si="3"/>
        <v>0</v>
      </c>
      <c r="D265" s="183">
        <v>0</v>
      </c>
      <c r="E265" s="183">
        <v>0</v>
      </c>
      <c r="F265" s="183">
        <v>0</v>
      </c>
      <c r="G265" s="183">
        <v>0</v>
      </c>
      <c r="K265" s="193"/>
    </row>
    <row r="266" spans="1:11" ht="38.25" hidden="1" x14ac:dyDescent="0.25">
      <c r="A266" s="169">
        <v>259</v>
      </c>
      <c r="B266" s="169" t="s">
        <v>536</v>
      </c>
      <c r="C266" s="183">
        <f t="shared" ref="C266:C291" si="13">SUM(D266,E266,F266,G266)</f>
        <v>0</v>
      </c>
      <c r="D266" s="183">
        <v>0</v>
      </c>
      <c r="E266" s="183">
        <v>0</v>
      </c>
      <c r="F266" s="183">
        <v>0</v>
      </c>
      <c r="G266" s="183">
        <v>0</v>
      </c>
      <c r="K266" s="193"/>
    </row>
    <row r="267" spans="1:11" ht="51" hidden="1" x14ac:dyDescent="0.25">
      <c r="A267" s="169">
        <v>260</v>
      </c>
      <c r="B267" s="169" t="s">
        <v>537</v>
      </c>
      <c r="C267" s="183">
        <f t="shared" si="13"/>
        <v>0</v>
      </c>
      <c r="D267" s="183">
        <v>0</v>
      </c>
      <c r="E267" s="183">
        <v>0</v>
      </c>
      <c r="F267" s="183">
        <v>0</v>
      </c>
      <c r="G267" s="183">
        <v>0</v>
      </c>
      <c r="K267" s="193"/>
    </row>
    <row r="268" spans="1:11" ht="38.25" x14ac:dyDescent="0.25">
      <c r="A268" s="169">
        <v>261</v>
      </c>
      <c r="B268" s="169" t="s">
        <v>779</v>
      </c>
      <c r="C268" s="183">
        <f t="shared" si="13"/>
        <v>755000</v>
      </c>
      <c r="D268" s="183">
        <f>SUM(D269:D277)</f>
        <v>755000</v>
      </c>
      <c r="E268" s="183">
        <f>SUM(E269:E277)</f>
        <v>0</v>
      </c>
      <c r="F268" s="183">
        <f t="shared" ref="F268:G268" si="14">SUM(F269:F277)</f>
        <v>0</v>
      </c>
      <c r="G268" s="183">
        <f t="shared" si="14"/>
        <v>0</v>
      </c>
      <c r="K268" s="193"/>
    </row>
    <row r="269" spans="1:11" ht="15" hidden="1" x14ac:dyDescent="0.25">
      <c r="A269" s="169">
        <v>262</v>
      </c>
      <c r="B269" s="169" t="s">
        <v>538</v>
      </c>
      <c r="C269" s="183">
        <f t="shared" si="13"/>
        <v>0</v>
      </c>
      <c r="D269" s="183">
        <v>0</v>
      </c>
      <c r="E269" s="183">
        <v>0</v>
      </c>
      <c r="F269" s="183">
        <v>0</v>
      </c>
      <c r="G269" s="183">
        <v>0</v>
      </c>
      <c r="K269" s="193"/>
    </row>
    <row r="270" spans="1:11" ht="15" hidden="1" x14ac:dyDescent="0.25">
      <c r="A270" s="169">
        <v>263</v>
      </c>
      <c r="B270" s="169" t="s">
        <v>539</v>
      </c>
      <c r="C270" s="183">
        <f t="shared" si="13"/>
        <v>0</v>
      </c>
      <c r="D270" s="183">
        <v>0</v>
      </c>
      <c r="E270" s="183">
        <v>0</v>
      </c>
      <c r="F270" s="183">
        <v>0</v>
      </c>
      <c r="G270" s="183">
        <v>0</v>
      </c>
      <c r="K270" s="193"/>
    </row>
    <row r="271" spans="1:11" ht="15" hidden="1" x14ac:dyDescent="0.25">
      <c r="A271" s="169">
        <v>264</v>
      </c>
      <c r="B271" s="169" t="s">
        <v>540</v>
      </c>
      <c r="C271" s="183">
        <f t="shared" si="13"/>
        <v>0</v>
      </c>
      <c r="D271" s="183">
        <v>0</v>
      </c>
      <c r="E271" s="183">
        <v>0</v>
      </c>
      <c r="F271" s="183">
        <v>0</v>
      </c>
      <c r="G271" s="183">
        <v>0</v>
      </c>
      <c r="K271" s="193"/>
    </row>
    <row r="272" spans="1:11" ht="15" x14ac:dyDescent="0.25">
      <c r="A272" s="169">
        <v>265</v>
      </c>
      <c r="B272" s="169" t="s">
        <v>541</v>
      </c>
      <c r="C272" s="183">
        <f t="shared" si="13"/>
        <v>755000</v>
      </c>
      <c r="D272" s="183">
        <v>755000</v>
      </c>
      <c r="E272" s="183">
        <v>0</v>
      </c>
      <c r="F272" s="183">
        <v>0</v>
      </c>
      <c r="G272" s="183">
        <v>0</v>
      </c>
      <c r="K272" s="193"/>
    </row>
    <row r="273" spans="1:11" ht="15" hidden="1" x14ac:dyDescent="0.25">
      <c r="A273" s="169">
        <v>266</v>
      </c>
      <c r="B273" s="169" t="s">
        <v>542</v>
      </c>
      <c r="C273" s="183">
        <f t="shared" si="13"/>
        <v>0</v>
      </c>
      <c r="D273" s="183">
        <v>0</v>
      </c>
      <c r="E273" s="183">
        <v>0</v>
      </c>
      <c r="F273" s="183">
        <v>0</v>
      </c>
      <c r="G273" s="183">
        <v>0</v>
      </c>
      <c r="K273" s="193"/>
    </row>
    <row r="274" spans="1:11" ht="25.5" hidden="1" x14ac:dyDescent="0.25">
      <c r="A274" s="169">
        <v>267</v>
      </c>
      <c r="B274" s="169" t="s">
        <v>543</v>
      </c>
      <c r="C274" s="183">
        <f t="shared" si="13"/>
        <v>0</v>
      </c>
      <c r="D274" s="183">
        <v>0</v>
      </c>
      <c r="E274" s="183">
        <v>0</v>
      </c>
      <c r="F274" s="183">
        <v>0</v>
      </c>
      <c r="G274" s="183">
        <v>0</v>
      </c>
      <c r="K274" s="193"/>
    </row>
    <row r="275" spans="1:11" ht="25.5" hidden="1" x14ac:dyDescent="0.25">
      <c r="A275" s="169">
        <v>268</v>
      </c>
      <c r="B275" s="169" t="s">
        <v>544</v>
      </c>
      <c r="C275" s="183">
        <f t="shared" si="13"/>
        <v>0</v>
      </c>
      <c r="D275" s="183">
        <v>0</v>
      </c>
      <c r="E275" s="183">
        <v>0</v>
      </c>
      <c r="F275" s="183">
        <v>0</v>
      </c>
      <c r="G275" s="183">
        <v>0</v>
      </c>
      <c r="K275" s="193"/>
    </row>
    <row r="276" spans="1:11" ht="15" hidden="1" x14ac:dyDescent="0.25">
      <c r="A276" s="169">
        <v>269</v>
      </c>
      <c r="B276" s="169" t="s">
        <v>545</v>
      </c>
      <c r="C276" s="183">
        <f t="shared" si="13"/>
        <v>0</v>
      </c>
      <c r="D276" s="183">
        <v>0</v>
      </c>
      <c r="E276" s="183">
        <v>0</v>
      </c>
      <c r="F276" s="183">
        <v>0</v>
      </c>
      <c r="G276" s="183">
        <v>0</v>
      </c>
      <c r="K276" s="193"/>
    </row>
    <row r="277" spans="1:11" ht="15" hidden="1" x14ac:dyDescent="0.25">
      <c r="A277" s="169">
        <v>270</v>
      </c>
      <c r="B277" s="169" t="s">
        <v>546</v>
      </c>
      <c r="C277" s="183">
        <f t="shared" si="13"/>
        <v>0</v>
      </c>
      <c r="D277" s="183">
        <v>0</v>
      </c>
      <c r="E277" s="183">
        <v>0</v>
      </c>
      <c r="F277" s="183">
        <v>0</v>
      </c>
      <c r="G277" s="183">
        <v>0</v>
      </c>
      <c r="K277" s="193"/>
    </row>
    <row r="278" spans="1:11" ht="25.5" x14ac:dyDescent="0.25">
      <c r="A278" s="169">
        <v>271</v>
      </c>
      <c r="B278" s="169" t="s">
        <v>780</v>
      </c>
      <c r="C278" s="183">
        <f t="shared" si="13"/>
        <v>120000</v>
      </c>
      <c r="D278" s="183">
        <f>SUM(D279:D289)</f>
        <v>120000</v>
      </c>
      <c r="E278" s="183">
        <f>SUM(E279:E289)</f>
        <v>0</v>
      </c>
      <c r="F278" s="183">
        <f t="shared" ref="F278:G278" si="15">SUM(F279:F289)</f>
        <v>0</v>
      </c>
      <c r="G278" s="183">
        <f t="shared" si="15"/>
        <v>0</v>
      </c>
      <c r="K278" s="193"/>
    </row>
    <row r="279" spans="1:11" ht="15" hidden="1" x14ac:dyDescent="0.25">
      <c r="A279" s="169">
        <v>272</v>
      </c>
      <c r="B279" s="169" t="s">
        <v>547</v>
      </c>
      <c r="C279" s="183">
        <f t="shared" si="13"/>
        <v>0</v>
      </c>
      <c r="D279" s="183">
        <v>0</v>
      </c>
      <c r="E279" s="183">
        <v>0</v>
      </c>
      <c r="F279" s="183">
        <v>0</v>
      </c>
      <c r="G279" s="183">
        <v>0</v>
      </c>
      <c r="K279" s="193"/>
    </row>
    <row r="280" spans="1:11" ht="15" hidden="1" x14ac:dyDescent="0.25">
      <c r="A280" s="169">
        <v>273</v>
      </c>
      <c r="B280" s="169" t="s">
        <v>548</v>
      </c>
      <c r="C280" s="183">
        <f t="shared" si="13"/>
        <v>0</v>
      </c>
      <c r="D280" s="183">
        <v>0</v>
      </c>
      <c r="E280" s="183">
        <v>0</v>
      </c>
      <c r="F280" s="183">
        <v>0</v>
      </c>
      <c r="G280" s="183">
        <v>0</v>
      </c>
      <c r="K280" s="193"/>
    </row>
    <row r="281" spans="1:11" ht="15" hidden="1" x14ac:dyDescent="0.25">
      <c r="A281" s="169">
        <v>274</v>
      </c>
      <c r="B281" s="169" t="s">
        <v>549</v>
      </c>
      <c r="C281" s="183">
        <f t="shared" si="13"/>
        <v>0</v>
      </c>
      <c r="D281" s="183">
        <v>0</v>
      </c>
      <c r="E281" s="183">
        <v>0</v>
      </c>
      <c r="F281" s="183">
        <v>0</v>
      </c>
      <c r="G281" s="183">
        <v>0</v>
      </c>
      <c r="K281" s="193"/>
    </row>
    <row r="282" spans="1:11" ht="15" hidden="1" x14ac:dyDescent="0.25">
      <c r="A282" s="169">
        <v>275</v>
      </c>
      <c r="B282" s="169" t="s">
        <v>550</v>
      </c>
      <c r="C282" s="183">
        <f t="shared" si="13"/>
        <v>120000</v>
      </c>
      <c r="D282" s="183">
        <v>120000</v>
      </c>
      <c r="E282" s="183">
        <v>0</v>
      </c>
      <c r="F282" s="183">
        <v>0</v>
      </c>
      <c r="G282" s="183">
        <v>0</v>
      </c>
      <c r="K282" s="193"/>
    </row>
    <row r="283" spans="1:11" ht="15" hidden="1" x14ac:dyDescent="0.25">
      <c r="A283" s="169">
        <v>276</v>
      </c>
      <c r="B283" s="169" t="s">
        <v>551</v>
      </c>
      <c r="C283" s="183">
        <f t="shared" si="13"/>
        <v>0</v>
      </c>
      <c r="D283" s="183">
        <v>0</v>
      </c>
      <c r="E283" s="183">
        <v>0</v>
      </c>
      <c r="F283" s="183">
        <v>0</v>
      </c>
      <c r="G283" s="183">
        <v>0</v>
      </c>
      <c r="K283" s="193"/>
    </row>
    <row r="284" spans="1:11" ht="25.5" hidden="1" x14ac:dyDescent="0.25">
      <c r="A284" s="169">
        <v>277</v>
      </c>
      <c r="B284" s="169" t="s">
        <v>552</v>
      </c>
      <c r="C284" s="183">
        <f t="shared" si="13"/>
        <v>0</v>
      </c>
      <c r="D284" s="183">
        <v>0</v>
      </c>
      <c r="E284" s="183">
        <v>0</v>
      </c>
      <c r="F284" s="183">
        <v>0</v>
      </c>
      <c r="G284" s="183">
        <v>0</v>
      </c>
      <c r="K284" s="193"/>
    </row>
    <row r="285" spans="1:11" ht="25.5" hidden="1" x14ac:dyDescent="0.25">
      <c r="A285" s="169">
        <v>278</v>
      </c>
      <c r="B285" s="169" t="s">
        <v>553</v>
      </c>
      <c r="C285" s="183">
        <f t="shared" si="13"/>
        <v>0</v>
      </c>
      <c r="D285" s="183">
        <v>0</v>
      </c>
      <c r="E285" s="183">
        <v>0</v>
      </c>
      <c r="F285" s="183">
        <v>0</v>
      </c>
      <c r="G285" s="183">
        <v>0</v>
      </c>
      <c r="K285" s="193"/>
    </row>
    <row r="286" spans="1:11" ht="15" hidden="1" x14ac:dyDescent="0.25">
      <c r="A286" s="169">
        <v>279</v>
      </c>
      <c r="B286" s="169" t="s">
        <v>554</v>
      </c>
      <c r="C286" s="183">
        <f t="shared" si="13"/>
        <v>0</v>
      </c>
      <c r="D286" s="183">
        <v>0</v>
      </c>
      <c r="E286" s="183">
        <v>0</v>
      </c>
      <c r="F286" s="183">
        <v>0</v>
      </c>
      <c r="G286" s="183">
        <v>0</v>
      </c>
      <c r="K286" s="193"/>
    </row>
    <row r="287" spans="1:11" ht="15" hidden="1" x14ac:dyDescent="0.25">
      <c r="A287" s="169">
        <v>280</v>
      </c>
      <c r="B287" s="169" t="s">
        <v>781</v>
      </c>
      <c r="C287" s="183">
        <f t="shared" si="13"/>
        <v>0</v>
      </c>
      <c r="D287" s="183">
        <v>0</v>
      </c>
      <c r="E287" s="183">
        <v>0</v>
      </c>
      <c r="F287" s="183">
        <v>0</v>
      </c>
      <c r="G287" s="183">
        <v>0</v>
      </c>
      <c r="K287" s="193"/>
    </row>
    <row r="288" spans="1:11" ht="25.5" hidden="1" x14ac:dyDescent="0.25">
      <c r="A288" s="169">
        <v>281</v>
      </c>
      <c r="B288" s="169" t="s">
        <v>555</v>
      </c>
      <c r="C288" s="183">
        <f t="shared" si="13"/>
        <v>0</v>
      </c>
      <c r="D288" s="183">
        <v>0</v>
      </c>
      <c r="E288" s="183">
        <v>0</v>
      </c>
      <c r="F288" s="183">
        <v>0</v>
      </c>
      <c r="G288" s="183">
        <v>0</v>
      </c>
      <c r="K288" s="193"/>
    </row>
    <row r="289" spans="1:11" ht="15" hidden="1" x14ac:dyDescent="0.25">
      <c r="A289" s="169">
        <v>282</v>
      </c>
      <c r="B289" s="169" t="s">
        <v>556</v>
      </c>
      <c r="C289" s="183">
        <f t="shared" si="13"/>
        <v>0</v>
      </c>
      <c r="D289" s="183">
        <v>0</v>
      </c>
      <c r="E289" s="183">
        <v>0</v>
      </c>
      <c r="F289" s="183">
        <v>0</v>
      </c>
      <c r="G289" s="183">
        <v>0</v>
      </c>
      <c r="K289" s="193"/>
    </row>
    <row r="290" spans="1:11" ht="25.5" x14ac:dyDescent="0.25">
      <c r="A290" s="153">
        <v>283</v>
      </c>
      <c r="B290" s="153" t="s">
        <v>782</v>
      </c>
      <c r="C290" s="155">
        <f t="shared" si="13"/>
        <v>875000</v>
      </c>
      <c r="D290" s="155">
        <f>SUM(D265,D266,D267,D268,D278)</f>
        <v>875000</v>
      </c>
      <c r="E290" s="155">
        <f>SUM(E265,E266,E267,E268,E278)</f>
        <v>0</v>
      </c>
      <c r="F290" s="155">
        <f t="shared" ref="F290" si="16">SUM(F265,F266,F267,F268,F278)</f>
        <v>0</v>
      </c>
      <c r="G290" s="155">
        <f t="shared" ref="G290" si="17">SUM(G265,G266,G267,G268,G278)</f>
        <v>0</v>
      </c>
      <c r="K290" s="193"/>
    </row>
    <row r="291" spans="1:11" ht="25.5" x14ac:dyDescent="0.2">
      <c r="A291" s="153">
        <v>284</v>
      </c>
      <c r="B291" s="153" t="s">
        <v>783</v>
      </c>
      <c r="C291" s="155">
        <f t="shared" si="13"/>
        <v>628391398</v>
      </c>
      <c r="D291" s="155">
        <f>SUM(D50,D86,D193,D229,D238,D264,D290)</f>
        <v>595621398</v>
      </c>
      <c r="E291" s="155">
        <f>SUM(E50,E86,E193,E229,E238,E264,E290)</f>
        <v>7923000</v>
      </c>
      <c r="F291" s="155">
        <f t="shared" ref="F291" si="18">SUM(F50,F86,F193,F229,F238,F264,F290)</f>
        <v>405000</v>
      </c>
      <c r="G291" s="155">
        <f>SUM(G50,G86,G193,G229,G238,G264,G290)</f>
        <v>24442000</v>
      </c>
    </row>
  </sheetData>
  <mergeCells count="6">
    <mergeCell ref="A6:B7"/>
    <mergeCell ref="C6:G6"/>
    <mergeCell ref="A4:G4"/>
    <mergeCell ref="A1:G1"/>
    <mergeCell ref="A2:G2"/>
    <mergeCell ref="A3:G3"/>
  </mergeCells>
  <printOptions horizontalCentered="1"/>
  <pageMargins left="0.74803149606299213" right="0.74803149606299213" top="0.59055118110236227" bottom="0.59055118110236227" header="0.51181102362204722" footer="0.51181102362204722"/>
  <pageSetup paperSize="8" scale="57" orientation="portrait" r:id="rId1"/>
  <headerFooter alignWithMargins="0">
    <oddHeader>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view="pageBreakPreview" zoomScale="115" zoomScaleNormal="100" zoomScaleSheetLayoutView="115" workbookViewId="0">
      <selection activeCell="I13" sqref="I13"/>
    </sheetView>
  </sheetViews>
  <sheetFormatPr defaultRowHeight="12.75" x14ac:dyDescent="0.2"/>
  <cols>
    <col min="1" max="1" width="3" style="190" bestFit="1" customWidth="1"/>
    <col min="2" max="2" width="35.42578125" style="190" customWidth="1"/>
    <col min="3" max="7" width="17.7109375" style="190" customWidth="1"/>
    <col min="8" max="16384" width="9.140625" style="190"/>
  </cols>
  <sheetData>
    <row r="1" spans="1:7" ht="12.75" customHeight="1" x14ac:dyDescent="0.2">
      <c r="A1" s="222" t="s">
        <v>832</v>
      </c>
      <c r="B1" s="222"/>
      <c r="C1" s="222"/>
      <c r="D1" s="222"/>
      <c r="E1" s="222"/>
      <c r="F1" s="222"/>
      <c r="G1" s="222"/>
    </row>
    <row r="2" spans="1:7" hidden="1" x14ac:dyDescent="0.2">
      <c r="A2" s="222" t="s">
        <v>669</v>
      </c>
      <c r="B2" s="222"/>
      <c r="C2" s="222"/>
      <c r="D2" s="222"/>
      <c r="E2" s="222"/>
      <c r="F2" s="222"/>
      <c r="G2" s="222"/>
    </row>
    <row r="3" spans="1:7" x14ac:dyDescent="0.2">
      <c r="A3" s="222"/>
      <c r="B3" s="222"/>
      <c r="C3" s="222"/>
      <c r="D3" s="222"/>
      <c r="E3" s="222"/>
      <c r="F3" s="222"/>
      <c r="G3" s="222"/>
    </row>
    <row r="4" spans="1:7" ht="12.75" customHeight="1" x14ac:dyDescent="0.2">
      <c r="A4" s="222" t="s">
        <v>794</v>
      </c>
      <c r="B4" s="222"/>
      <c r="C4" s="222"/>
      <c r="D4" s="222"/>
      <c r="E4" s="222"/>
      <c r="F4" s="222"/>
      <c r="G4" s="222"/>
    </row>
    <row r="5" spans="1:7" ht="15" x14ac:dyDescent="0.2">
      <c r="A5" s="185">
        <v>1</v>
      </c>
      <c r="B5" s="185">
        <v>2</v>
      </c>
      <c r="C5" s="185">
        <v>3</v>
      </c>
      <c r="D5" s="185">
        <v>4</v>
      </c>
      <c r="E5" s="185">
        <v>5</v>
      </c>
      <c r="F5" s="185">
        <v>6</v>
      </c>
      <c r="G5" s="185">
        <v>7</v>
      </c>
    </row>
    <row r="6" spans="1:7" x14ac:dyDescent="0.2">
      <c r="A6" s="230"/>
      <c r="B6" s="230"/>
      <c r="C6" s="230" t="s">
        <v>16</v>
      </c>
      <c r="D6" s="230"/>
      <c r="E6" s="230"/>
      <c r="F6" s="230"/>
      <c r="G6" s="230"/>
    </row>
    <row r="7" spans="1:7" ht="38.25" x14ac:dyDescent="0.2">
      <c r="A7" s="230"/>
      <c r="B7" s="230"/>
      <c r="C7" s="187" t="s">
        <v>626</v>
      </c>
      <c r="D7" s="187" t="s">
        <v>102</v>
      </c>
      <c r="E7" s="187" t="s">
        <v>103</v>
      </c>
      <c r="F7" s="187" t="s">
        <v>104</v>
      </c>
      <c r="G7" s="187" t="s">
        <v>23</v>
      </c>
    </row>
    <row r="8" spans="1:7" ht="38.25" x14ac:dyDescent="0.2">
      <c r="A8" s="191">
        <v>1</v>
      </c>
      <c r="B8" s="169" t="s">
        <v>557</v>
      </c>
      <c r="C8" s="183">
        <f>SUM(D8:G8)</f>
        <v>8000000</v>
      </c>
      <c r="D8" s="183">
        <v>8000000</v>
      </c>
      <c r="E8" s="183">
        <v>0</v>
      </c>
      <c r="F8" s="183">
        <v>0</v>
      </c>
      <c r="G8" s="183">
        <v>0</v>
      </c>
    </row>
    <row r="9" spans="1:7" ht="25.5" hidden="1" x14ac:dyDescent="0.2">
      <c r="A9" s="191">
        <v>2</v>
      </c>
      <c r="B9" s="169" t="s">
        <v>558</v>
      </c>
      <c r="C9" s="183">
        <f t="shared" ref="C9:C47" si="0">SUM(D9:G9)</f>
        <v>0</v>
      </c>
      <c r="D9" s="183" t="s">
        <v>786</v>
      </c>
      <c r="E9" s="183"/>
      <c r="F9" s="183"/>
      <c r="G9" s="183"/>
    </row>
    <row r="10" spans="1:7" ht="38.25" hidden="1" x14ac:dyDescent="0.2">
      <c r="A10" s="191">
        <v>3</v>
      </c>
      <c r="B10" s="169" t="s">
        <v>559</v>
      </c>
      <c r="C10" s="183">
        <f t="shared" si="0"/>
        <v>0</v>
      </c>
      <c r="D10" s="183">
        <v>0</v>
      </c>
      <c r="E10" s="183"/>
      <c r="F10" s="183"/>
      <c r="G10" s="183"/>
    </row>
    <row r="11" spans="1:7" ht="38.25" hidden="1" x14ac:dyDescent="0.2">
      <c r="A11" s="191">
        <v>4</v>
      </c>
      <c r="B11" s="169" t="s">
        <v>560</v>
      </c>
      <c r="C11" s="183">
        <f t="shared" si="0"/>
        <v>0</v>
      </c>
      <c r="D11" s="183">
        <v>0</v>
      </c>
      <c r="E11" s="183"/>
      <c r="F11" s="183"/>
      <c r="G11" s="183"/>
    </row>
    <row r="12" spans="1:7" ht="25.5" hidden="1" x14ac:dyDescent="0.2">
      <c r="A12" s="191">
        <v>5</v>
      </c>
      <c r="B12" s="169" t="s">
        <v>561</v>
      </c>
      <c r="C12" s="183">
        <f t="shared" si="0"/>
        <v>0</v>
      </c>
      <c r="D12" s="183" t="s">
        <v>786</v>
      </c>
      <c r="E12" s="183"/>
      <c r="F12" s="183"/>
      <c r="G12" s="183"/>
    </row>
    <row r="13" spans="1:7" ht="38.25" x14ac:dyDescent="0.2">
      <c r="A13" s="191">
        <v>6</v>
      </c>
      <c r="B13" s="169" t="s">
        <v>562</v>
      </c>
      <c r="C13" s="183">
        <f t="shared" si="0"/>
        <v>8000000</v>
      </c>
      <c r="D13" s="183">
        <f>D8+D10+D11</f>
        <v>8000000</v>
      </c>
      <c r="E13" s="183">
        <f>SUM(E8,E10,E11)</f>
        <v>0</v>
      </c>
      <c r="F13" s="183">
        <f t="shared" ref="F13:G13" si="1">SUM(F8,F10,F11)</f>
        <v>0</v>
      </c>
      <c r="G13" s="183">
        <f t="shared" si="1"/>
        <v>0</v>
      </c>
    </row>
    <row r="14" spans="1:7" ht="25.5" hidden="1" x14ac:dyDescent="0.2">
      <c r="A14" s="191">
        <v>7</v>
      </c>
      <c r="B14" s="169" t="s">
        <v>563</v>
      </c>
      <c r="C14" s="183">
        <f t="shared" si="0"/>
        <v>0</v>
      </c>
      <c r="D14" s="183">
        <v>0</v>
      </c>
      <c r="E14" s="183"/>
      <c r="F14" s="183"/>
      <c r="G14" s="183"/>
    </row>
    <row r="15" spans="1:7" hidden="1" x14ac:dyDescent="0.2">
      <c r="A15" s="191">
        <v>8</v>
      </c>
      <c r="B15" s="169" t="s">
        <v>564</v>
      </c>
      <c r="C15" s="183">
        <f t="shared" si="0"/>
        <v>0</v>
      </c>
      <c r="D15" s="183" t="s">
        <v>786</v>
      </c>
      <c r="E15" s="183"/>
      <c r="F15" s="183"/>
      <c r="G15" s="183"/>
    </row>
    <row r="16" spans="1:7" hidden="1" x14ac:dyDescent="0.2">
      <c r="A16" s="191">
        <v>9</v>
      </c>
      <c r="B16" s="169" t="s">
        <v>565</v>
      </c>
      <c r="C16" s="183">
        <f t="shared" si="0"/>
        <v>0</v>
      </c>
      <c r="D16" s="183" t="s">
        <v>786</v>
      </c>
      <c r="E16" s="183"/>
      <c r="F16" s="183"/>
      <c r="G16" s="183"/>
    </row>
    <row r="17" spans="1:7" ht="25.5" hidden="1" x14ac:dyDescent="0.2">
      <c r="A17" s="191">
        <v>10</v>
      </c>
      <c r="B17" s="169" t="s">
        <v>566</v>
      </c>
      <c r="C17" s="183">
        <f t="shared" si="0"/>
        <v>0</v>
      </c>
      <c r="D17" s="183">
        <v>0</v>
      </c>
      <c r="E17" s="183"/>
      <c r="F17" s="183"/>
      <c r="G17" s="183"/>
    </row>
    <row r="18" spans="1:7" hidden="1" x14ac:dyDescent="0.2">
      <c r="A18" s="191">
        <v>11</v>
      </c>
      <c r="B18" s="169" t="s">
        <v>567</v>
      </c>
      <c r="C18" s="183">
        <f t="shared" si="0"/>
        <v>0</v>
      </c>
      <c r="D18" s="183">
        <v>0</v>
      </c>
      <c r="E18" s="183"/>
      <c r="F18" s="183"/>
      <c r="G18" s="183"/>
    </row>
    <row r="19" spans="1:7" ht="25.5" hidden="1" x14ac:dyDescent="0.2">
      <c r="A19" s="191">
        <v>12</v>
      </c>
      <c r="B19" s="169" t="s">
        <v>568</v>
      </c>
      <c r="C19" s="183">
        <f t="shared" si="0"/>
        <v>0</v>
      </c>
      <c r="D19" s="183">
        <v>0</v>
      </c>
      <c r="E19" s="183"/>
      <c r="F19" s="183"/>
      <c r="G19" s="183"/>
    </row>
    <row r="20" spans="1:7" ht="25.5" hidden="1" x14ac:dyDescent="0.2">
      <c r="A20" s="191">
        <v>13</v>
      </c>
      <c r="B20" s="169" t="s">
        <v>569</v>
      </c>
      <c r="C20" s="183">
        <f t="shared" si="0"/>
        <v>0</v>
      </c>
      <c r="D20" s="183" t="s">
        <v>786</v>
      </c>
      <c r="E20" s="183"/>
      <c r="F20" s="183"/>
      <c r="G20" s="183"/>
    </row>
    <row r="21" spans="1:7" hidden="1" x14ac:dyDescent="0.2">
      <c r="A21" s="191">
        <v>14</v>
      </c>
      <c r="B21" s="169" t="s">
        <v>570</v>
      </c>
      <c r="C21" s="183">
        <f t="shared" si="0"/>
        <v>0</v>
      </c>
      <c r="D21" s="183" t="s">
        <v>786</v>
      </c>
      <c r="E21" s="183"/>
      <c r="F21" s="183"/>
      <c r="G21" s="183"/>
    </row>
    <row r="22" spans="1:7" hidden="1" x14ac:dyDescent="0.2">
      <c r="A22" s="191">
        <v>15</v>
      </c>
      <c r="B22" s="169" t="s">
        <v>571</v>
      </c>
      <c r="C22" s="183">
        <f t="shared" si="0"/>
        <v>0</v>
      </c>
      <c r="D22" s="183" t="s">
        <v>786</v>
      </c>
      <c r="E22" s="183"/>
      <c r="F22" s="183"/>
      <c r="G22" s="183"/>
    </row>
    <row r="23" spans="1:7" hidden="1" x14ac:dyDescent="0.2">
      <c r="A23" s="191">
        <v>16</v>
      </c>
      <c r="B23" s="169" t="s">
        <v>572</v>
      </c>
      <c r="C23" s="183">
        <f t="shared" si="0"/>
        <v>0</v>
      </c>
      <c r="D23" s="183">
        <v>0</v>
      </c>
      <c r="E23" s="183"/>
      <c r="F23" s="183"/>
      <c r="G23" s="183"/>
    </row>
    <row r="24" spans="1:7" ht="25.5" hidden="1" x14ac:dyDescent="0.2">
      <c r="A24" s="191">
        <v>17</v>
      </c>
      <c r="B24" s="169" t="s">
        <v>573</v>
      </c>
      <c r="C24" s="183">
        <f t="shared" si="0"/>
        <v>0</v>
      </c>
      <c r="D24" s="183">
        <v>0</v>
      </c>
      <c r="E24" s="183"/>
      <c r="F24" s="183"/>
      <c r="G24" s="183"/>
    </row>
    <row r="25" spans="1:7" ht="25.5" hidden="1" x14ac:dyDescent="0.2">
      <c r="A25" s="191">
        <v>18</v>
      </c>
      <c r="B25" s="169" t="s">
        <v>574</v>
      </c>
      <c r="C25" s="183">
        <f t="shared" si="0"/>
        <v>0</v>
      </c>
      <c r="D25" s="183" t="s">
        <v>786</v>
      </c>
      <c r="E25" s="183"/>
      <c r="F25" s="183"/>
      <c r="G25" s="183"/>
    </row>
    <row r="26" spans="1:7" ht="25.5" hidden="1" x14ac:dyDescent="0.2">
      <c r="A26" s="191">
        <v>19</v>
      </c>
      <c r="B26" s="169" t="s">
        <v>575</v>
      </c>
      <c r="C26" s="183">
        <f t="shared" si="0"/>
        <v>0</v>
      </c>
      <c r="D26" s="183">
        <f>D14+D17+D18+D19+D23+D24</f>
        <v>0</v>
      </c>
      <c r="E26" s="183"/>
      <c r="F26" s="183"/>
      <c r="G26" s="183"/>
    </row>
    <row r="27" spans="1:7" ht="25.5" hidden="1" x14ac:dyDescent="0.2">
      <c r="A27" s="191">
        <v>20</v>
      </c>
      <c r="B27" s="169" t="s">
        <v>576</v>
      </c>
      <c r="C27" s="183">
        <f t="shared" si="0"/>
        <v>0</v>
      </c>
      <c r="D27" s="183">
        <v>0</v>
      </c>
      <c r="E27" s="183"/>
      <c r="F27" s="183"/>
      <c r="G27" s="183"/>
    </row>
    <row r="28" spans="1:7" ht="25.5" x14ac:dyDescent="0.2">
      <c r="A28" s="191">
        <v>21</v>
      </c>
      <c r="B28" s="169" t="s">
        <v>577</v>
      </c>
      <c r="C28" s="183">
        <f t="shared" si="0"/>
        <v>20000000</v>
      </c>
      <c r="D28" s="183">
        <v>20000000</v>
      </c>
      <c r="E28" s="183">
        <v>0</v>
      </c>
      <c r="F28" s="183">
        <v>0</v>
      </c>
      <c r="G28" s="183">
        <v>0</v>
      </c>
    </row>
    <row r="29" spans="1:7" ht="25.5" x14ac:dyDescent="0.2">
      <c r="A29" s="191">
        <v>22</v>
      </c>
      <c r="B29" s="169" t="s">
        <v>578</v>
      </c>
      <c r="C29" s="183">
        <f t="shared" si="0"/>
        <v>218602898</v>
      </c>
      <c r="D29" s="183">
        <v>218602898</v>
      </c>
      <c r="E29" s="183">
        <v>0</v>
      </c>
      <c r="F29" s="183">
        <v>0</v>
      </c>
      <c r="G29" s="183">
        <v>0</v>
      </c>
    </row>
    <row r="30" spans="1:7" ht="25.5" hidden="1" x14ac:dyDescent="0.2">
      <c r="A30" s="191">
        <v>23</v>
      </c>
      <c r="B30" s="169" t="s">
        <v>579</v>
      </c>
      <c r="C30" s="183">
        <f t="shared" si="0"/>
        <v>0</v>
      </c>
      <c r="D30" s="183">
        <v>0</v>
      </c>
      <c r="E30" s="183"/>
      <c r="F30" s="183"/>
      <c r="G30" s="183"/>
    </row>
    <row r="31" spans="1:7" hidden="1" x14ac:dyDescent="0.2">
      <c r="A31" s="191">
        <v>24</v>
      </c>
      <c r="B31" s="169" t="s">
        <v>580</v>
      </c>
      <c r="C31" s="183">
        <f t="shared" si="0"/>
        <v>0</v>
      </c>
      <c r="D31" s="183">
        <v>0</v>
      </c>
      <c r="E31" s="183"/>
      <c r="F31" s="183"/>
      <c r="G31" s="183"/>
    </row>
    <row r="32" spans="1:7" ht="25.5" hidden="1" x14ac:dyDescent="0.2">
      <c r="A32" s="191">
        <v>25</v>
      </c>
      <c r="B32" s="169" t="s">
        <v>581</v>
      </c>
      <c r="C32" s="183">
        <f t="shared" si="0"/>
        <v>0</v>
      </c>
      <c r="D32" s="183">
        <v>0</v>
      </c>
      <c r="E32" s="183"/>
      <c r="F32" s="183"/>
      <c r="G32" s="183"/>
    </row>
    <row r="33" spans="1:7" ht="25.5" hidden="1" x14ac:dyDescent="0.2">
      <c r="A33" s="191">
        <v>26</v>
      </c>
      <c r="B33" s="169" t="s">
        <v>582</v>
      </c>
      <c r="C33" s="183">
        <f t="shared" si="0"/>
        <v>0</v>
      </c>
      <c r="D33" s="183">
        <v>0</v>
      </c>
      <c r="E33" s="183"/>
      <c r="F33" s="183"/>
      <c r="G33" s="183"/>
    </row>
    <row r="34" spans="1:7" ht="25.5" hidden="1" x14ac:dyDescent="0.2">
      <c r="A34" s="191">
        <v>27</v>
      </c>
      <c r="B34" s="169" t="s">
        <v>583</v>
      </c>
      <c r="C34" s="183">
        <f t="shared" si="0"/>
        <v>0</v>
      </c>
      <c r="D34" s="183">
        <v>0</v>
      </c>
      <c r="E34" s="183"/>
      <c r="F34" s="183"/>
      <c r="G34" s="183"/>
    </row>
    <row r="35" spans="1:7" ht="25.5" hidden="1" customHeight="1" x14ac:dyDescent="0.2">
      <c r="A35" s="191">
        <v>28</v>
      </c>
      <c r="B35" s="169" t="s">
        <v>584</v>
      </c>
      <c r="C35" s="183">
        <f t="shared" si="0"/>
        <v>0</v>
      </c>
      <c r="D35" s="183">
        <f>SUM(D33:D34)</f>
        <v>0</v>
      </c>
      <c r="E35" s="183"/>
      <c r="F35" s="183"/>
      <c r="G35" s="183"/>
    </row>
    <row r="36" spans="1:7" ht="25.5" x14ac:dyDescent="0.2">
      <c r="A36" s="191">
        <v>29</v>
      </c>
      <c r="B36" s="169" t="s">
        <v>785</v>
      </c>
      <c r="C36" s="155">
        <f t="shared" si="0"/>
        <v>246602898</v>
      </c>
      <c r="D36" s="155">
        <f>D13+D26+D27+D28+D29+D30+D31+D32+D35</f>
        <v>246602898</v>
      </c>
      <c r="E36" s="155">
        <f>E13+E26+E27+E28+E29+E30+E31+E32+E35</f>
        <v>0</v>
      </c>
      <c r="F36" s="155">
        <f t="shared" ref="F36:G36" si="2">F13+F26+F27+F28+F29+F30+F31+F32+F35</f>
        <v>0</v>
      </c>
      <c r="G36" s="155">
        <f t="shared" si="2"/>
        <v>0</v>
      </c>
    </row>
    <row r="37" spans="1:7" ht="25.5" hidden="1" x14ac:dyDescent="0.2">
      <c r="A37" s="191">
        <v>30</v>
      </c>
      <c r="B37" s="169" t="s">
        <v>585</v>
      </c>
      <c r="C37" s="155">
        <f t="shared" si="0"/>
        <v>0</v>
      </c>
      <c r="D37" s="155">
        <v>0</v>
      </c>
      <c r="E37" s="155">
        <v>0</v>
      </c>
      <c r="F37" s="155">
        <v>0</v>
      </c>
      <c r="G37" s="155">
        <v>0</v>
      </c>
    </row>
    <row r="38" spans="1:7" ht="25.5" hidden="1" x14ac:dyDescent="0.2">
      <c r="A38" s="191">
        <v>31</v>
      </c>
      <c r="B38" s="169" t="s">
        <v>586</v>
      </c>
      <c r="C38" s="155">
        <f t="shared" si="0"/>
        <v>0</v>
      </c>
      <c r="D38" s="155">
        <v>0</v>
      </c>
      <c r="E38" s="155">
        <v>0</v>
      </c>
      <c r="F38" s="155">
        <v>0</v>
      </c>
      <c r="G38" s="155">
        <v>0</v>
      </c>
    </row>
    <row r="39" spans="1:7" ht="25.5" hidden="1" x14ac:dyDescent="0.2">
      <c r="A39" s="191">
        <v>32</v>
      </c>
      <c r="B39" s="169" t="s">
        <v>587</v>
      </c>
      <c r="C39" s="155">
        <f t="shared" si="0"/>
        <v>0</v>
      </c>
      <c r="D39" s="155">
        <v>0</v>
      </c>
      <c r="E39" s="155">
        <v>0</v>
      </c>
      <c r="F39" s="155">
        <v>0</v>
      </c>
      <c r="G39" s="155">
        <v>0</v>
      </c>
    </row>
    <row r="40" spans="1:7" ht="25.5" hidden="1" x14ac:dyDescent="0.2">
      <c r="A40" s="191">
        <v>33</v>
      </c>
      <c r="B40" s="169" t="s">
        <v>588</v>
      </c>
      <c r="C40" s="155">
        <f t="shared" si="0"/>
        <v>0</v>
      </c>
      <c r="D40" s="155">
        <v>0</v>
      </c>
      <c r="E40" s="155">
        <v>0</v>
      </c>
      <c r="F40" s="155">
        <v>0</v>
      </c>
      <c r="G40" s="155">
        <v>0</v>
      </c>
    </row>
    <row r="41" spans="1:7" ht="38.25" hidden="1" x14ac:dyDescent="0.2">
      <c r="A41" s="191">
        <v>34</v>
      </c>
      <c r="B41" s="169" t="s">
        <v>589</v>
      </c>
      <c r="C41" s="155">
        <f t="shared" si="0"/>
        <v>0</v>
      </c>
      <c r="D41" s="155">
        <v>0</v>
      </c>
      <c r="E41" s="155">
        <v>0</v>
      </c>
      <c r="F41" s="155">
        <v>0</v>
      </c>
      <c r="G41" s="155">
        <v>0</v>
      </c>
    </row>
    <row r="42" spans="1:7" ht="25.5" hidden="1" x14ac:dyDescent="0.2">
      <c r="A42" s="191">
        <v>35</v>
      </c>
      <c r="B42" s="169" t="s">
        <v>590</v>
      </c>
      <c r="C42" s="155">
        <f t="shared" si="0"/>
        <v>0</v>
      </c>
      <c r="D42" s="155">
        <v>0</v>
      </c>
      <c r="E42" s="155">
        <v>0</v>
      </c>
      <c r="F42" s="155">
        <v>0</v>
      </c>
      <c r="G42" s="155">
        <v>0</v>
      </c>
    </row>
    <row r="43" spans="1:7" ht="25.5" hidden="1" x14ac:dyDescent="0.2">
      <c r="A43" s="191">
        <v>36</v>
      </c>
      <c r="B43" s="169" t="s">
        <v>591</v>
      </c>
      <c r="C43" s="155">
        <f t="shared" si="0"/>
        <v>0</v>
      </c>
      <c r="D43" s="155">
        <v>0</v>
      </c>
      <c r="E43" s="155">
        <v>0</v>
      </c>
      <c r="F43" s="155">
        <v>0</v>
      </c>
      <c r="G43" s="155">
        <v>0</v>
      </c>
    </row>
    <row r="44" spans="1:7" ht="25.5" hidden="1" x14ac:dyDescent="0.2">
      <c r="A44" s="191">
        <v>37</v>
      </c>
      <c r="B44" s="169" t="s">
        <v>592</v>
      </c>
      <c r="C44" s="155">
        <f t="shared" si="0"/>
        <v>0</v>
      </c>
      <c r="D44" s="155">
        <v>0</v>
      </c>
      <c r="E44" s="155">
        <v>0</v>
      </c>
      <c r="F44" s="155">
        <v>0</v>
      </c>
      <c r="G44" s="155">
        <v>0</v>
      </c>
    </row>
    <row r="45" spans="1:7" ht="25.5" hidden="1" x14ac:dyDescent="0.2">
      <c r="A45" s="191">
        <v>38</v>
      </c>
      <c r="B45" s="169" t="s">
        <v>593</v>
      </c>
      <c r="C45" s="155">
        <f t="shared" si="0"/>
        <v>0</v>
      </c>
      <c r="D45" s="155">
        <v>0</v>
      </c>
      <c r="E45" s="155">
        <v>0</v>
      </c>
      <c r="F45" s="155">
        <v>0</v>
      </c>
      <c r="G45" s="155">
        <v>0</v>
      </c>
    </row>
    <row r="46" spans="1:7" hidden="1" x14ac:dyDescent="0.2">
      <c r="A46" s="191">
        <v>39</v>
      </c>
      <c r="B46" s="169" t="s">
        <v>594</v>
      </c>
      <c r="C46" s="155">
        <f t="shared" si="0"/>
        <v>0</v>
      </c>
      <c r="D46" s="155">
        <v>0</v>
      </c>
      <c r="E46" s="155">
        <v>0</v>
      </c>
      <c r="F46" s="155">
        <v>0</v>
      </c>
      <c r="G46" s="155">
        <v>0</v>
      </c>
    </row>
    <row r="47" spans="1:7" ht="25.5" x14ac:dyDescent="0.2">
      <c r="A47" s="152">
        <v>40</v>
      </c>
      <c r="B47" s="153" t="s">
        <v>595</v>
      </c>
      <c r="C47" s="155">
        <f t="shared" si="0"/>
        <v>246602898</v>
      </c>
      <c r="D47" s="155">
        <f>D36+D44+D45+D46</f>
        <v>246602898</v>
      </c>
      <c r="E47" s="155">
        <f>E36+E44+E45+E46</f>
        <v>0</v>
      </c>
      <c r="F47" s="155">
        <f t="shared" ref="F47:G47" si="3">F36+F44+F45+F46</f>
        <v>0</v>
      </c>
      <c r="G47" s="155">
        <f t="shared" si="3"/>
        <v>0</v>
      </c>
    </row>
  </sheetData>
  <mergeCells count="6">
    <mergeCell ref="A6:B7"/>
    <mergeCell ref="C6:G6"/>
    <mergeCell ref="A4:G4"/>
    <mergeCell ref="A1:G1"/>
    <mergeCell ref="A2:G2"/>
    <mergeCell ref="A3:G3"/>
  </mergeCells>
  <pageMargins left="0.75" right="0.75" top="1" bottom="1" header="0.5" footer="0.5"/>
  <pageSetup paperSize="9" orientation="landscape" r:id="rId1"/>
  <headerFooter alignWithMargins="0">
    <oddHeader>&amp;RÉrték típus: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view="pageBreakPreview" zoomScaleNormal="100" zoomScaleSheetLayoutView="100" workbookViewId="0">
      <selection activeCell="F42" sqref="F42"/>
    </sheetView>
  </sheetViews>
  <sheetFormatPr defaultRowHeight="12.75" x14ac:dyDescent="0.2"/>
  <cols>
    <col min="1" max="1" width="3.140625" style="190" bestFit="1" customWidth="1"/>
    <col min="2" max="2" width="65.42578125" style="190" bestFit="1" customWidth="1"/>
    <col min="3" max="4" width="15.28515625" style="190" customWidth="1"/>
    <col min="5" max="7" width="14.28515625" style="190" customWidth="1"/>
    <col min="8" max="9" width="9.140625" style="190"/>
    <col min="10" max="10" width="13.85546875" style="190" bestFit="1" customWidth="1"/>
    <col min="11" max="16384" width="9.140625" style="190"/>
  </cols>
  <sheetData>
    <row r="1" spans="1:7" ht="12.75" customHeight="1" x14ac:dyDescent="0.2">
      <c r="A1" s="222" t="s">
        <v>833</v>
      </c>
      <c r="B1" s="222"/>
      <c r="C1" s="222"/>
      <c r="D1" s="222"/>
      <c r="E1" s="222"/>
      <c r="F1" s="222"/>
      <c r="G1" s="222"/>
    </row>
    <row r="2" spans="1:7" hidden="1" x14ac:dyDescent="0.2">
      <c r="A2" s="222" t="s">
        <v>787</v>
      </c>
      <c r="B2" s="222"/>
      <c r="C2" s="222"/>
      <c r="D2" s="222"/>
      <c r="E2" s="222"/>
      <c r="F2" s="222"/>
      <c r="G2" s="222"/>
    </row>
    <row r="3" spans="1:7" x14ac:dyDescent="0.2">
      <c r="A3" s="222"/>
      <c r="B3" s="222"/>
      <c r="C3" s="222"/>
      <c r="D3" s="222"/>
      <c r="E3" s="222"/>
      <c r="F3" s="222"/>
      <c r="G3" s="222"/>
    </row>
    <row r="4" spans="1:7" ht="12.75" customHeight="1" x14ac:dyDescent="0.2">
      <c r="A4" s="231" t="s">
        <v>795</v>
      </c>
      <c r="B4" s="231"/>
      <c r="C4" s="231"/>
      <c r="D4" s="231"/>
      <c r="E4" s="231"/>
      <c r="F4" s="231"/>
      <c r="G4" s="231"/>
    </row>
    <row r="5" spans="1:7" ht="15" x14ac:dyDescent="0.2">
      <c r="A5" s="185">
        <v>1</v>
      </c>
      <c r="B5" s="185">
        <v>2</v>
      </c>
      <c r="C5" s="185">
        <v>3</v>
      </c>
      <c r="D5" s="185">
        <v>4</v>
      </c>
      <c r="E5" s="185">
        <v>5</v>
      </c>
      <c r="F5" s="185">
        <v>6</v>
      </c>
      <c r="G5" s="185">
        <v>7</v>
      </c>
    </row>
    <row r="6" spans="1:7" ht="12.75" customHeight="1" x14ac:dyDescent="0.2">
      <c r="A6" s="230"/>
      <c r="B6" s="230"/>
      <c r="C6" s="230" t="s">
        <v>16</v>
      </c>
      <c r="D6" s="230"/>
      <c r="E6" s="230"/>
      <c r="F6" s="230"/>
      <c r="G6" s="230"/>
    </row>
    <row r="7" spans="1:7" ht="69" customHeight="1" x14ac:dyDescent="0.2">
      <c r="A7" s="230"/>
      <c r="B7" s="230"/>
      <c r="C7" s="187" t="s">
        <v>626</v>
      </c>
      <c r="D7" s="187" t="s">
        <v>102</v>
      </c>
      <c r="E7" s="187" t="s">
        <v>103</v>
      </c>
      <c r="F7" s="187" t="s">
        <v>104</v>
      </c>
      <c r="G7" s="187" t="s">
        <v>23</v>
      </c>
    </row>
    <row r="8" spans="1:7" x14ac:dyDescent="0.2">
      <c r="A8" s="191">
        <v>1</v>
      </c>
      <c r="B8" s="169" t="s">
        <v>596</v>
      </c>
      <c r="C8" s="183">
        <f>SUM(D8:G8)</f>
        <v>21745000</v>
      </c>
      <c r="D8" s="183">
        <v>21745000</v>
      </c>
      <c r="E8" s="183">
        <v>0</v>
      </c>
      <c r="F8" s="183">
        <v>0</v>
      </c>
      <c r="G8" s="183">
        <v>0</v>
      </c>
    </row>
    <row r="9" spans="1:7" hidden="1" x14ac:dyDescent="0.2">
      <c r="A9" s="191">
        <v>2</v>
      </c>
      <c r="B9" s="169" t="s">
        <v>597</v>
      </c>
      <c r="C9" s="183">
        <f t="shared" ref="C9:C39" si="0">SUM(D9:G9)</f>
        <v>0</v>
      </c>
      <c r="D9" s="183">
        <v>0</v>
      </c>
      <c r="E9" s="183">
        <v>0</v>
      </c>
      <c r="F9" s="183">
        <v>0</v>
      </c>
      <c r="G9" s="183">
        <v>0</v>
      </c>
    </row>
    <row r="10" spans="1:7" hidden="1" x14ac:dyDescent="0.2">
      <c r="A10" s="191">
        <v>3</v>
      </c>
      <c r="B10" s="169" t="s">
        <v>598</v>
      </c>
      <c r="C10" s="183">
        <f t="shared" si="0"/>
        <v>0</v>
      </c>
      <c r="D10" s="183">
        <v>0</v>
      </c>
      <c r="E10" s="183">
        <v>0</v>
      </c>
      <c r="F10" s="183">
        <v>0</v>
      </c>
      <c r="G10" s="183">
        <v>0</v>
      </c>
    </row>
    <row r="11" spans="1:7" x14ac:dyDescent="0.2">
      <c r="A11" s="191">
        <v>4</v>
      </c>
      <c r="B11" s="169" t="s">
        <v>599</v>
      </c>
      <c r="C11" s="183">
        <f t="shared" si="0"/>
        <v>21745000</v>
      </c>
      <c r="D11" s="183">
        <f>SUM(D8:D10)</f>
        <v>21745000</v>
      </c>
      <c r="E11" s="183">
        <v>0</v>
      </c>
      <c r="F11" s="183">
        <v>0</v>
      </c>
      <c r="G11" s="183">
        <v>0</v>
      </c>
    </row>
    <row r="12" spans="1:7" ht="25.5" hidden="1" x14ac:dyDescent="0.2">
      <c r="A12" s="191">
        <v>5</v>
      </c>
      <c r="B12" s="169" t="s">
        <v>600</v>
      </c>
      <c r="C12" s="183">
        <f t="shared" si="0"/>
        <v>0</v>
      </c>
      <c r="D12" s="183">
        <f>SUM(D13:D14)</f>
        <v>0</v>
      </c>
      <c r="E12" s="183">
        <f>SUM(E13:E14)</f>
        <v>0</v>
      </c>
      <c r="F12" s="183">
        <v>0</v>
      </c>
      <c r="G12" s="183">
        <v>0</v>
      </c>
    </row>
    <row r="13" spans="1:7" hidden="1" x14ac:dyDescent="0.2">
      <c r="A13" s="191">
        <v>6</v>
      </c>
      <c r="B13" s="169" t="s">
        <v>601</v>
      </c>
      <c r="C13" s="183">
        <f t="shared" si="0"/>
        <v>0</v>
      </c>
      <c r="D13" s="183" t="s">
        <v>786</v>
      </c>
      <c r="E13" s="183" t="s">
        <v>786</v>
      </c>
      <c r="F13" s="183">
        <v>0</v>
      </c>
      <c r="G13" s="183">
        <v>0</v>
      </c>
    </row>
    <row r="14" spans="1:7" hidden="1" x14ac:dyDescent="0.2">
      <c r="A14" s="191">
        <v>7</v>
      </c>
      <c r="B14" s="169" t="s">
        <v>602</v>
      </c>
      <c r="C14" s="183">
        <f t="shared" si="0"/>
        <v>0</v>
      </c>
      <c r="D14" s="183" t="s">
        <v>786</v>
      </c>
      <c r="E14" s="183" t="s">
        <v>786</v>
      </c>
      <c r="F14" s="183">
        <v>0</v>
      </c>
      <c r="G14" s="183">
        <v>0</v>
      </c>
    </row>
    <row r="15" spans="1:7" hidden="1" x14ac:dyDescent="0.2">
      <c r="A15" s="191">
        <v>8</v>
      </c>
      <c r="B15" s="169" t="s">
        <v>603</v>
      </c>
      <c r="C15" s="183">
        <f t="shared" si="0"/>
        <v>0</v>
      </c>
      <c r="D15" s="183">
        <v>0</v>
      </c>
      <c r="E15" s="183">
        <v>0</v>
      </c>
      <c r="F15" s="183">
        <v>0</v>
      </c>
      <c r="G15" s="183">
        <v>0</v>
      </c>
    </row>
    <row r="16" spans="1:7" hidden="1" x14ac:dyDescent="0.2">
      <c r="A16" s="191">
        <v>9</v>
      </c>
      <c r="B16" s="169" t="s">
        <v>604</v>
      </c>
      <c r="C16" s="183">
        <f t="shared" si="0"/>
        <v>0</v>
      </c>
      <c r="D16" s="183">
        <v>0</v>
      </c>
      <c r="E16" s="183">
        <v>0</v>
      </c>
      <c r="F16" s="183">
        <v>0</v>
      </c>
      <c r="G16" s="183">
        <v>0</v>
      </c>
    </row>
    <row r="17" spans="1:10" hidden="1" x14ac:dyDescent="0.2">
      <c r="A17" s="191">
        <v>10</v>
      </c>
      <c r="B17" s="169" t="s">
        <v>605</v>
      </c>
      <c r="C17" s="183">
        <f t="shared" si="0"/>
        <v>0</v>
      </c>
      <c r="D17" s="183">
        <v>0</v>
      </c>
      <c r="E17" s="183">
        <v>0</v>
      </c>
      <c r="F17" s="183">
        <v>0</v>
      </c>
      <c r="G17" s="183">
        <v>0</v>
      </c>
    </row>
    <row r="18" spans="1:10" hidden="1" x14ac:dyDescent="0.2">
      <c r="A18" s="191">
        <v>11</v>
      </c>
      <c r="B18" s="169" t="s">
        <v>606</v>
      </c>
      <c r="C18" s="183">
        <f t="shared" si="0"/>
        <v>0</v>
      </c>
      <c r="D18" s="183">
        <f>SUM(D12,D15,D16,D17)</f>
        <v>0</v>
      </c>
      <c r="E18" s="183">
        <f>SUM(E12,E15,E16,E17)</f>
        <v>0</v>
      </c>
      <c r="F18" s="183">
        <v>0</v>
      </c>
      <c r="G18" s="183">
        <v>0</v>
      </c>
    </row>
    <row r="19" spans="1:10" x14ac:dyDescent="0.2">
      <c r="A19" s="191">
        <v>12</v>
      </c>
      <c r="B19" s="169" t="s">
        <v>607</v>
      </c>
      <c r="C19" s="183">
        <f t="shared" si="0"/>
        <v>188308118</v>
      </c>
      <c r="D19" s="183">
        <v>186726016</v>
      </c>
      <c r="E19" s="183">
        <v>658972</v>
      </c>
      <c r="F19" s="183">
        <v>494832</v>
      </c>
      <c r="G19" s="183">
        <v>428298</v>
      </c>
    </row>
    <row r="20" spans="1:10" hidden="1" x14ac:dyDescent="0.2">
      <c r="A20" s="191">
        <v>13</v>
      </c>
      <c r="B20" s="169" t="s">
        <v>608</v>
      </c>
      <c r="C20" s="183">
        <f t="shared" si="0"/>
        <v>0</v>
      </c>
      <c r="D20" s="183">
        <v>0</v>
      </c>
      <c r="E20" s="183">
        <v>0</v>
      </c>
      <c r="F20" s="183">
        <v>0</v>
      </c>
      <c r="G20" s="183">
        <v>0</v>
      </c>
    </row>
    <row r="21" spans="1:10" x14ac:dyDescent="0.2">
      <c r="A21" s="191">
        <v>14</v>
      </c>
      <c r="B21" s="169" t="s">
        <v>609</v>
      </c>
      <c r="C21" s="183">
        <f t="shared" si="0"/>
        <v>188308118</v>
      </c>
      <c r="D21" s="183">
        <f>SUM(D19:D20)</f>
        <v>186726016</v>
      </c>
      <c r="E21" s="183">
        <f>SUM(E19:E20)</f>
        <v>658972</v>
      </c>
      <c r="F21" s="183">
        <f>SUM(F19:F20)</f>
        <v>494832</v>
      </c>
      <c r="G21" s="183">
        <f>SUM(G19,G20)</f>
        <v>428298</v>
      </c>
    </row>
    <row r="22" spans="1:10" x14ac:dyDescent="0.2">
      <c r="A22" s="191">
        <v>15</v>
      </c>
      <c r="B22" s="169" t="s">
        <v>610</v>
      </c>
      <c r="C22" s="183">
        <f t="shared" si="0"/>
        <v>20000000</v>
      </c>
      <c r="D22" s="183">
        <v>20000000</v>
      </c>
      <c r="E22" s="183">
        <v>0</v>
      </c>
      <c r="F22" s="183">
        <v>0</v>
      </c>
      <c r="G22" s="183">
        <v>0</v>
      </c>
    </row>
    <row r="23" spans="1:10" hidden="1" x14ac:dyDescent="0.2">
      <c r="A23" s="191">
        <v>16</v>
      </c>
      <c r="B23" s="169" t="s">
        <v>611</v>
      </c>
      <c r="C23" s="183">
        <f t="shared" si="0"/>
        <v>0</v>
      </c>
      <c r="D23" s="183">
        <v>0</v>
      </c>
      <c r="E23" s="183">
        <v>0</v>
      </c>
      <c r="F23" s="183">
        <v>0</v>
      </c>
      <c r="G23" s="183">
        <v>0</v>
      </c>
    </row>
    <row r="24" spans="1:10" x14ac:dyDescent="0.2">
      <c r="A24" s="191">
        <v>17</v>
      </c>
      <c r="B24" s="169" t="s">
        <v>612</v>
      </c>
      <c r="C24" s="183">
        <f t="shared" si="0"/>
        <v>218602898</v>
      </c>
      <c r="D24" s="183">
        <v>0</v>
      </c>
      <c r="E24" s="183">
        <v>78797028</v>
      </c>
      <c r="F24" s="183">
        <v>68314168</v>
      </c>
      <c r="G24" s="183">
        <v>71491702</v>
      </c>
      <c r="J24" s="192"/>
    </row>
    <row r="25" spans="1:10" hidden="1" x14ac:dyDescent="0.2">
      <c r="A25" s="191">
        <v>18</v>
      </c>
      <c r="B25" s="169" t="s">
        <v>613</v>
      </c>
      <c r="C25" s="183">
        <f t="shared" si="0"/>
        <v>0</v>
      </c>
      <c r="D25" s="183">
        <v>0</v>
      </c>
      <c r="E25" s="183">
        <v>0</v>
      </c>
      <c r="F25" s="183">
        <v>0</v>
      </c>
      <c r="G25" s="183">
        <v>0</v>
      </c>
    </row>
    <row r="26" spans="1:10" hidden="1" x14ac:dyDescent="0.2">
      <c r="A26" s="191">
        <v>19</v>
      </c>
      <c r="B26" s="169" t="s">
        <v>614</v>
      </c>
      <c r="C26" s="183">
        <f t="shared" si="0"/>
        <v>0</v>
      </c>
      <c r="D26" s="183">
        <v>0</v>
      </c>
      <c r="E26" s="183">
        <v>0</v>
      </c>
      <c r="F26" s="183">
        <v>0</v>
      </c>
      <c r="G26" s="183">
        <v>0</v>
      </c>
    </row>
    <row r="27" spans="1:10" hidden="1" x14ac:dyDescent="0.2">
      <c r="A27" s="191">
        <v>20</v>
      </c>
      <c r="B27" s="169" t="s">
        <v>615</v>
      </c>
      <c r="C27" s="183">
        <f t="shared" si="0"/>
        <v>0</v>
      </c>
      <c r="D27" s="183">
        <v>0</v>
      </c>
      <c r="E27" s="183">
        <v>0</v>
      </c>
      <c r="F27" s="183">
        <v>0</v>
      </c>
      <c r="G27" s="183">
        <v>0</v>
      </c>
    </row>
    <row r="28" spans="1:10" hidden="1" x14ac:dyDescent="0.2">
      <c r="A28" s="191">
        <v>21</v>
      </c>
      <c r="B28" s="169" t="s">
        <v>616</v>
      </c>
      <c r="C28" s="183">
        <f t="shared" si="0"/>
        <v>0</v>
      </c>
      <c r="D28" s="183">
        <v>0</v>
      </c>
      <c r="E28" s="183">
        <v>0</v>
      </c>
      <c r="F28" s="183">
        <v>0</v>
      </c>
      <c r="G28" s="183">
        <v>0</v>
      </c>
    </row>
    <row r="29" spans="1:10" hidden="1" x14ac:dyDescent="0.2">
      <c r="A29" s="191">
        <v>22</v>
      </c>
      <c r="B29" s="169" t="s">
        <v>617</v>
      </c>
      <c r="C29" s="183">
        <f t="shared" si="0"/>
        <v>0</v>
      </c>
      <c r="D29" s="183">
        <f>SUM(D27:D28)</f>
        <v>0</v>
      </c>
      <c r="E29" s="183">
        <f t="shared" ref="E29:G29" si="1">SUM(E27:E28)</f>
        <v>0</v>
      </c>
      <c r="F29" s="183">
        <f t="shared" si="1"/>
        <v>0</v>
      </c>
      <c r="G29" s="183">
        <f t="shared" si="1"/>
        <v>0</v>
      </c>
    </row>
    <row r="30" spans="1:10" x14ac:dyDescent="0.2">
      <c r="A30" s="191">
        <v>23</v>
      </c>
      <c r="B30" s="169" t="s">
        <v>788</v>
      </c>
      <c r="C30" s="155">
        <f t="shared" si="0"/>
        <v>448656016</v>
      </c>
      <c r="D30" s="155">
        <f>D11+D18+D21+D22+D23+D24+D25+D26+D29</f>
        <v>228471016</v>
      </c>
      <c r="E30" s="155">
        <v>79456000</v>
      </c>
      <c r="F30" s="155">
        <f>SUM(F11,F18,F21,F22,F23,F24,F25,F26,F29)</f>
        <v>68809000</v>
      </c>
      <c r="G30" s="155">
        <f>SUM(G11,G18,G21,G22,G23,G24,G25,G26,G29)</f>
        <v>71920000</v>
      </c>
    </row>
    <row r="31" spans="1:10" hidden="1" x14ac:dyDescent="0.2">
      <c r="A31" s="191">
        <v>24</v>
      </c>
      <c r="B31" s="169" t="s">
        <v>618</v>
      </c>
      <c r="C31" s="183">
        <f t="shared" si="0"/>
        <v>0</v>
      </c>
      <c r="D31" s="183">
        <v>0</v>
      </c>
      <c r="E31" s="183">
        <v>0</v>
      </c>
      <c r="F31" s="183">
        <v>0</v>
      </c>
      <c r="G31" s="183">
        <v>0</v>
      </c>
    </row>
    <row r="32" spans="1:10" hidden="1" x14ac:dyDescent="0.2">
      <c r="A32" s="191">
        <v>25</v>
      </c>
      <c r="B32" s="169" t="s">
        <v>619</v>
      </c>
      <c r="C32" s="183">
        <f t="shared" si="0"/>
        <v>0</v>
      </c>
      <c r="D32" s="183">
        <v>0</v>
      </c>
      <c r="E32" s="183">
        <v>0</v>
      </c>
      <c r="F32" s="183">
        <v>0</v>
      </c>
      <c r="G32" s="183">
        <v>0</v>
      </c>
    </row>
    <row r="33" spans="1:7" hidden="1" x14ac:dyDescent="0.2">
      <c r="A33" s="191">
        <v>26</v>
      </c>
      <c r="B33" s="169" t="s">
        <v>620</v>
      </c>
      <c r="C33" s="183">
        <f t="shared" si="0"/>
        <v>0</v>
      </c>
      <c r="D33" s="183">
        <v>0</v>
      </c>
      <c r="E33" s="183">
        <v>0</v>
      </c>
      <c r="F33" s="183">
        <v>0</v>
      </c>
      <c r="G33" s="183">
        <v>0</v>
      </c>
    </row>
    <row r="34" spans="1:7" ht="25.5" hidden="1" x14ac:dyDescent="0.2">
      <c r="A34" s="191">
        <v>27</v>
      </c>
      <c r="B34" s="169" t="s">
        <v>621</v>
      </c>
      <c r="C34" s="183">
        <f t="shared" si="0"/>
        <v>0</v>
      </c>
      <c r="D34" s="183">
        <v>0</v>
      </c>
      <c r="E34" s="183">
        <v>0</v>
      </c>
      <c r="F34" s="183">
        <v>0</v>
      </c>
      <c r="G34" s="183">
        <v>0</v>
      </c>
    </row>
    <row r="35" spans="1:7" hidden="1" x14ac:dyDescent="0.2">
      <c r="A35" s="191">
        <v>28</v>
      </c>
      <c r="B35" s="169" t="s">
        <v>622</v>
      </c>
      <c r="C35" s="183">
        <f t="shared" si="0"/>
        <v>0</v>
      </c>
      <c r="D35" s="183">
        <v>0</v>
      </c>
      <c r="E35" s="183">
        <v>0</v>
      </c>
      <c r="F35" s="183">
        <v>0</v>
      </c>
      <c r="G35" s="183">
        <v>0</v>
      </c>
    </row>
    <row r="36" spans="1:7" hidden="1" x14ac:dyDescent="0.2">
      <c r="A36" s="191">
        <v>29</v>
      </c>
      <c r="B36" s="169" t="s">
        <v>789</v>
      </c>
      <c r="C36" s="183">
        <f t="shared" si="0"/>
        <v>0</v>
      </c>
      <c r="D36" s="183">
        <f>SUM(D31:D35)</f>
        <v>0</v>
      </c>
      <c r="E36" s="183">
        <f t="shared" ref="E36:G36" si="2">SUM(E31:E35)</f>
        <v>0</v>
      </c>
      <c r="F36" s="183">
        <f t="shared" si="2"/>
        <v>0</v>
      </c>
      <c r="G36" s="183">
        <f t="shared" si="2"/>
        <v>0</v>
      </c>
    </row>
    <row r="37" spans="1:7" hidden="1" x14ac:dyDescent="0.2">
      <c r="A37" s="191">
        <v>30</v>
      </c>
      <c r="B37" s="169" t="s">
        <v>623</v>
      </c>
      <c r="C37" s="183">
        <f t="shared" si="0"/>
        <v>0</v>
      </c>
      <c r="D37" s="183">
        <v>0</v>
      </c>
      <c r="E37" s="183">
        <v>0</v>
      </c>
      <c r="F37" s="183">
        <v>0</v>
      </c>
      <c r="G37" s="183">
        <v>0</v>
      </c>
    </row>
    <row r="38" spans="1:7" hidden="1" x14ac:dyDescent="0.2">
      <c r="A38" s="191">
        <v>31</v>
      </c>
      <c r="B38" s="169" t="s">
        <v>624</v>
      </c>
      <c r="C38" s="183">
        <f t="shared" si="0"/>
        <v>0</v>
      </c>
      <c r="D38" s="183">
        <v>0</v>
      </c>
      <c r="E38" s="183">
        <v>0</v>
      </c>
      <c r="F38" s="183">
        <v>0</v>
      </c>
      <c r="G38" s="183">
        <v>0</v>
      </c>
    </row>
    <row r="39" spans="1:7" x14ac:dyDescent="0.2">
      <c r="A39" s="152">
        <v>32</v>
      </c>
      <c r="B39" s="153" t="s">
        <v>625</v>
      </c>
      <c r="C39" s="155">
        <f t="shared" si="0"/>
        <v>448656016</v>
      </c>
      <c r="D39" s="155">
        <f>SUM(D37:D38,D30,D36)</f>
        <v>228471016</v>
      </c>
      <c r="E39" s="155">
        <f>SUM(E37:E38,E30,E36)</f>
        <v>79456000</v>
      </c>
      <c r="F39" s="155">
        <f>SUM(F30,F36,F37,F38)</f>
        <v>68809000</v>
      </c>
      <c r="G39" s="155">
        <f>SUM(G30,G36,G37,G38)</f>
        <v>71920000</v>
      </c>
    </row>
  </sheetData>
  <mergeCells count="6">
    <mergeCell ref="A6:B7"/>
    <mergeCell ref="C6:G6"/>
    <mergeCell ref="A4:G4"/>
    <mergeCell ref="A1:G1"/>
    <mergeCell ref="A2:G2"/>
    <mergeCell ref="A3:G3"/>
  </mergeCells>
  <pageMargins left="0.75" right="0.75" top="1" bottom="1" header="0.5" footer="0.5"/>
  <pageSetup paperSize="9" scale="90" orientation="landscape" r:id="rId1"/>
  <headerFooter alignWithMargins="0">
    <oddHeader>&amp;RÉrték típus: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2"/>
  </sheetPr>
  <dimension ref="A1:R74"/>
  <sheetViews>
    <sheetView view="pageBreakPreview" zoomScaleNormal="100" zoomScaleSheetLayoutView="100" workbookViewId="0">
      <selection activeCell="A2" sqref="A2:O2"/>
    </sheetView>
  </sheetViews>
  <sheetFormatPr defaultRowHeight="15.75" x14ac:dyDescent="0.25"/>
  <cols>
    <col min="1" max="1" width="3.140625" style="5" customWidth="1"/>
    <col min="2" max="2" width="10.85546875" style="6" customWidth="1"/>
    <col min="3" max="3" width="9" style="6" customWidth="1"/>
    <col min="4" max="4" width="27" style="6" customWidth="1"/>
    <col min="5" max="5" width="3.28515625" style="5" bestFit="1" customWidth="1"/>
    <col min="6" max="6" width="19.5703125" style="5" bestFit="1" customWidth="1"/>
    <col min="7" max="7" width="19.5703125" style="5" customWidth="1"/>
    <col min="8" max="8" width="19.28515625" style="5" customWidth="1"/>
    <col min="9" max="9" width="12.5703125" style="6" customWidth="1"/>
    <col min="10" max="10" width="9.85546875" style="6" bestFit="1" customWidth="1"/>
    <col min="11" max="11" width="26.7109375" style="6" customWidth="1"/>
    <col min="12" max="12" width="3.42578125" style="6" customWidth="1"/>
    <col min="13" max="14" width="19.5703125" style="159" customWidth="1"/>
    <col min="15" max="15" width="19.7109375" style="159" customWidth="1"/>
    <col min="16" max="16" width="5.140625" style="5" customWidth="1"/>
    <col min="17" max="16384" width="9.140625" style="5"/>
  </cols>
  <sheetData>
    <row r="1" spans="1:18" s="9" customFormat="1" x14ac:dyDescent="0.25">
      <c r="A1" s="236" t="s">
        <v>627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7"/>
      <c r="Q1" s="7"/>
      <c r="R1" s="7"/>
    </row>
    <row r="2" spans="1:18" s="9" customFormat="1" ht="14.25" customHeight="1" x14ac:dyDescent="0.25">
      <c r="A2" s="236" t="s">
        <v>829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8"/>
      <c r="Q2" s="7"/>
      <c r="R2" s="7"/>
    </row>
    <row r="3" spans="1:18" s="9" customFormat="1" hidden="1" x14ac:dyDescent="0.25">
      <c r="A3" s="236" t="s">
        <v>665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7"/>
      <c r="Q3" s="7"/>
      <c r="R3" s="7"/>
    </row>
    <row r="4" spans="1:18" s="9" customFormat="1" ht="14.25" hidden="1" customHeight="1" x14ac:dyDescent="0.25">
      <c r="A4" s="236" t="s">
        <v>790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8"/>
      <c r="Q4" s="7"/>
      <c r="R4" s="7"/>
    </row>
    <row r="5" spans="1:18" s="9" customFormat="1" x14ac:dyDescent="0.25">
      <c r="A5" s="236" t="s">
        <v>791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8"/>
      <c r="Q5" s="7"/>
      <c r="R5" s="7"/>
    </row>
    <row r="6" spans="1:18" s="9" customFormat="1" x14ac:dyDescent="0.25">
      <c r="A6" s="3" t="s">
        <v>15</v>
      </c>
      <c r="B6" s="4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6"/>
      <c r="N6" s="156"/>
      <c r="O6" s="157" t="s">
        <v>628</v>
      </c>
      <c r="P6" s="8"/>
      <c r="Q6" s="7"/>
      <c r="R6" s="7"/>
    </row>
    <row r="7" spans="1:18" ht="14.25" hidden="1" customHeight="1" x14ac:dyDescent="0.25">
      <c r="A7" s="3" t="s">
        <v>60</v>
      </c>
      <c r="B7" s="4" t="s">
        <v>59</v>
      </c>
      <c r="C7" s="15"/>
      <c r="D7" s="15"/>
      <c r="E7" s="11"/>
      <c r="F7" s="11"/>
      <c r="G7" s="11"/>
      <c r="H7" s="11"/>
      <c r="I7" s="10"/>
      <c r="J7" s="10"/>
      <c r="K7" s="10"/>
      <c r="L7" s="10"/>
      <c r="M7" s="158"/>
      <c r="N7" s="158"/>
    </row>
    <row r="8" spans="1:18" ht="14.25" hidden="1" customHeight="1" x14ac:dyDescent="0.25">
      <c r="A8" s="3" t="s">
        <v>57</v>
      </c>
      <c r="B8" s="4" t="s">
        <v>58</v>
      </c>
      <c r="C8" s="15"/>
      <c r="D8" s="15"/>
      <c r="E8" s="11"/>
      <c r="F8" s="11"/>
      <c r="G8" s="11"/>
      <c r="H8" s="11"/>
      <c r="I8" s="10"/>
      <c r="J8" s="10"/>
      <c r="K8" s="10"/>
      <c r="L8" s="10"/>
      <c r="M8" s="158"/>
      <c r="N8" s="158"/>
    </row>
    <row r="9" spans="1:18" ht="14.25" customHeight="1" x14ac:dyDescent="0.25">
      <c r="B9" s="44"/>
      <c r="C9" s="43"/>
      <c r="D9" s="43"/>
      <c r="E9" s="11"/>
      <c r="F9" s="11"/>
      <c r="G9" s="11"/>
      <c r="H9" s="11"/>
      <c r="I9" s="10"/>
      <c r="J9" s="10"/>
      <c r="K9" s="10"/>
      <c r="L9" s="10"/>
      <c r="M9" s="158"/>
      <c r="N9" s="158"/>
      <c r="O9" s="160"/>
    </row>
    <row r="10" spans="1:18" ht="15.75" customHeight="1" x14ac:dyDescent="0.25">
      <c r="A10" s="239"/>
      <c r="B10" s="72" t="s">
        <v>5</v>
      </c>
      <c r="C10" s="238" t="s">
        <v>6</v>
      </c>
      <c r="D10" s="238"/>
      <c r="E10" s="73" t="s">
        <v>7</v>
      </c>
      <c r="F10" s="73" t="s">
        <v>8</v>
      </c>
      <c r="G10" s="73" t="s">
        <v>1</v>
      </c>
      <c r="H10" s="45" t="s">
        <v>9</v>
      </c>
      <c r="I10" s="72" t="s">
        <v>10</v>
      </c>
      <c r="J10" s="238" t="s">
        <v>11</v>
      </c>
      <c r="K10" s="238"/>
      <c r="L10" s="73" t="s">
        <v>12</v>
      </c>
      <c r="M10" s="161" t="s">
        <v>13</v>
      </c>
      <c r="N10" s="162" t="s">
        <v>14</v>
      </c>
      <c r="O10" s="162" t="s">
        <v>18</v>
      </c>
    </row>
    <row r="11" spans="1:18" s="12" customFormat="1" ht="27" customHeight="1" x14ac:dyDescent="0.25">
      <c r="A11" s="239"/>
      <c r="B11" s="151" t="s">
        <v>51</v>
      </c>
      <c r="C11" s="240" t="s">
        <v>52</v>
      </c>
      <c r="D11" s="240"/>
      <c r="E11" s="150"/>
      <c r="F11" s="149" t="s">
        <v>45</v>
      </c>
      <c r="G11" s="149" t="s">
        <v>46</v>
      </c>
      <c r="H11" s="149"/>
      <c r="I11" s="151" t="s">
        <v>51</v>
      </c>
      <c r="J11" s="240" t="s">
        <v>52</v>
      </c>
      <c r="K11" s="240"/>
      <c r="L11" s="150"/>
      <c r="M11" s="170" t="s">
        <v>45</v>
      </c>
      <c r="N11" s="170" t="s">
        <v>46</v>
      </c>
      <c r="O11" s="170"/>
    </row>
    <row r="12" spans="1:18" ht="50.1" customHeight="1" x14ac:dyDescent="0.25">
      <c r="A12" s="241">
        <v>1</v>
      </c>
      <c r="B12" s="235" t="s">
        <v>75</v>
      </c>
      <c r="C12" s="235"/>
      <c r="D12" s="235"/>
      <c r="E12" s="46" t="s">
        <v>1</v>
      </c>
      <c r="F12" s="47">
        <f t="shared" ref="F12:H13" si="0">SUM(F24,F21,F15,F18,F27)</f>
        <v>498176398</v>
      </c>
      <c r="G12" s="47">
        <f t="shared" si="0"/>
        <v>0</v>
      </c>
      <c r="H12" s="47">
        <f t="shared" si="0"/>
        <v>498176398</v>
      </c>
      <c r="I12" s="235" t="s">
        <v>99</v>
      </c>
      <c r="J12" s="235"/>
      <c r="K12" s="235"/>
      <c r="L12" s="46" t="s">
        <v>1</v>
      </c>
      <c r="M12" s="47">
        <f t="shared" ref="M12:O13" si="1">SUM(M15,M18,M21,M24,M27)</f>
        <v>544586500</v>
      </c>
      <c r="N12" s="163">
        <f t="shared" si="1"/>
        <v>0</v>
      </c>
      <c r="O12" s="47">
        <f t="shared" si="1"/>
        <v>544586500</v>
      </c>
      <c r="P12" s="13"/>
      <c r="Q12" s="14"/>
    </row>
    <row r="13" spans="1:18" ht="27.95" hidden="1" customHeight="1" x14ac:dyDescent="0.25">
      <c r="A13" s="241"/>
      <c r="B13" s="235"/>
      <c r="C13" s="235"/>
      <c r="D13" s="235"/>
      <c r="E13" s="46" t="s">
        <v>19</v>
      </c>
      <c r="F13" s="47" t="e">
        <f t="shared" si="0"/>
        <v>#REF!</v>
      </c>
      <c r="G13" s="47">
        <f t="shared" si="0"/>
        <v>0</v>
      </c>
      <c r="H13" s="47" t="e">
        <f t="shared" si="0"/>
        <v>#REF!</v>
      </c>
      <c r="I13" s="235"/>
      <c r="J13" s="235"/>
      <c r="K13" s="235"/>
      <c r="L13" s="46" t="s">
        <v>19</v>
      </c>
      <c r="M13" s="47" t="e">
        <f t="shared" si="1"/>
        <v>#REF!</v>
      </c>
      <c r="N13" s="163">
        <f t="shared" si="1"/>
        <v>0</v>
      </c>
      <c r="O13" s="47" t="e">
        <f t="shared" si="1"/>
        <v>#REF!</v>
      </c>
      <c r="P13" s="13"/>
      <c r="Q13" s="14"/>
    </row>
    <row r="14" spans="1:18" ht="27.95" hidden="1" customHeight="1" x14ac:dyDescent="0.25">
      <c r="A14" s="241"/>
      <c r="B14" s="235"/>
      <c r="C14" s="235"/>
      <c r="D14" s="235"/>
      <c r="E14" s="46" t="s">
        <v>57</v>
      </c>
      <c r="F14" s="47"/>
      <c r="G14" s="47"/>
      <c r="H14" s="47"/>
      <c r="I14" s="235"/>
      <c r="J14" s="235"/>
      <c r="K14" s="235"/>
      <c r="L14" s="46" t="s">
        <v>57</v>
      </c>
      <c r="M14" s="47"/>
      <c r="N14" s="163"/>
      <c r="O14" s="47"/>
      <c r="P14" s="13"/>
      <c r="Q14" s="14"/>
    </row>
    <row r="15" spans="1:18" ht="50.1" customHeight="1" x14ac:dyDescent="0.25">
      <c r="A15" s="241">
        <v>2</v>
      </c>
      <c r="B15" s="233"/>
      <c r="C15" s="234" t="s">
        <v>636</v>
      </c>
      <c r="D15" s="232" t="s">
        <v>76</v>
      </c>
      <c r="E15" s="48" t="s">
        <v>1</v>
      </c>
      <c r="F15" s="49">
        <f>H15-G15</f>
        <v>262559598</v>
      </c>
      <c r="G15" s="50"/>
      <c r="H15" s="51">
        <f>'2'!C14</f>
        <v>262559598</v>
      </c>
      <c r="I15" s="233"/>
      <c r="J15" s="234" t="s">
        <v>629</v>
      </c>
      <c r="K15" s="232" t="s">
        <v>53</v>
      </c>
      <c r="L15" s="48" t="s">
        <v>1</v>
      </c>
      <c r="M15" s="49">
        <f>O15-N15</f>
        <v>235783000</v>
      </c>
      <c r="N15" s="165"/>
      <c r="O15" s="47">
        <f>'1'!C27</f>
        <v>235783000</v>
      </c>
    </row>
    <row r="16" spans="1:18" ht="27.95" hidden="1" customHeight="1" x14ac:dyDescent="0.25">
      <c r="A16" s="241"/>
      <c r="B16" s="233"/>
      <c r="C16" s="234"/>
      <c r="D16" s="232"/>
      <c r="E16" s="48" t="s">
        <v>19</v>
      </c>
      <c r="F16" s="49" t="e">
        <f>H16-G16</f>
        <v>#REF!</v>
      </c>
      <c r="G16" s="50"/>
      <c r="H16" s="51" t="e">
        <f>'2'!#REF!</f>
        <v>#REF!</v>
      </c>
      <c r="I16" s="233"/>
      <c r="J16" s="234"/>
      <c r="K16" s="232"/>
      <c r="L16" s="48" t="s">
        <v>19</v>
      </c>
      <c r="M16" s="49" t="e">
        <f>O16-N16</f>
        <v>#REF!</v>
      </c>
      <c r="N16" s="165"/>
      <c r="O16" s="47" t="e">
        <f>'1'!#REF!</f>
        <v>#REF!</v>
      </c>
    </row>
    <row r="17" spans="1:15" ht="27.95" hidden="1" customHeight="1" x14ac:dyDescent="0.25">
      <c r="A17" s="241"/>
      <c r="B17" s="233"/>
      <c r="C17" s="234"/>
      <c r="D17" s="232"/>
      <c r="E17" s="48" t="s">
        <v>57</v>
      </c>
      <c r="F17" s="49"/>
      <c r="G17" s="50"/>
      <c r="H17" s="51"/>
      <c r="I17" s="233"/>
      <c r="J17" s="234"/>
      <c r="K17" s="232"/>
      <c r="L17" s="48" t="s">
        <v>57</v>
      </c>
      <c r="M17" s="49"/>
      <c r="N17" s="165"/>
      <c r="O17" s="47"/>
    </row>
    <row r="18" spans="1:15" ht="49.5" customHeight="1" x14ac:dyDescent="0.25">
      <c r="A18" s="241">
        <v>3</v>
      </c>
      <c r="B18" s="233"/>
      <c r="C18" s="234" t="s">
        <v>111</v>
      </c>
      <c r="D18" s="232" t="s">
        <v>74</v>
      </c>
      <c r="E18" s="48" t="s">
        <v>1</v>
      </c>
      <c r="F18" s="49">
        <f>H18-G18</f>
        <v>137086800</v>
      </c>
      <c r="G18" s="49"/>
      <c r="H18" s="51">
        <f>'2'!C39</f>
        <v>137086800</v>
      </c>
      <c r="I18" s="233"/>
      <c r="J18" s="234" t="s">
        <v>630</v>
      </c>
      <c r="K18" s="232" t="s">
        <v>78</v>
      </c>
      <c r="L18" s="48" t="s">
        <v>1</v>
      </c>
      <c r="M18" s="49">
        <f>O18-N18</f>
        <v>41871700</v>
      </c>
      <c r="N18" s="166"/>
      <c r="O18" s="47">
        <f>'1'!C28</f>
        <v>41871700</v>
      </c>
    </row>
    <row r="19" spans="1:15" ht="27.95" hidden="1" customHeight="1" x14ac:dyDescent="0.25">
      <c r="A19" s="241"/>
      <c r="B19" s="233"/>
      <c r="C19" s="234"/>
      <c r="D19" s="232"/>
      <c r="E19" s="48" t="s">
        <v>19</v>
      </c>
      <c r="F19" s="49" t="e">
        <f>H19-G19</f>
        <v>#REF!</v>
      </c>
      <c r="G19" s="49"/>
      <c r="H19" s="51" t="e">
        <f>'2'!#REF!</f>
        <v>#REF!</v>
      </c>
      <c r="I19" s="233"/>
      <c r="J19" s="234"/>
      <c r="K19" s="232"/>
      <c r="L19" s="48" t="s">
        <v>19</v>
      </c>
      <c r="M19" s="49" t="e">
        <f>O19-N19</f>
        <v>#REF!</v>
      </c>
      <c r="N19" s="166"/>
      <c r="O19" s="47" t="e">
        <f>'1'!#REF!</f>
        <v>#REF!</v>
      </c>
    </row>
    <row r="20" spans="1:15" ht="27.95" hidden="1" customHeight="1" x14ac:dyDescent="0.25">
      <c r="A20" s="241"/>
      <c r="B20" s="233"/>
      <c r="C20" s="234"/>
      <c r="D20" s="232"/>
      <c r="E20" s="48" t="s">
        <v>57</v>
      </c>
      <c r="F20" s="49"/>
      <c r="G20" s="49"/>
      <c r="H20" s="51"/>
      <c r="I20" s="233"/>
      <c r="J20" s="234"/>
      <c r="K20" s="232"/>
      <c r="L20" s="48" t="s">
        <v>57</v>
      </c>
      <c r="M20" s="49"/>
      <c r="N20" s="166"/>
      <c r="O20" s="47"/>
    </row>
    <row r="21" spans="1:15" ht="50.1" customHeight="1" x14ac:dyDescent="0.25">
      <c r="A21" s="241">
        <v>4</v>
      </c>
      <c r="B21" s="233"/>
      <c r="C21" s="234" t="s">
        <v>642</v>
      </c>
      <c r="D21" s="232" t="s">
        <v>43</v>
      </c>
      <c r="E21" s="48" t="s">
        <v>1</v>
      </c>
      <c r="F21" s="49">
        <f>H21-G21</f>
        <v>40550000</v>
      </c>
      <c r="G21" s="49"/>
      <c r="H21" s="51">
        <f>'2'!C193-'2'!C116</f>
        <v>40550000</v>
      </c>
      <c r="I21" s="233"/>
      <c r="J21" s="234" t="s">
        <v>631</v>
      </c>
      <c r="K21" s="232" t="s">
        <v>25</v>
      </c>
      <c r="L21" s="48" t="s">
        <v>1</v>
      </c>
      <c r="M21" s="49">
        <f>O21-N21</f>
        <v>177227000</v>
      </c>
      <c r="N21" s="165"/>
      <c r="O21" s="47">
        <f>'1'!C67</f>
        <v>177227000</v>
      </c>
    </row>
    <row r="22" spans="1:15" ht="27.95" hidden="1" customHeight="1" x14ac:dyDescent="0.25">
      <c r="A22" s="241"/>
      <c r="B22" s="233"/>
      <c r="C22" s="234"/>
      <c r="D22" s="232"/>
      <c r="E22" s="48" t="s">
        <v>19</v>
      </c>
      <c r="F22" s="49" t="e">
        <f>H22-G22</f>
        <v>#REF!</v>
      </c>
      <c r="G22" s="49"/>
      <c r="H22" s="51" t="e">
        <f>'2'!#REF!-'2'!#REF!</f>
        <v>#REF!</v>
      </c>
      <c r="I22" s="233"/>
      <c r="J22" s="234"/>
      <c r="K22" s="232"/>
      <c r="L22" s="48" t="s">
        <v>19</v>
      </c>
      <c r="M22" s="49" t="e">
        <f>O22-N22</f>
        <v>#REF!</v>
      </c>
      <c r="N22" s="165"/>
      <c r="O22" s="47" t="e">
        <f>'1'!#REF!</f>
        <v>#REF!</v>
      </c>
    </row>
    <row r="23" spans="1:15" ht="27.95" hidden="1" customHeight="1" x14ac:dyDescent="0.25">
      <c r="A23" s="241"/>
      <c r="B23" s="233"/>
      <c r="C23" s="234"/>
      <c r="D23" s="232"/>
      <c r="E23" s="48" t="s">
        <v>57</v>
      </c>
      <c r="F23" s="49"/>
      <c r="G23" s="49"/>
      <c r="H23" s="51"/>
      <c r="I23" s="233"/>
      <c r="J23" s="234"/>
      <c r="K23" s="232"/>
      <c r="L23" s="48" t="s">
        <v>57</v>
      </c>
      <c r="M23" s="49"/>
      <c r="N23" s="165"/>
      <c r="O23" s="47"/>
    </row>
    <row r="24" spans="1:15" ht="50.1" customHeight="1" x14ac:dyDescent="0.25">
      <c r="A24" s="241">
        <v>5</v>
      </c>
      <c r="B24" s="233"/>
      <c r="C24" s="234" t="s">
        <v>637</v>
      </c>
      <c r="D24" s="232" t="s">
        <v>77</v>
      </c>
      <c r="E24" s="48" t="s">
        <v>1</v>
      </c>
      <c r="F24" s="49">
        <f>H24-G24</f>
        <v>57896000</v>
      </c>
      <c r="G24" s="50"/>
      <c r="H24" s="47">
        <f>'2'!C229</f>
        <v>57896000</v>
      </c>
      <c r="I24" s="233"/>
      <c r="J24" s="234" t="s">
        <v>632</v>
      </c>
      <c r="K24" s="232" t="s">
        <v>101</v>
      </c>
      <c r="L24" s="48" t="s">
        <v>1</v>
      </c>
      <c r="M24" s="49">
        <f>O24-N24</f>
        <v>8443000</v>
      </c>
      <c r="N24" s="166"/>
      <c r="O24" s="47">
        <f>'1'!C125</f>
        <v>8443000</v>
      </c>
    </row>
    <row r="25" spans="1:15" ht="27.95" hidden="1" customHeight="1" x14ac:dyDescent="0.25">
      <c r="A25" s="241"/>
      <c r="B25" s="233"/>
      <c r="C25" s="234"/>
      <c r="D25" s="232"/>
      <c r="E25" s="48" t="s">
        <v>19</v>
      </c>
      <c r="F25" s="49" t="e">
        <f>H25-G25</f>
        <v>#REF!</v>
      </c>
      <c r="G25" s="50"/>
      <c r="H25" s="47" t="e">
        <f>'2'!#REF!</f>
        <v>#REF!</v>
      </c>
      <c r="I25" s="233"/>
      <c r="J25" s="234"/>
      <c r="K25" s="232"/>
      <c r="L25" s="48" t="s">
        <v>19</v>
      </c>
      <c r="M25" s="49" t="e">
        <f>O25-N25</f>
        <v>#REF!</v>
      </c>
      <c r="N25" s="166"/>
      <c r="O25" s="47" t="e">
        <f>'1'!#REF!</f>
        <v>#REF!</v>
      </c>
    </row>
    <row r="26" spans="1:15" ht="27.95" hidden="1" customHeight="1" x14ac:dyDescent="0.25">
      <c r="A26" s="241"/>
      <c r="B26" s="233"/>
      <c r="C26" s="234"/>
      <c r="D26" s="232"/>
      <c r="E26" s="48" t="s">
        <v>57</v>
      </c>
      <c r="F26" s="49" t="e">
        <f t="shared" ref="F26" si="2">H26-G26</f>
        <v>#REF!</v>
      </c>
      <c r="G26" s="50"/>
      <c r="H26" s="47" t="e">
        <f>SUM(#REF!)</f>
        <v>#REF!</v>
      </c>
      <c r="I26" s="233"/>
      <c r="J26" s="234"/>
      <c r="K26" s="232"/>
      <c r="L26" s="48" t="s">
        <v>57</v>
      </c>
      <c r="M26" s="49"/>
      <c r="N26" s="166"/>
      <c r="O26" s="47"/>
    </row>
    <row r="27" spans="1:15" ht="50.1" customHeight="1" x14ac:dyDescent="0.25">
      <c r="A27" s="241">
        <v>6</v>
      </c>
      <c r="B27" s="233"/>
      <c r="C27" s="234" t="s">
        <v>645</v>
      </c>
      <c r="D27" s="232" t="s">
        <v>44</v>
      </c>
      <c r="E27" s="48" t="s">
        <v>1</v>
      </c>
      <c r="F27" s="49">
        <f>H27-G27</f>
        <v>84000</v>
      </c>
      <c r="G27" s="49"/>
      <c r="H27" s="51">
        <f>'2'!C264</f>
        <v>84000</v>
      </c>
      <c r="I27" s="233"/>
      <c r="J27" s="234" t="s">
        <v>641</v>
      </c>
      <c r="K27" s="232" t="s">
        <v>79</v>
      </c>
      <c r="L27" s="48" t="s">
        <v>1</v>
      </c>
      <c r="M27" s="49">
        <f>O27-N27</f>
        <v>81261800</v>
      </c>
      <c r="N27" s="166"/>
      <c r="O27" s="47">
        <f>'1'!C195-'1'!C194</f>
        <v>81261800</v>
      </c>
    </row>
    <row r="28" spans="1:15" ht="27.95" hidden="1" customHeight="1" x14ac:dyDescent="0.25">
      <c r="A28" s="241"/>
      <c r="B28" s="233"/>
      <c r="C28" s="234"/>
      <c r="D28" s="232"/>
      <c r="E28" s="48" t="s">
        <v>19</v>
      </c>
      <c r="F28" s="49" t="e">
        <f>H28-G28</f>
        <v>#REF!</v>
      </c>
      <c r="G28" s="49"/>
      <c r="H28" s="51" t="e">
        <f>'2'!#REF!</f>
        <v>#REF!</v>
      </c>
      <c r="I28" s="233"/>
      <c r="J28" s="234"/>
      <c r="K28" s="232"/>
      <c r="L28" s="48" t="s">
        <v>19</v>
      </c>
      <c r="M28" s="49" t="e">
        <f>O28-N28</f>
        <v>#REF!</v>
      </c>
      <c r="N28" s="166"/>
      <c r="O28" s="47" t="e">
        <f>'1'!#REF!-'1'!#REF!</f>
        <v>#REF!</v>
      </c>
    </row>
    <row r="29" spans="1:15" ht="27.95" hidden="1" customHeight="1" x14ac:dyDescent="0.25">
      <c r="A29" s="241"/>
      <c r="B29" s="233"/>
      <c r="C29" s="234"/>
      <c r="D29" s="232"/>
      <c r="E29" s="48" t="s">
        <v>57</v>
      </c>
      <c r="F29" s="49"/>
      <c r="G29" s="49"/>
      <c r="H29" s="51"/>
      <c r="I29" s="233"/>
      <c r="J29" s="234"/>
      <c r="K29" s="232"/>
      <c r="L29" s="48" t="s">
        <v>57</v>
      </c>
      <c r="M29" s="49"/>
      <c r="N29" s="166"/>
      <c r="O29" s="47"/>
    </row>
    <row r="30" spans="1:15" ht="50.1" customHeight="1" x14ac:dyDescent="0.25">
      <c r="A30" s="241">
        <v>7</v>
      </c>
      <c r="B30" s="242" t="s">
        <v>98</v>
      </c>
      <c r="C30" s="242"/>
      <c r="D30" s="242"/>
      <c r="E30" s="46" t="s">
        <v>1</v>
      </c>
      <c r="F30" s="51">
        <f t="shared" ref="F30:H31" si="3">SUM(F36,F33,F39,F42,F45)</f>
        <v>130215000</v>
      </c>
      <c r="G30" s="51">
        <f t="shared" si="3"/>
        <v>0</v>
      </c>
      <c r="H30" s="51">
        <f t="shared" si="3"/>
        <v>130215000</v>
      </c>
      <c r="I30" s="235" t="s">
        <v>100</v>
      </c>
      <c r="J30" s="235"/>
      <c r="K30" s="235"/>
      <c r="L30" s="46" t="s">
        <v>1</v>
      </c>
      <c r="M30" s="51">
        <f t="shared" ref="M30:O31" si="4">SUM(,M33,M36,M39)</f>
        <v>251501626</v>
      </c>
      <c r="N30" s="167">
        <f t="shared" si="4"/>
        <v>0</v>
      </c>
      <c r="O30" s="47">
        <f t="shared" si="4"/>
        <v>251501626</v>
      </c>
    </row>
    <row r="31" spans="1:15" ht="27.95" hidden="1" customHeight="1" x14ac:dyDescent="0.25">
      <c r="A31" s="241"/>
      <c r="B31" s="242"/>
      <c r="C31" s="242"/>
      <c r="D31" s="242"/>
      <c r="E31" s="46" t="s">
        <v>19</v>
      </c>
      <c r="F31" s="51" t="e">
        <f t="shared" si="3"/>
        <v>#REF!</v>
      </c>
      <c r="G31" s="51">
        <f t="shared" si="3"/>
        <v>0</v>
      </c>
      <c r="H31" s="51" t="e">
        <f t="shared" si="3"/>
        <v>#REF!</v>
      </c>
      <c r="I31" s="235"/>
      <c r="J31" s="235"/>
      <c r="K31" s="235"/>
      <c r="L31" s="46" t="s">
        <v>19</v>
      </c>
      <c r="M31" s="51" t="e">
        <f t="shared" si="4"/>
        <v>#REF!</v>
      </c>
      <c r="N31" s="167">
        <f t="shared" si="4"/>
        <v>0</v>
      </c>
      <c r="O31" s="47" t="e">
        <f t="shared" si="4"/>
        <v>#REF!</v>
      </c>
    </row>
    <row r="32" spans="1:15" ht="27.95" hidden="1" customHeight="1" x14ac:dyDescent="0.25">
      <c r="A32" s="241"/>
      <c r="B32" s="242"/>
      <c r="C32" s="242"/>
      <c r="D32" s="242"/>
      <c r="E32" s="46" t="s">
        <v>57</v>
      </c>
      <c r="F32" s="51"/>
      <c r="G32" s="51"/>
      <c r="H32" s="51"/>
      <c r="I32" s="235"/>
      <c r="J32" s="235"/>
      <c r="K32" s="235"/>
      <c r="L32" s="46" t="s">
        <v>57</v>
      </c>
      <c r="M32" s="51"/>
      <c r="N32" s="167"/>
      <c r="O32" s="47"/>
    </row>
    <row r="33" spans="1:15" ht="50.1" customHeight="1" x14ac:dyDescent="0.25">
      <c r="A33" s="241">
        <v>8</v>
      </c>
      <c r="B33" s="233"/>
      <c r="C33" s="234" t="s">
        <v>639</v>
      </c>
      <c r="D33" s="232" t="s">
        <v>84</v>
      </c>
      <c r="E33" s="48" t="s">
        <v>1</v>
      </c>
      <c r="F33" s="49">
        <f>H33-G33</f>
        <v>0</v>
      </c>
      <c r="G33" s="49"/>
      <c r="H33" s="47">
        <f>'2'!C51</f>
        <v>0</v>
      </c>
      <c r="I33" s="233"/>
      <c r="J33" s="234" t="s">
        <v>633</v>
      </c>
      <c r="K33" s="232" t="s">
        <v>48</v>
      </c>
      <c r="L33" s="48" t="s">
        <v>1</v>
      </c>
      <c r="M33" s="49">
        <f>O33-N33</f>
        <v>23973941</v>
      </c>
      <c r="N33" s="166"/>
      <c r="O33" s="47">
        <f>'1'!C204</f>
        <v>23973941</v>
      </c>
    </row>
    <row r="34" spans="1:15" ht="27.95" hidden="1" customHeight="1" x14ac:dyDescent="0.25">
      <c r="A34" s="241"/>
      <c r="B34" s="233"/>
      <c r="C34" s="234"/>
      <c r="D34" s="232"/>
      <c r="E34" s="48" t="s">
        <v>19</v>
      </c>
      <c r="F34" s="49" t="e">
        <f>H34-G34</f>
        <v>#REF!</v>
      </c>
      <c r="G34" s="49"/>
      <c r="H34" s="47" t="e">
        <f>'2'!#REF!</f>
        <v>#REF!</v>
      </c>
      <c r="I34" s="233"/>
      <c r="J34" s="234"/>
      <c r="K34" s="232"/>
      <c r="L34" s="48" t="s">
        <v>19</v>
      </c>
      <c r="M34" s="49" t="e">
        <f>O34-N34</f>
        <v>#REF!</v>
      </c>
      <c r="N34" s="166"/>
      <c r="O34" s="47" t="e">
        <f>'1'!#REF!</f>
        <v>#REF!</v>
      </c>
    </row>
    <row r="35" spans="1:15" ht="27.95" hidden="1" customHeight="1" x14ac:dyDescent="0.25">
      <c r="A35" s="241"/>
      <c r="B35" s="233"/>
      <c r="C35" s="234"/>
      <c r="D35" s="232"/>
      <c r="E35" s="48" t="s">
        <v>57</v>
      </c>
      <c r="F35" s="49"/>
      <c r="G35" s="49"/>
      <c r="H35" s="47"/>
      <c r="I35" s="233"/>
      <c r="J35" s="234"/>
      <c r="K35" s="232"/>
      <c r="L35" s="48" t="s">
        <v>57</v>
      </c>
      <c r="M35" s="49"/>
      <c r="N35" s="166"/>
      <c r="O35" s="47"/>
    </row>
    <row r="36" spans="1:15" ht="50.1" customHeight="1" x14ac:dyDescent="0.25">
      <c r="A36" s="241">
        <v>9</v>
      </c>
      <c r="B36" s="233"/>
      <c r="C36" s="234" t="s">
        <v>643</v>
      </c>
      <c r="D36" s="232" t="s">
        <v>81</v>
      </c>
      <c r="E36" s="48" t="s">
        <v>1</v>
      </c>
      <c r="F36" s="49">
        <f>H36-G36</f>
        <v>73090000</v>
      </c>
      <c r="G36" s="49"/>
      <c r="H36" s="47">
        <f>'2'!C75</f>
        <v>73090000</v>
      </c>
      <c r="I36" s="233"/>
      <c r="J36" s="234" t="s">
        <v>634</v>
      </c>
      <c r="K36" s="232" t="s">
        <v>49</v>
      </c>
      <c r="L36" s="48" t="s">
        <v>1</v>
      </c>
      <c r="M36" s="49">
        <f>O36-N36</f>
        <v>227464685</v>
      </c>
      <c r="N36" s="166"/>
      <c r="O36" s="47">
        <f>'1'!C209</f>
        <v>227464685</v>
      </c>
    </row>
    <row r="37" spans="1:15" ht="27.95" hidden="1" customHeight="1" x14ac:dyDescent="0.25">
      <c r="A37" s="241"/>
      <c r="B37" s="233"/>
      <c r="C37" s="234"/>
      <c r="D37" s="232"/>
      <c r="E37" s="48" t="s">
        <v>19</v>
      </c>
      <c r="F37" s="49" t="e">
        <f>H37-G37</f>
        <v>#REF!</v>
      </c>
      <c r="G37" s="49"/>
      <c r="H37" s="47" t="e">
        <f>'2'!#REF!</f>
        <v>#REF!</v>
      </c>
      <c r="I37" s="233"/>
      <c r="J37" s="234"/>
      <c r="K37" s="232"/>
      <c r="L37" s="48" t="s">
        <v>19</v>
      </c>
      <c r="M37" s="49" t="e">
        <f>O37-N37</f>
        <v>#REF!</v>
      </c>
      <c r="N37" s="166"/>
      <c r="O37" s="47" t="e">
        <f>'1'!#REF!</f>
        <v>#REF!</v>
      </c>
    </row>
    <row r="38" spans="1:15" ht="27.95" hidden="1" customHeight="1" x14ac:dyDescent="0.25">
      <c r="A38" s="241"/>
      <c r="B38" s="233"/>
      <c r="C38" s="234"/>
      <c r="D38" s="232"/>
      <c r="E38" s="48" t="s">
        <v>57</v>
      </c>
      <c r="F38" s="49"/>
      <c r="G38" s="49"/>
      <c r="H38" s="47"/>
      <c r="I38" s="233"/>
      <c r="J38" s="234"/>
      <c r="K38" s="232"/>
      <c r="L38" s="48" t="s">
        <v>57</v>
      </c>
      <c r="M38" s="49"/>
      <c r="N38" s="166"/>
      <c r="O38" s="47"/>
    </row>
    <row r="39" spans="1:15" ht="50.1" customHeight="1" x14ac:dyDescent="0.25">
      <c r="A39" s="241">
        <v>10</v>
      </c>
      <c r="B39" s="233"/>
      <c r="C39" s="234" t="s">
        <v>640</v>
      </c>
      <c r="D39" s="232" t="s">
        <v>54</v>
      </c>
      <c r="E39" s="48" t="s">
        <v>1</v>
      </c>
      <c r="F39" s="49">
        <f>H39-G39</f>
        <v>22750000</v>
      </c>
      <c r="G39" s="49"/>
      <c r="H39" s="47">
        <f>'2'!C116</f>
        <v>22750000</v>
      </c>
      <c r="I39" s="233"/>
      <c r="J39" s="234" t="s">
        <v>635</v>
      </c>
      <c r="K39" s="232" t="s">
        <v>26</v>
      </c>
      <c r="L39" s="48" t="s">
        <v>1</v>
      </c>
      <c r="M39" s="49">
        <f>O39-N39</f>
        <v>63000</v>
      </c>
      <c r="N39" s="166"/>
      <c r="O39" s="47">
        <f>'1'!C271</f>
        <v>63000</v>
      </c>
    </row>
    <row r="40" spans="1:15" ht="27.95" hidden="1" customHeight="1" x14ac:dyDescent="0.25">
      <c r="A40" s="241"/>
      <c r="B40" s="233"/>
      <c r="C40" s="234"/>
      <c r="D40" s="232"/>
      <c r="E40" s="48" t="s">
        <v>19</v>
      </c>
      <c r="F40" s="49" t="e">
        <f>H40-G40</f>
        <v>#REF!</v>
      </c>
      <c r="G40" s="49"/>
      <c r="H40" s="47" t="e">
        <f>'2'!#REF!</f>
        <v>#REF!</v>
      </c>
      <c r="I40" s="233"/>
      <c r="J40" s="234"/>
      <c r="K40" s="232"/>
      <c r="L40" s="48" t="s">
        <v>19</v>
      </c>
      <c r="M40" s="49" t="e">
        <f>O40-N40</f>
        <v>#REF!</v>
      </c>
      <c r="N40" s="166"/>
      <c r="O40" s="47" t="e">
        <f>'1'!#REF!</f>
        <v>#REF!</v>
      </c>
    </row>
    <row r="41" spans="1:15" ht="27.95" hidden="1" customHeight="1" x14ac:dyDescent="0.25">
      <c r="A41" s="241"/>
      <c r="B41" s="233"/>
      <c r="C41" s="234"/>
      <c r="D41" s="232"/>
      <c r="E41" s="48" t="s">
        <v>57</v>
      </c>
      <c r="F41" s="49"/>
      <c r="G41" s="49"/>
      <c r="H41" s="47"/>
      <c r="I41" s="233"/>
      <c r="J41" s="234"/>
      <c r="K41" s="232"/>
      <c r="L41" s="48" t="s">
        <v>57</v>
      </c>
      <c r="M41" s="164"/>
      <c r="N41" s="166"/>
      <c r="O41" s="167"/>
    </row>
    <row r="42" spans="1:15" ht="50.1" customHeight="1" x14ac:dyDescent="0.25">
      <c r="A42" s="241">
        <v>11</v>
      </c>
      <c r="B42" s="233"/>
      <c r="C42" s="234" t="s">
        <v>638</v>
      </c>
      <c r="D42" s="232" t="s">
        <v>27</v>
      </c>
      <c r="E42" s="48" t="s">
        <v>1</v>
      </c>
      <c r="F42" s="49">
        <f>H42-G42</f>
        <v>33500000</v>
      </c>
      <c r="G42" s="49"/>
      <c r="H42" s="47">
        <f>'2'!C238</f>
        <v>33500000</v>
      </c>
      <c r="I42" s="250" t="s">
        <v>799</v>
      </c>
      <c r="J42" s="251"/>
      <c r="K42" s="252"/>
      <c r="L42" s="46" t="s">
        <v>1</v>
      </c>
      <c r="M42" s="51">
        <f>O42-N42</f>
        <v>34356390</v>
      </c>
      <c r="N42" s="51"/>
      <c r="O42" s="51">
        <f>'1'!C194</f>
        <v>34356390</v>
      </c>
    </row>
    <row r="43" spans="1:15" ht="27.95" hidden="1" customHeight="1" x14ac:dyDescent="0.25">
      <c r="A43" s="241"/>
      <c r="B43" s="233"/>
      <c r="C43" s="234"/>
      <c r="D43" s="232"/>
      <c r="E43" s="48" t="s">
        <v>19</v>
      </c>
      <c r="F43" s="49" t="e">
        <f>H43-G43</f>
        <v>#REF!</v>
      </c>
      <c r="G43" s="49"/>
      <c r="H43" s="47" t="e">
        <f>'2'!#REF!</f>
        <v>#REF!</v>
      </c>
      <c r="I43" s="253"/>
      <c r="J43" s="254"/>
      <c r="K43" s="255"/>
      <c r="L43" s="46" t="s">
        <v>19</v>
      </c>
      <c r="M43" s="51" t="e">
        <f>O43-N43</f>
        <v>#REF!</v>
      </c>
      <c r="N43" s="51"/>
      <c r="O43" s="51" t="e">
        <f>'1'!#REF!</f>
        <v>#REF!</v>
      </c>
    </row>
    <row r="44" spans="1:15" ht="27.95" hidden="1" customHeight="1" x14ac:dyDescent="0.25">
      <c r="A44" s="241"/>
      <c r="B44" s="233"/>
      <c r="C44" s="234"/>
      <c r="D44" s="232"/>
      <c r="E44" s="48" t="s">
        <v>57</v>
      </c>
      <c r="F44" s="49"/>
      <c r="G44" s="49"/>
      <c r="H44" s="47"/>
      <c r="I44" s="256"/>
      <c r="J44" s="257"/>
      <c r="K44" s="258"/>
      <c r="L44" s="46" t="s">
        <v>57</v>
      </c>
      <c r="M44" s="49"/>
      <c r="N44" s="51"/>
      <c r="O44" s="51"/>
    </row>
    <row r="45" spans="1:15" ht="50.1" customHeight="1" x14ac:dyDescent="0.25">
      <c r="A45" s="241">
        <v>12</v>
      </c>
      <c r="B45" s="233"/>
      <c r="C45" s="234" t="s">
        <v>644</v>
      </c>
      <c r="D45" s="232" t="s">
        <v>50</v>
      </c>
      <c r="E45" s="48" t="s">
        <v>1</v>
      </c>
      <c r="F45" s="49">
        <f>H45-G45</f>
        <v>875000</v>
      </c>
      <c r="G45" s="49"/>
      <c r="H45" s="47">
        <f>'2'!C290</f>
        <v>875000</v>
      </c>
      <c r="I45" s="200"/>
      <c r="J45" s="201"/>
      <c r="K45" s="201"/>
      <c r="L45" s="201"/>
      <c r="M45" s="201"/>
      <c r="N45" s="201"/>
      <c r="O45" s="202"/>
    </row>
    <row r="46" spans="1:15" ht="27.95" hidden="1" customHeight="1" x14ac:dyDescent="0.25">
      <c r="A46" s="241"/>
      <c r="B46" s="233"/>
      <c r="C46" s="234"/>
      <c r="D46" s="232"/>
      <c r="E46" s="48" t="s">
        <v>19</v>
      </c>
      <c r="F46" s="49" t="e">
        <f>H46-G46</f>
        <v>#REF!</v>
      </c>
      <c r="G46" s="49"/>
      <c r="H46" s="47" t="e">
        <f>'2'!#REF!</f>
        <v>#REF!</v>
      </c>
      <c r="I46" s="197"/>
      <c r="J46" s="198"/>
      <c r="K46" s="198"/>
      <c r="L46" s="198"/>
      <c r="M46" s="198"/>
      <c r="N46" s="198"/>
      <c r="O46" s="199"/>
    </row>
    <row r="47" spans="1:15" ht="27.95" hidden="1" customHeight="1" x14ac:dyDescent="0.25">
      <c r="A47" s="241"/>
      <c r="B47" s="233"/>
      <c r="C47" s="234"/>
      <c r="D47" s="232"/>
      <c r="E47" s="48" t="s">
        <v>57</v>
      </c>
      <c r="F47" s="49"/>
      <c r="G47" s="49"/>
      <c r="H47" s="47"/>
      <c r="I47" s="74"/>
      <c r="J47" s="75"/>
      <c r="K47" s="76"/>
      <c r="L47" s="48"/>
      <c r="M47" s="164"/>
      <c r="N47" s="166"/>
      <c r="O47" s="167"/>
    </row>
    <row r="48" spans="1:15" ht="50.1" customHeight="1" x14ac:dyDescent="0.25">
      <c r="A48" s="241">
        <v>13</v>
      </c>
      <c r="B48" s="250" t="s">
        <v>55</v>
      </c>
      <c r="C48" s="251"/>
      <c r="D48" s="252"/>
      <c r="E48" s="46" t="s">
        <v>1</v>
      </c>
      <c r="F48" s="51">
        <f t="shared" ref="F48:H49" si="5">SUM(F12,F30,)</f>
        <v>628391398</v>
      </c>
      <c r="G48" s="51">
        <f t="shared" si="5"/>
        <v>0</v>
      </c>
      <c r="H48" s="51">
        <f t="shared" si="5"/>
        <v>628391398</v>
      </c>
      <c r="I48" s="250" t="s">
        <v>56</v>
      </c>
      <c r="J48" s="251"/>
      <c r="K48" s="252"/>
      <c r="L48" s="46" t="s">
        <v>1</v>
      </c>
      <c r="M48" s="51">
        <f>SUM(M12,M30,M42)</f>
        <v>830444516</v>
      </c>
      <c r="N48" s="51">
        <f t="shared" ref="N48:O48" si="6">SUM(N12,N30,N42)</f>
        <v>0</v>
      </c>
      <c r="O48" s="51">
        <f t="shared" si="6"/>
        <v>830444516</v>
      </c>
    </row>
    <row r="49" spans="1:15" ht="27.95" hidden="1" customHeight="1" x14ac:dyDescent="0.25">
      <c r="A49" s="241"/>
      <c r="B49" s="253"/>
      <c r="C49" s="254"/>
      <c r="D49" s="255"/>
      <c r="E49" s="46" t="s">
        <v>19</v>
      </c>
      <c r="F49" s="51" t="e">
        <f t="shared" si="5"/>
        <v>#REF!</v>
      </c>
      <c r="G49" s="51">
        <f t="shared" si="5"/>
        <v>0</v>
      </c>
      <c r="H49" s="51" t="e">
        <f t="shared" si="5"/>
        <v>#REF!</v>
      </c>
      <c r="I49" s="253"/>
      <c r="J49" s="254"/>
      <c r="K49" s="255"/>
      <c r="L49" s="46" t="s">
        <v>19</v>
      </c>
      <c r="M49" s="51" t="e">
        <f t="shared" ref="M49:O49" si="7">SUM(M13,M31,M43)</f>
        <v>#REF!</v>
      </c>
      <c r="N49" s="51">
        <f t="shared" si="7"/>
        <v>0</v>
      </c>
      <c r="O49" s="51" t="e">
        <f t="shared" si="7"/>
        <v>#REF!</v>
      </c>
    </row>
    <row r="50" spans="1:15" ht="27.95" hidden="1" customHeight="1" x14ac:dyDescent="0.25">
      <c r="A50" s="241"/>
      <c r="B50" s="256"/>
      <c r="C50" s="257"/>
      <c r="D50" s="258"/>
      <c r="E50" s="46" t="s">
        <v>57</v>
      </c>
      <c r="F50" s="51"/>
      <c r="G50" s="51"/>
      <c r="H50" s="51"/>
      <c r="I50" s="256"/>
      <c r="J50" s="257"/>
      <c r="K50" s="258"/>
      <c r="L50" s="46" t="s">
        <v>57</v>
      </c>
      <c r="M50" s="51">
        <f t="shared" ref="M50:O50" si="8">SUM(M14,M32,M44)</f>
        <v>0</v>
      </c>
      <c r="N50" s="51">
        <f t="shared" si="8"/>
        <v>0</v>
      </c>
      <c r="O50" s="51">
        <f t="shared" si="8"/>
        <v>0</v>
      </c>
    </row>
    <row r="51" spans="1:15" ht="50.1" customHeight="1" x14ac:dyDescent="0.25">
      <c r="A51" s="241">
        <v>14</v>
      </c>
      <c r="B51" s="244" t="s">
        <v>796</v>
      </c>
      <c r="C51" s="245"/>
      <c r="D51" s="246"/>
      <c r="E51" s="46" t="s">
        <v>1</v>
      </c>
      <c r="F51" s="51">
        <f>H51-G51</f>
        <v>188308118</v>
      </c>
      <c r="G51" s="51"/>
      <c r="H51" s="51">
        <f>'4'!C21</f>
        <v>188308118</v>
      </c>
      <c r="I51" s="203"/>
      <c r="J51" s="204"/>
      <c r="K51" s="204"/>
      <c r="L51" s="204"/>
      <c r="M51" s="205"/>
      <c r="N51" s="205"/>
      <c r="O51" s="206"/>
    </row>
    <row r="52" spans="1:15" ht="27.95" hidden="1" customHeight="1" x14ac:dyDescent="0.25">
      <c r="A52" s="241"/>
      <c r="B52" s="247"/>
      <c r="C52" s="248"/>
      <c r="D52" s="249"/>
      <c r="E52" s="46" t="s">
        <v>19</v>
      </c>
      <c r="F52" s="51" t="e">
        <f>H52-G52</f>
        <v>#REF!</v>
      </c>
      <c r="G52" s="51"/>
      <c r="H52" s="51" t="e">
        <f>'4'!#REF!</f>
        <v>#REF!</v>
      </c>
    </row>
    <row r="53" spans="1:15" ht="27.95" hidden="1" customHeight="1" x14ac:dyDescent="0.25">
      <c r="A53" s="241"/>
      <c r="B53" s="261"/>
      <c r="C53" s="259"/>
      <c r="D53" s="260"/>
      <c r="E53" s="46" t="s">
        <v>57</v>
      </c>
      <c r="F53" s="49"/>
      <c r="G53" s="51"/>
      <c r="H53" s="51"/>
    </row>
    <row r="54" spans="1:15" ht="50.1" customHeight="1" x14ac:dyDescent="0.25">
      <c r="A54" s="243">
        <v>15</v>
      </c>
      <c r="B54" s="244" t="s">
        <v>797</v>
      </c>
      <c r="C54" s="245"/>
      <c r="D54" s="246"/>
      <c r="E54" s="46" t="s">
        <v>1</v>
      </c>
      <c r="F54" s="51">
        <f>H54-G54</f>
        <v>20000000</v>
      </c>
      <c r="G54" s="51"/>
      <c r="H54" s="51">
        <f>'4'!C22</f>
        <v>20000000</v>
      </c>
      <c r="I54" s="245" t="s">
        <v>800</v>
      </c>
      <c r="J54" s="245"/>
      <c r="K54" s="246"/>
      <c r="L54" s="46" t="s">
        <v>1</v>
      </c>
      <c r="M54" s="51">
        <f>O54-N54</f>
        <v>20000000</v>
      </c>
      <c r="N54" s="51"/>
      <c r="O54" s="51">
        <f>'3'!C28</f>
        <v>20000000</v>
      </c>
    </row>
    <row r="55" spans="1:15" ht="27.95" hidden="1" customHeight="1" x14ac:dyDescent="0.25">
      <c r="A55" s="243"/>
      <c r="B55" s="247"/>
      <c r="C55" s="248"/>
      <c r="D55" s="249"/>
      <c r="E55" s="46" t="s">
        <v>19</v>
      </c>
      <c r="F55" s="51" t="e">
        <f>H55-G55</f>
        <v>#REF!</v>
      </c>
      <c r="G55" s="51"/>
      <c r="H55" s="51" t="e">
        <f>'4'!#REF!</f>
        <v>#REF!</v>
      </c>
      <c r="I55" s="248"/>
      <c r="J55" s="248"/>
      <c r="K55" s="249"/>
      <c r="L55" s="46" t="s">
        <v>19</v>
      </c>
      <c r="M55" s="51" t="e">
        <f>O55-N55</f>
        <v>#REF!</v>
      </c>
      <c r="N55" s="51"/>
      <c r="O55" s="51" t="e">
        <f>'3'!#REF!</f>
        <v>#REF!</v>
      </c>
    </row>
    <row r="56" spans="1:15" ht="27.95" hidden="1" customHeight="1" x14ac:dyDescent="0.25">
      <c r="A56" s="243"/>
      <c r="B56" s="247"/>
      <c r="C56" s="248"/>
      <c r="D56" s="249"/>
      <c r="E56" s="46" t="s">
        <v>57</v>
      </c>
      <c r="F56" s="104"/>
      <c r="G56" s="53"/>
      <c r="H56" s="53"/>
      <c r="I56" s="259"/>
      <c r="J56" s="259"/>
      <c r="K56" s="260"/>
      <c r="L56" s="46" t="s">
        <v>57</v>
      </c>
      <c r="M56" s="104"/>
      <c r="N56" s="53"/>
      <c r="O56" s="53"/>
    </row>
    <row r="57" spans="1:15" ht="50.1" hidden="1" customHeight="1" x14ac:dyDescent="0.25">
      <c r="A57" s="243">
        <v>16</v>
      </c>
      <c r="B57" s="244" t="s">
        <v>646</v>
      </c>
      <c r="C57" s="245"/>
      <c r="D57" s="246"/>
      <c r="E57" s="46" t="s">
        <v>1</v>
      </c>
      <c r="F57" s="51">
        <f>H57-G57</f>
        <v>0</v>
      </c>
      <c r="G57" s="51"/>
      <c r="H57" s="51">
        <f>'4'!C25</f>
        <v>0</v>
      </c>
      <c r="I57" s="244" t="s">
        <v>670</v>
      </c>
      <c r="J57" s="245"/>
      <c r="K57" s="246"/>
      <c r="L57" s="46" t="s">
        <v>1</v>
      </c>
      <c r="M57" s="51">
        <f>O57-N57</f>
        <v>0</v>
      </c>
      <c r="N57" s="51"/>
      <c r="O57" s="51">
        <f>'3'!C30</f>
        <v>0</v>
      </c>
    </row>
    <row r="58" spans="1:15" ht="27.95" hidden="1" customHeight="1" x14ac:dyDescent="0.25">
      <c r="A58" s="243"/>
      <c r="B58" s="247"/>
      <c r="C58" s="248"/>
      <c r="D58" s="249"/>
      <c r="E58" s="46" t="s">
        <v>19</v>
      </c>
      <c r="F58" s="51" t="e">
        <f>H58-G58</f>
        <v>#REF!</v>
      </c>
      <c r="G58" s="51"/>
      <c r="H58" s="51" t="e">
        <f>'4'!#REF!</f>
        <v>#REF!</v>
      </c>
      <c r="I58" s="247"/>
      <c r="J58" s="248"/>
      <c r="K58" s="249"/>
      <c r="L58" s="46" t="s">
        <v>19</v>
      </c>
      <c r="M58" s="51" t="e">
        <f>O58-N58</f>
        <v>#REF!</v>
      </c>
      <c r="N58" s="51"/>
      <c r="O58" s="51" t="e">
        <f>'3'!#REF!</f>
        <v>#REF!</v>
      </c>
    </row>
    <row r="59" spans="1:15" ht="27.95" hidden="1" customHeight="1" x14ac:dyDescent="0.25">
      <c r="A59" s="243"/>
      <c r="B59" s="247"/>
      <c r="C59" s="248"/>
      <c r="D59" s="249"/>
      <c r="E59" s="46" t="s">
        <v>57</v>
      </c>
      <c r="F59" s="104"/>
      <c r="G59" s="53"/>
      <c r="H59" s="53"/>
      <c r="I59" s="247"/>
      <c r="J59" s="248"/>
      <c r="K59" s="249"/>
      <c r="L59" s="46" t="s">
        <v>57</v>
      </c>
      <c r="M59" s="104"/>
      <c r="N59" s="53"/>
      <c r="O59" s="53"/>
    </row>
    <row r="60" spans="1:15" ht="50.1" hidden="1" customHeight="1" x14ac:dyDescent="0.25">
      <c r="A60" s="243">
        <v>17</v>
      </c>
      <c r="B60" s="244" t="s">
        <v>666</v>
      </c>
      <c r="C60" s="245"/>
      <c r="D60" s="246"/>
      <c r="E60" s="46" t="s">
        <v>1</v>
      </c>
      <c r="F60" s="51">
        <f>H60-G60</f>
        <v>0</v>
      </c>
      <c r="G60" s="51"/>
      <c r="H60" s="51">
        <f>'4'!C18</f>
        <v>0</v>
      </c>
      <c r="I60" s="244" t="s">
        <v>667</v>
      </c>
      <c r="J60" s="245"/>
      <c r="K60" s="246"/>
      <c r="L60" s="46" t="s">
        <v>1</v>
      </c>
      <c r="M60" s="51">
        <f>O60-N60</f>
        <v>0</v>
      </c>
      <c r="N60" s="51"/>
      <c r="O60" s="51">
        <f>SUM('3'!C26)</f>
        <v>0</v>
      </c>
    </row>
    <row r="61" spans="1:15" ht="27.95" hidden="1" customHeight="1" x14ac:dyDescent="0.25">
      <c r="A61" s="243"/>
      <c r="B61" s="247"/>
      <c r="C61" s="248"/>
      <c r="D61" s="249"/>
      <c r="E61" s="46" t="s">
        <v>19</v>
      </c>
      <c r="F61" s="51" t="e">
        <f>H61-G61</f>
        <v>#REF!</v>
      </c>
      <c r="G61" s="51"/>
      <c r="H61" s="51" t="e">
        <f>'4'!#REF!</f>
        <v>#REF!</v>
      </c>
      <c r="I61" s="247"/>
      <c r="J61" s="248"/>
      <c r="K61" s="249"/>
      <c r="L61" s="46" t="s">
        <v>19</v>
      </c>
      <c r="M61" s="51" t="e">
        <f>O61-N61</f>
        <v>#REF!</v>
      </c>
      <c r="N61" s="51"/>
      <c r="O61" s="51" t="e">
        <f>SUM('3'!#REF!)</f>
        <v>#REF!</v>
      </c>
    </row>
    <row r="62" spans="1:15" ht="27.95" hidden="1" customHeight="1" x14ac:dyDescent="0.25">
      <c r="A62" s="243"/>
      <c r="B62" s="247"/>
      <c r="C62" s="248"/>
      <c r="D62" s="249"/>
      <c r="E62" s="46" t="s">
        <v>57</v>
      </c>
      <c r="F62" s="104"/>
      <c r="G62" s="53"/>
      <c r="H62" s="53"/>
      <c r="I62" s="247"/>
      <c r="J62" s="248"/>
      <c r="K62" s="249"/>
      <c r="L62" s="46" t="s">
        <v>57</v>
      </c>
      <c r="M62" s="104"/>
      <c r="N62" s="53"/>
      <c r="O62" s="53"/>
    </row>
    <row r="63" spans="1:15" ht="50.1" customHeight="1" x14ac:dyDescent="0.25">
      <c r="A63" s="243">
        <v>18</v>
      </c>
      <c r="B63" s="244" t="s">
        <v>798</v>
      </c>
      <c r="C63" s="245"/>
      <c r="D63" s="246"/>
      <c r="E63" s="46" t="s">
        <v>1</v>
      </c>
      <c r="F63" s="51">
        <f>H63-G63</f>
        <v>21745000</v>
      </c>
      <c r="G63" s="51"/>
      <c r="H63" s="51">
        <f>'4'!C11</f>
        <v>21745000</v>
      </c>
      <c r="I63" s="244" t="s">
        <v>801</v>
      </c>
      <c r="J63" s="245"/>
      <c r="K63" s="246"/>
      <c r="L63" s="46" t="s">
        <v>1</v>
      </c>
      <c r="M63" s="51">
        <f>O63-N63</f>
        <v>8000000</v>
      </c>
      <c r="N63" s="51"/>
      <c r="O63" s="51">
        <f>'3'!C13</f>
        <v>8000000</v>
      </c>
    </row>
    <row r="64" spans="1:15" ht="27.95" hidden="1" customHeight="1" x14ac:dyDescent="0.25">
      <c r="A64" s="243"/>
      <c r="B64" s="247"/>
      <c r="C64" s="248"/>
      <c r="D64" s="249"/>
      <c r="E64" s="46" t="s">
        <v>19</v>
      </c>
      <c r="F64" s="51" t="e">
        <f>H64-G64</f>
        <v>#REF!</v>
      </c>
      <c r="G64" s="51"/>
      <c r="H64" s="51" t="e">
        <f>'4'!#REF!</f>
        <v>#REF!</v>
      </c>
      <c r="I64" s="247"/>
      <c r="J64" s="248"/>
      <c r="K64" s="249"/>
      <c r="L64" s="46" t="s">
        <v>19</v>
      </c>
      <c r="M64" s="51" t="e">
        <f>O64-N64</f>
        <v>#REF!</v>
      </c>
      <c r="N64" s="51"/>
      <c r="O64" s="51" t="e">
        <f>'4'!#REF!</f>
        <v>#REF!</v>
      </c>
    </row>
    <row r="65" spans="1:15" ht="27.95" hidden="1" customHeight="1" x14ac:dyDescent="0.25">
      <c r="A65" s="243"/>
      <c r="B65" s="247"/>
      <c r="C65" s="248"/>
      <c r="D65" s="249"/>
      <c r="E65" s="46" t="s">
        <v>57</v>
      </c>
      <c r="F65" s="104"/>
      <c r="G65" s="53"/>
      <c r="H65" s="53"/>
      <c r="I65" s="247"/>
      <c r="J65" s="248"/>
      <c r="K65" s="249"/>
      <c r="L65" s="46" t="s">
        <v>57</v>
      </c>
      <c r="M65" s="104"/>
      <c r="N65" s="53"/>
      <c r="O65" s="53"/>
    </row>
    <row r="66" spans="1:15" ht="50.1" customHeight="1" x14ac:dyDescent="0.25">
      <c r="A66" s="241">
        <v>19</v>
      </c>
      <c r="B66" s="250" t="s">
        <v>24</v>
      </c>
      <c r="C66" s="251"/>
      <c r="D66" s="252"/>
      <c r="E66" s="46" t="s">
        <v>1</v>
      </c>
      <c r="F66" s="51">
        <f t="shared" ref="F66:H66" si="9">SUM(F48,F51,F54,F57,F60,F63)</f>
        <v>858444516</v>
      </c>
      <c r="G66" s="51">
        <f t="shared" si="9"/>
        <v>0</v>
      </c>
      <c r="H66" s="51">
        <f t="shared" si="9"/>
        <v>858444516</v>
      </c>
      <c r="I66" s="250" t="s">
        <v>17</v>
      </c>
      <c r="J66" s="251"/>
      <c r="K66" s="252"/>
      <c r="L66" s="46" t="s">
        <v>1</v>
      </c>
      <c r="M66" s="51">
        <f>SUM(M48,M54,M57,M60,M63)</f>
        <v>858444516</v>
      </c>
      <c r="N66" s="51">
        <f t="shared" ref="N66:O66" si="10">SUM(N48,N54,N57,N60,N63)</f>
        <v>0</v>
      </c>
      <c r="O66" s="51">
        <f t="shared" si="10"/>
        <v>858444516</v>
      </c>
    </row>
    <row r="67" spans="1:15" ht="27.95" hidden="1" customHeight="1" x14ac:dyDescent="0.25">
      <c r="A67" s="241"/>
      <c r="B67" s="253"/>
      <c r="C67" s="254"/>
      <c r="D67" s="255"/>
      <c r="E67" s="46" t="s">
        <v>19</v>
      </c>
      <c r="F67" s="51" t="e">
        <f t="shared" ref="F67:G67" si="11">SUM(F49,F52,F55,F58,F61,F64)</f>
        <v>#REF!</v>
      </c>
      <c r="G67" s="51">
        <f t="shared" si="11"/>
        <v>0</v>
      </c>
      <c r="H67" s="51" t="e">
        <f>SUM(H49,H52,H55,H58,H61,H64)</f>
        <v>#REF!</v>
      </c>
      <c r="I67" s="253"/>
      <c r="J67" s="254"/>
      <c r="K67" s="255"/>
      <c r="L67" s="46" t="s">
        <v>19</v>
      </c>
      <c r="M67" s="51" t="e">
        <f t="shared" ref="M67:O67" si="12">SUM(M49,M43,M55,M58,M61,)</f>
        <v>#REF!</v>
      </c>
      <c r="N67" s="51">
        <f t="shared" si="12"/>
        <v>0</v>
      </c>
      <c r="O67" s="51" t="e">
        <f t="shared" si="12"/>
        <v>#REF!</v>
      </c>
    </row>
    <row r="68" spans="1:15" ht="27.95" hidden="1" customHeight="1" x14ac:dyDescent="0.25">
      <c r="A68" s="241"/>
      <c r="B68" s="256"/>
      <c r="C68" s="257"/>
      <c r="D68" s="258"/>
      <c r="E68" s="45" t="s">
        <v>57</v>
      </c>
      <c r="F68" s="51">
        <f>SUM(F50,F53,F56,F59)</f>
        <v>0</v>
      </c>
      <c r="G68" s="51">
        <f>SUM(G50,G53,G56,G59)</f>
        <v>0</v>
      </c>
      <c r="H68" s="51">
        <f>SUM(H50,H53,H56,H59)</f>
        <v>0</v>
      </c>
      <c r="I68" s="256"/>
      <c r="J68" s="257"/>
      <c r="K68" s="258"/>
      <c r="L68" s="69" t="s">
        <v>57</v>
      </c>
      <c r="M68" s="51">
        <f t="shared" ref="M68:O68" si="13">SUM(M50,M44,M56,M59,M62,)</f>
        <v>0</v>
      </c>
      <c r="N68" s="51">
        <f t="shared" si="13"/>
        <v>0</v>
      </c>
      <c r="O68" s="51">
        <f t="shared" si="13"/>
        <v>0</v>
      </c>
    </row>
    <row r="69" spans="1:15" ht="27.95" customHeight="1" x14ac:dyDescent="0.25">
      <c r="A69" s="70"/>
      <c r="B69" s="71"/>
      <c r="C69" s="71"/>
      <c r="D69" s="71"/>
      <c r="E69" s="70"/>
      <c r="F69" s="70"/>
      <c r="G69" s="70"/>
      <c r="H69" s="70"/>
      <c r="I69" s="71"/>
      <c r="J69" s="71"/>
      <c r="K69" s="71"/>
      <c r="L69" s="71"/>
      <c r="M69" s="168"/>
    </row>
    <row r="70" spans="1:15" ht="14.25" customHeight="1" x14ac:dyDescent="0.25"/>
    <row r="71" spans="1:15" ht="14.25" customHeight="1" x14ac:dyDescent="0.25"/>
    <row r="72" spans="1:15" ht="14.25" customHeight="1" x14ac:dyDescent="0.25"/>
    <row r="73" spans="1:15" ht="14.25" customHeight="1" x14ac:dyDescent="0.25"/>
    <row r="74" spans="1:15" ht="14.25" customHeight="1" x14ac:dyDescent="0.25"/>
  </sheetData>
  <mergeCells count="101">
    <mergeCell ref="I66:K68"/>
    <mergeCell ref="B54:D56"/>
    <mergeCell ref="I54:K56"/>
    <mergeCell ref="B66:D68"/>
    <mergeCell ref="B60:D62"/>
    <mergeCell ref="I60:K62"/>
    <mergeCell ref="D45:D47"/>
    <mergeCell ref="D42:D44"/>
    <mergeCell ref="B48:D50"/>
    <mergeCell ref="B51:D53"/>
    <mergeCell ref="B57:D59"/>
    <mergeCell ref="I48:K50"/>
    <mergeCell ref="I42:K44"/>
    <mergeCell ref="I57:K59"/>
    <mergeCell ref="I63:K65"/>
    <mergeCell ref="A66:A68"/>
    <mergeCell ref="A27:A29"/>
    <mergeCell ref="A39:A41"/>
    <mergeCell ref="B30:D32"/>
    <mergeCell ref="A30:A32"/>
    <mergeCell ref="A36:A38"/>
    <mergeCell ref="D39:D41"/>
    <mergeCell ref="C33:C35"/>
    <mergeCell ref="D33:D35"/>
    <mergeCell ref="B36:B38"/>
    <mergeCell ref="A48:A50"/>
    <mergeCell ref="A54:A56"/>
    <mergeCell ref="C36:C38"/>
    <mergeCell ref="D27:D29"/>
    <mergeCell ref="A63:A65"/>
    <mergeCell ref="B63:D65"/>
    <mergeCell ref="A60:A62"/>
    <mergeCell ref="A51:A53"/>
    <mergeCell ref="A57:A59"/>
    <mergeCell ref="A45:A47"/>
    <mergeCell ref="A42:A44"/>
    <mergeCell ref="C39:C41"/>
    <mergeCell ref="B42:B44"/>
    <mergeCell ref="C42:C44"/>
    <mergeCell ref="B39:B41"/>
    <mergeCell ref="B45:B47"/>
    <mergeCell ref="C45:C47"/>
    <mergeCell ref="D36:D38"/>
    <mergeCell ref="K27:K29"/>
    <mergeCell ref="J18:J20"/>
    <mergeCell ref="A33:A35"/>
    <mergeCell ref="C24:C26"/>
    <mergeCell ref="I33:I35"/>
    <mergeCell ref="J33:J35"/>
    <mergeCell ref="I24:I26"/>
    <mergeCell ref="J24:J26"/>
    <mergeCell ref="A24:A26"/>
    <mergeCell ref="B21:B23"/>
    <mergeCell ref="C21:C23"/>
    <mergeCell ref="D21:D23"/>
    <mergeCell ref="B24:B26"/>
    <mergeCell ref="C18:C20"/>
    <mergeCell ref="D18:D20"/>
    <mergeCell ref="I30:K32"/>
    <mergeCell ref="K33:K35"/>
    <mergeCell ref="A18:A20"/>
    <mergeCell ref="B18:B20"/>
    <mergeCell ref="A21:A23"/>
    <mergeCell ref="B33:B35"/>
    <mergeCell ref="D24:D26"/>
    <mergeCell ref="B27:B29"/>
    <mergeCell ref="C27:C29"/>
    <mergeCell ref="A3:O3"/>
    <mergeCell ref="A4:O4"/>
    <mergeCell ref="J10:K10"/>
    <mergeCell ref="A1:O1"/>
    <mergeCell ref="A2:O2"/>
    <mergeCell ref="A5:O5"/>
    <mergeCell ref="A10:A11"/>
    <mergeCell ref="C10:D10"/>
    <mergeCell ref="J11:K11"/>
    <mergeCell ref="C11:D11"/>
    <mergeCell ref="A12:A14"/>
    <mergeCell ref="B12:D14"/>
    <mergeCell ref="C15:C17"/>
    <mergeCell ref="D15:D17"/>
    <mergeCell ref="A15:A17"/>
    <mergeCell ref="B15:B17"/>
    <mergeCell ref="K36:K38"/>
    <mergeCell ref="I39:I41"/>
    <mergeCell ref="J39:J41"/>
    <mergeCell ref="K39:K41"/>
    <mergeCell ref="I36:I38"/>
    <mergeCell ref="J36:J38"/>
    <mergeCell ref="K15:K17"/>
    <mergeCell ref="I12:K14"/>
    <mergeCell ref="I15:I17"/>
    <mergeCell ref="J15:J17"/>
    <mergeCell ref="K18:K20"/>
    <mergeCell ref="I21:I23"/>
    <mergeCell ref="K21:K23"/>
    <mergeCell ref="I27:I29"/>
    <mergeCell ref="J27:J29"/>
    <mergeCell ref="I18:I20"/>
    <mergeCell ref="J21:J23"/>
    <mergeCell ref="K24:K26"/>
  </mergeCells>
  <phoneticPr fontId="11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2"/>
  </sheetPr>
  <dimension ref="A1:IN94"/>
  <sheetViews>
    <sheetView tabSelected="1" view="pageBreakPreview" zoomScale="115" zoomScaleNormal="100" zoomScaleSheetLayoutView="115" workbookViewId="0">
      <selection activeCell="A2" sqref="A2:L2"/>
    </sheetView>
  </sheetViews>
  <sheetFormatPr defaultRowHeight="15" x14ac:dyDescent="0.2"/>
  <cols>
    <col min="1" max="1" width="4.42578125" style="16" customWidth="1"/>
    <col min="2" max="2" width="9.7109375" style="18" customWidth="1"/>
    <col min="3" max="3" width="14.7109375" style="18" customWidth="1"/>
    <col min="4" max="4" width="4.85546875" style="18" customWidth="1"/>
    <col min="5" max="5" width="5.42578125" style="18" customWidth="1"/>
    <col min="6" max="6" width="5.140625" style="18" customWidth="1"/>
    <col min="7" max="7" width="6.28515625" style="18" customWidth="1"/>
    <col min="8" max="8" width="4.28515625" style="18" customWidth="1"/>
    <col min="9" max="9" width="34.28515625" style="18" customWidth="1"/>
    <col min="10" max="10" width="15.42578125" style="18" customWidth="1"/>
    <col min="11" max="11" width="16.5703125" style="18" customWidth="1"/>
    <col min="12" max="12" width="23.28515625" style="94" bestFit="1" customWidth="1"/>
    <col min="13" max="13" width="20.85546875" style="1" hidden="1" customWidth="1"/>
    <col min="14" max="16384" width="9.140625" style="92"/>
  </cols>
  <sheetData>
    <row r="1" spans="1:13" ht="15.75" x14ac:dyDescent="0.2">
      <c r="A1" s="262" t="s">
        <v>647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42"/>
    </row>
    <row r="2" spans="1:13" ht="15.75" x14ac:dyDescent="0.2">
      <c r="A2" s="263" t="s">
        <v>835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37"/>
    </row>
    <row r="3" spans="1:13" ht="15.75" hidden="1" x14ac:dyDescent="0.2">
      <c r="A3" s="262" t="s">
        <v>668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42"/>
    </row>
    <row r="4" spans="1:13" ht="15.75" hidden="1" x14ac:dyDescent="0.2">
      <c r="A4" s="263" t="s">
        <v>802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37"/>
    </row>
    <row r="5" spans="1:13" ht="15.75" x14ac:dyDescent="0.2">
      <c r="A5" s="263" t="s">
        <v>80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37"/>
    </row>
    <row r="6" spans="1:13" ht="15.75" x14ac:dyDescent="0.2">
      <c r="A6" s="65" t="s">
        <v>15</v>
      </c>
      <c r="B6" s="66" t="s">
        <v>16</v>
      </c>
      <c r="C6" s="37"/>
      <c r="D6" s="37"/>
      <c r="E6" s="37"/>
      <c r="F6" s="37"/>
      <c r="G6" s="37"/>
      <c r="H6" s="37"/>
      <c r="I6" s="37"/>
      <c r="J6" s="37"/>
      <c r="K6" s="189"/>
      <c r="L6" s="93" t="s">
        <v>648</v>
      </c>
    </row>
    <row r="7" spans="1:13" ht="15.75" hidden="1" x14ac:dyDescent="0.2">
      <c r="A7" s="65" t="s">
        <v>60</v>
      </c>
      <c r="B7" s="66" t="s">
        <v>82</v>
      </c>
      <c r="C7" s="37"/>
      <c r="D7" s="37"/>
      <c r="E7" s="37"/>
      <c r="F7" s="37"/>
      <c r="G7" s="37"/>
      <c r="H7" s="37"/>
      <c r="I7" s="37"/>
      <c r="J7" s="37"/>
      <c r="K7" s="189"/>
    </row>
    <row r="8" spans="1:13" ht="15.75" hidden="1" x14ac:dyDescent="0.25">
      <c r="A8" s="65" t="s">
        <v>61</v>
      </c>
      <c r="B8" s="66" t="s">
        <v>58</v>
      </c>
      <c r="C8" s="67"/>
      <c r="D8" s="67"/>
      <c r="E8" s="67"/>
      <c r="F8" s="67"/>
      <c r="G8" s="67"/>
      <c r="H8" s="67"/>
      <c r="I8" s="67"/>
      <c r="J8" s="67"/>
      <c r="K8" s="67"/>
      <c r="L8" s="95"/>
    </row>
    <row r="9" spans="1:13" x14ac:dyDescent="0.2">
      <c r="B9" s="17"/>
      <c r="C9" s="54"/>
      <c r="D9" s="54"/>
      <c r="E9" s="54"/>
      <c r="F9" s="54"/>
      <c r="G9" s="54"/>
      <c r="H9" s="54"/>
      <c r="I9" s="54"/>
      <c r="J9" s="54"/>
      <c r="K9" s="54"/>
    </row>
    <row r="10" spans="1:13" ht="14.45" customHeight="1" x14ac:dyDescent="0.2">
      <c r="A10" s="264"/>
      <c r="B10" s="55" t="s">
        <v>5</v>
      </c>
      <c r="C10" s="55" t="s">
        <v>6</v>
      </c>
      <c r="D10" s="287" t="s">
        <v>7</v>
      </c>
      <c r="E10" s="288"/>
      <c r="F10" s="288"/>
      <c r="G10" s="288"/>
      <c r="H10" s="288"/>
      <c r="I10" s="288"/>
      <c r="J10" s="288"/>
      <c r="K10" s="288"/>
      <c r="L10" s="96" t="s">
        <v>8</v>
      </c>
      <c r="M10" s="120" t="s">
        <v>9</v>
      </c>
    </row>
    <row r="11" spans="1:13" s="117" customFormat="1" ht="17.25" customHeight="1" x14ac:dyDescent="0.2">
      <c r="A11" s="265"/>
      <c r="B11" s="267" t="s">
        <v>0</v>
      </c>
      <c r="C11" s="270" t="s">
        <v>30</v>
      </c>
      <c r="D11" s="332" t="s">
        <v>34</v>
      </c>
      <c r="E11" s="333"/>
      <c r="F11" s="333"/>
      <c r="G11" s="333"/>
      <c r="H11" s="333"/>
      <c r="I11" s="333"/>
      <c r="J11" s="333"/>
      <c r="K11" s="333"/>
      <c r="L11" s="329" t="s">
        <v>803</v>
      </c>
      <c r="M11" s="318" t="s">
        <v>108</v>
      </c>
    </row>
    <row r="12" spans="1:13" s="117" customFormat="1" ht="17.25" customHeight="1" x14ac:dyDescent="0.2">
      <c r="A12" s="265"/>
      <c r="B12" s="268"/>
      <c r="C12" s="271"/>
      <c r="D12" s="334"/>
      <c r="E12" s="335"/>
      <c r="F12" s="335"/>
      <c r="G12" s="335"/>
      <c r="H12" s="335"/>
      <c r="I12" s="335"/>
      <c r="J12" s="335"/>
      <c r="K12" s="335"/>
      <c r="L12" s="330"/>
      <c r="M12" s="319"/>
    </row>
    <row r="13" spans="1:13" s="117" customFormat="1" ht="17.25" customHeight="1" x14ac:dyDescent="0.2">
      <c r="A13" s="266"/>
      <c r="B13" s="269"/>
      <c r="C13" s="272"/>
      <c r="D13" s="336"/>
      <c r="E13" s="337"/>
      <c r="F13" s="337"/>
      <c r="G13" s="337"/>
      <c r="H13" s="337"/>
      <c r="I13" s="337"/>
      <c r="J13" s="337"/>
      <c r="K13" s="337"/>
      <c r="L13" s="331"/>
      <c r="M13" s="320"/>
    </row>
    <row r="14" spans="1:13" ht="20.25" customHeight="1" x14ac:dyDescent="0.2">
      <c r="A14" s="56">
        <v>1</v>
      </c>
      <c r="B14" s="325" t="s">
        <v>47</v>
      </c>
      <c r="C14" s="326"/>
      <c r="D14" s="326"/>
      <c r="E14" s="326"/>
      <c r="F14" s="326"/>
      <c r="G14" s="326"/>
      <c r="H14" s="326"/>
      <c r="I14" s="326"/>
      <c r="J14" s="326"/>
      <c r="K14" s="326"/>
      <c r="L14" s="78">
        <f>L15</f>
        <v>262559597.9891603</v>
      </c>
      <c r="M14" s="121">
        <f>M15</f>
        <v>0</v>
      </c>
    </row>
    <row r="15" spans="1:13" ht="18" customHeight="1" x14ac:dyDescent="0.2">
      <c r="A15" s="57">
        <v>2</v>
      </c>
      <c r="B15" s="20"/>
      <c r="C15" s="327" t="s">
        <v>76</v>
      </c>
      <c r="D15" s="328"/>
      <c r="E15" s="328"/>
      <c r="F15" s="328"/>
      <c r="G15" s="328"/>
      <c r="H15" s="328"/>
      <c r="I15" s="328"/>
      <c r="J15" s="328"/>
      <c r="K15" s="328"/>
      <c r="L15" s="78">
        <f>SUM(L16,L41,L50,L78,L84,L93)</f>
        <v>262559597.9891603</v>
      </c>
      <c r="M15" s="121">
        <f>SUM(M16,M41,M50,M78,M35,M84,M93)</f>
        <v>0</v>
      </c>
    </row>
    <row r="16" spans="1:13" ht="18" customHeight="1" x14ac:dyDescent="0.2">
      <c r="A16" s="57">
        <v>3</v>
      </c>
      <c r="B16" s="321"/>
      <c r="C16" s="323"/>
      <c r="D16" s="97" t="s">
        <v>28</v>
      </c>
      <c r="E16" s="324" t="s">
        <v>35</v>
      </c>
      <c r="F16" s="308"/>
      <c r="G16" s="308"/>
      <c r="H16" s="308"/>
      <c r="I16" s="308"/>
      <c r="J16" s="308"/>
      <c r="K16" s="308"/>
      <c r="L16" s="98">
        <f>SUM(L37,L17,L39,)</f>
        <v>119908557.9891603</v>
      </c>
      <c r="M16" s="122">
        <f>SUM(M37,M17,M39)</f>
        <v>0</v>
      </c>
    </row>
    <row r="17" spans="1:13" ht="18" customHeight="1" x14ac:dyDescent="0.2">
      <c r="A17" s="58">
        <v>4</v>
      </c>
      <c r="B17" s="321"/>
      <c r="C17" s="322"/>
      <c r="D17" s="323"/>
      <c r="E17" s="99" t="s">
        <v>28</v>
      </c>
      <c r="F17" s="324" t="s">
        <v>86</v>
      </c>
      <c r="G17" s="308"/>
      <c r="H17" s="308"/>
      <c r="I17" s="308"/>
      <c r="J17" s="308"/>
      <c r="K17" s="308"/>
      <c r="L17" s="98">
        <f>SUM(L18,L20,L29,,L31,L33,L35)</f>
        <v>118936157.9891603</v>
      </c>
      <c r="M17" s="122">
        <f>SUM(M18,M20,M29,,M31,M33)</f>
        <v>0</v>
      </c>
    </row>
    <row r="18" spans="1:13" ht="18" customHeight="1" x14ac:dyDescent="0.2">
      <c r="A18" s="279">
        <v>5</v>
      </c>
      <c r="B18" s="281"/>
      <c r="C18" s="282"/>
      <c r="D18" s="282"/>
      <c r="E18" s="283"/>
      <c r="F18" s="302" t="s">
        <v>28</v>
      </c>
      <c r="G18" s="291" t="s">
        <v>36</v>
      </c>
      <c r="H18" s="292"/>
      <c r="I18" s="292"/>
      <c r="J18" s="292"/>
      <c r="K18" s="292"/>
      <c r="L18" s="79">
        <f>J19</f>
        <v>52670000</v>
      </c>
      <c r="M18" s="123"/>
    </row>
    <row r="19" spans="1:13" ht="18" customHeight="1" x14ac:dyDescent="0.2">
      <c r="A19" s="280"/>
      <c r="B19" s="284"/>
      <c r="C19" s="285"/>
      <c r="D19" s="285"/>
      <c r="E19" s="286"/>
      <c r="F19" s="303"/>
      <c r="G19" s="22" t="s">
        <v>804</v>
      </c>
      <c r="H19" s="32"/>
      <c r="I19" s="33"/>
      <c r="J19" s="34">
        <f>11.5*4580000</f>
        <v>52670000</v>
      </c>
      <c r="K19" s="34"/>
      <c r="L19" s="176"/>
      <c r="M19" s="124"/>
    </row>
    <row r="20" spans="1:13" ht="18" customHeight="1" x14ac:dyDescent="0.2">
      <c r="A20" s="58">
        <v>6</v>
      </c>
      <c r="B20" s="293"/>
      <c r="C20" s="294"/>
      <c r="D20" s="294"/>
      <c r="E20" s="295"/>
      <c r="F20" s="41" t="s">
        <v>31</v>
      </c>
      <c r="G20" s="289" t="s">
        <v>37</v>
      </c>
      <c r="H20" s="290"/>
      <c r="I20" s="290"/>
      <c r="J20" s="290"/>
      <c r="K20" s="290"/>
      <c r="L20" s="79">
        <f>SUM(L21,L23,L27,L25)</f>
        <v>19460480</v>
      </c>
      <c r="M20" s="125">
        <f>SUM(M21,M23,M27,M25)</f>
        <v>0</v>
      </c>
    </row>
    <row r="21" spans="1:13" ht="18" customHeight="1" x14ac:dyDescent="0.2">
      <c r="A21" s="279">
        <v>7</v>
      </c>
      <c r="B21" s="273"/>
      <c r="C21" s="274"/>
      <c r="D21" s="274"/>
      <c r="E21" s="274"/>
      <c r="F21" s="275"/>
      <c r="G21" s="338">
        <v>1</v>
      </c>
      <c r="H21" s="291" t="s">
        <v>63</v>
      </c>
      <c r="I21" s="292"/>
      <c r="J21" s="292"/>
      <c r="K21" s="292"/>
      <c r="L21" s="79">
        <f>J22</f>
        <v>6076750</v>
      </c>
      <c r="M21" s="125"/>
    </row>
    <row r="22" spans="1:13" ht="18" customHeight="1" x14ac:dyDescent="0.2">
      <c r="A22" s="280"/>
      <c r="B22" s="276"/>
      <c r="C22" s="277"/>
      <c r="D22" s="277"/>
      <c r="E22" s="277"/>
      <c r="F22" s="278"/>
      <c r="G22" s="339"/>
      <c r="H22" s="26" t="s">
        <v>805</v>
      </c>
      <c r="I22" s="38"/>
      <c r="J22" s="34">
        <f>272.5*22300</f>
        <v>6076750</v>
      </c>
      <c r="K22" s="34"/>
      <c r="L22" s="80"/>
      <c r="M22" s="126"/>
    </row>
    <row r="23" spans="1:13" ht="18" customHeight="1" x14ac:dyDescent="0.2">
      <c r="A23" s="279">
        <v>8</v>
      </c>
      <c r="B23" s="273"/>
      <c r="C23" s="274"/>
      <c r="D23" s="274"/>
      <c r="E23" s="274"/>
      <c r="F23" s="275"/>
      <c r="G23" s="338">
        <v>2</v>
      </c>
      <c r="H23" s="291" t="s">
        <v>38</v>
      </c>
      <c r="I23" s="292"/>
      <c r="J23" s="292"/>
      <c r="K23" s="292"/>
      <c r="L23" s="79">
        <f>J24</f>
        <v>7168000</v>
      </c>
      <c r="M23" s="125"/>
    </row>
    <row r="24" spans="1:13" ht="18" customHeight="1" x14ac:dyDescent="0.2">
      <c r="A24" s="280"/>
      <c r="B24" s="276"/>
      <c r="C24" s="277"/>
      <c r="D24" s="277"/>
      <c r="E24" s="277"/>
      <c r="F24" s="278"/>
      <c r="G24" s="339"/>
      <c r="H24" s="26" t="s">
        <v>105</v>
      </c>
      <c r="I24" s="38"/>
      <c r="J24" s="34">
        <f>22.4*320000</f>
        <v>7168000</v>
      </c>
      <c r="K24" s="34"/>
      <c r="L24" s="80"/>
      <c r="M24" s="126"/>
    </row>
    <row r="25" spans="1:13" ht="18" customHeight="1" x14ac:dyDescent="0.2">
      <c r="A25" s="279">
        <v>9</v>
      </c>
      <c r="B25" s="273"/>
      <c r="C25" s="274"/>
      <c r="D25" s="274"/>
      <c r="E25" s="274"/>
      <c r="F25" s="275"/>
      <c r="G25" s="338">
        <v>3</v>
      </c>
      <c r="H25" s="23" t="s">
        <v>64</v>
      </c>
      <c r="I25" s="24"/>
      <c r="J25" s="28"/>
      <c r="K25" s="175"/>
      <c r="L25" s="79">
        <f>J26</f>
        <v>488520</v>
      </c>
      <c r="M25" s="123"/>
    </row>
    <row r="26" spans="1:13" ht="18" customHeight="1" x14ac:dyDescent="0.2">
      <c r="A26" s="280"/>
      <c r="B26" s="276"/>
      <c r="C26" s="277"/>
      <c r="D26" s="277"/>
      <c r="E26" s="277"/>
      <c r="F26" s="278"/>
      <c r="G26" s="339"/>
      <c r="H26" s="60" t="s">
        <v>96</v>
      </c>
      <c r="I26" s="59"/>
      <c r="J26" s="34">
        <f>7080*69</f>
        <v>488520</v>
      </c>
      <c r="K26" s="34"/>
      <c r="L26" s="78"/>
      <c r="M26" s="127"/>
    </row>
    <row r="27" spans="1:13" ht="18" customHeight="1" x14ac:dyDescent="0.2">
      <c r="A27" s="279">
        <v>10</v>
      </c>
      <c r="B27" s="273"/>
      <c r="C27" s="274"/>
      <c r="D27" s="274"/>
      <c r="E27" s="274"/>
      <c r="F27" s="275"/>
      <c r="G27" s="338">
        <v>4</v>
      </c>
      <c r="H27" s="291" t="s">
        <v>65</v>
      </c>
      <c r="I27" s="292"/>
      <c r="J27" s="292"/>
      <c r="K27" s="292"/>
      <c r="L27" s="79">
        <f>J28</f>
        <v>5727210</v>
      </c>
      <c r="M27" s="125"/>
    </row>
    <row r="28" spans="1:13" ht="18" customHeight="1" x14ac:dyDescent="0.2">
      <c r="A28" s="280"/>
      <c r="B28" s="276"/>
      <c r="C28" s="277"/>
      <c r="D28" s="277"/>
      <c r="E28" s="277"/>
      <c r="F28" s="278"/>
      <c r="G28" s="339"/>
      <c r="H28" s="26" t="s">
        <v>95</v>
      </c>
      <c r="I28" s="38"/>
      <c r="J28" s="34">
        <f>25.23*227000</f>
        <v>5727210</v>
      </c>
      <c r="K28" s="34"/>
      <c r="L28" s="80"/>
      <c r="M28" s="126"/>
    </row>
    <row r="29" spans="1:13" ht="18" customHeight="1" x14ac:dyDescent="0.2">
      <c r="A29" s="279">
        <v>11</v>
      </c>
      <c r="B29" s="281"/>
      <c r="C29" s="282"/>
      <c r="D29" s="282"/>
      <c r="E29" s="283"/>
      <c r="F29" s="302" t="s">
        <v>42</v>
      </c>
      <c r="G29" s="291" t="s">
        <v>66</v>
      </c>
      <c r="H29" s="292"/>
      <c r="I29" s="292"/>
      <c r="J29" s="292"/>
      <c r="K29" s="292"/>
      <c r="L29" s="79">
        <f>J30</f>
        <v>8259300</v>
      </c>
      <c r="M29" s="128"/>
    </row>
    <row r="30" spans="1:13" ht="18" customHeight="1" x14ac:dyDescent="0.2">
      <c r="A30" s="280"/>
      <c r="B30" s="284"/>
      <c r="C30" s="285"/>
      <c r="D30" s="285"/>
      <c r="E30" s="286"/>
      <c r="F30" s="303"/>
      <c r="G30" s="22" t="s">
        <v>813</v>
      </c>
      <c r="H30" s="19"/>
      <c r="I30" s="33"/>
      <c r="J30" s="34">
        <f>3059*2700</f>
        <v>8259300</v>
      </c>
      <c r="K30" s="34"/>
      <c r="L30" s="85"/>
      <c r="M30" s="129"/>
    </row>
    <row r="31" spans="1:13" ht="18" customHeight="1" x14ac:dyDescent="0.2">
      <c r="A31" s="279">
        <v>12</v>
      </c>
      <c r="B31" s="281"/>
      <c r="C31" s="282"/>
      <c r="D31" s="282"/>
      <c r="E31" s="283"/>
      <c r="F31" s="351">
        <v>4</v>
      </c>
      <c r="G31" s="291" t="s">
        <v>41</v>
      </c>
      <c r="H31" s="292"/>
      <c r="I31" s="292"/>
      <c r="J31" s="292"/>
      <c r="K31" s="292"/>
      <c r="L31" s="79">
        <f>J32</f>
        <v>1415250</v>
      </c>
      <c r="M31" s="130"/>
    </row>
    <row r="32" spans="1:13" ht="18" customHeight="1" x14ac:dyDescent="0.2">
      <c r="A32" s="280"/>
      <c r="B32" s="284"/>
      <c r="C32" s="285"/>
      <c r="D32" s="285"/>
      <c r="E32" s="286"/>
      <c r="F32" s="352"/>
      <c r="G32" s="343" t="s">
        <v>814</v>
      </c>
      <c r="H32" s="344"/>
      <c r="I32" s="344"/>
      <c r="J32" s="36">
        <f>555*2550</f>
        <v>1415250</v>
      </c>
      <c r="K32" s="36"/>
      <c r="L32" s="84"/>
      <c r="M32" s="131"/>
    </row>
    <row r="33" spans="1:248" ht="18" customHeight="1" x14ac:dyDescent="0.2">
      <c r="A33" s="279">
        <v>13</v>
      </c>
      <c r="B33" s="281"/>
      <c r="C33" s="282"/>
      <c r="D33" s="282"/>
      <c r="E33" s="283"/>
      <c r="F33" s="351">
        <v>5</v>
      </c>
      <c r="G33" s="291" t="s">
        <v>73</v>
      </c>
      <c r="H33" s="292"/>
      <c r="I33" s="292"/>
      <c r="J33" s="292"/>
      <c r="K33" s="292"/>
      <c r="L33" s="79">
        <f>J34</f>
        <v>119700</v>
      </c>
      <c r="M33" s="125"/>
    </row>
    <row r="34" spans="1:248" ht="18" customHeight="1" x14ac:dyDescent="0.2">
      <c r="A34" s="280"/>
      <c r="B34" s="284"/>
      <c r="C34" s="285"/>
      <c r="D34" s="285"/>
      <c r="E34" s="286"/>
      <c r="F34" s="352"/>
      <c r="G34" s="343" t="s">
        <v>806</v>
      </c>
      <c r="H34" s="344"/>
      <c r="I34" s="344"/>
      <c r="J34" s="36">
        <f>119700*1</f>
        <v>119700</v>
      </c>
      <c r="K34" s="36"/>
      <c r="L34" s="84"/>
      <c r="M34" s="131"/>
    </row>
    <row r="35" spans="1:248" ht="18" customHeight="1" x14ac:dyDescent="0.2">
      <c r="A35" s="279">
        <v>14</v>
      </c>
      <c r="B35" s="281"/>
      <c r="C35" s="282"/>
      <c r="D35" s="282"/>
      <c r="E35" s="283"/>
      <c r="F35" s="351">
        <v>6</v>
      </c>
      <c r="G35" s="291" t="s">
        <v>89</v>
      </c>
      <c r="H35" s="292"/>
      <c r="I35" s="292"/>
      <c r="J35" s="292"/>
      <c r="K35" s="292"/>
      <c r="L35" s="79">
        <f>J36</f>
        <v>37011427.989160292</v>
      </c>
      <c r="M35" s="146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2"/>
      <c r="CX35" s="102"/>
      <c r="CY35" s="102"/>
      <c r="CZ35" s="102"/>
      <c r="DA35" s="102"/>
      <c r="DB35" s="102"/>
      <c r="DC35" s="102"/>
      <c r="DD35" s="102"/>
      <c r="DE35" s="102"/>
      <c r="DF35" s="102"/>
      <c r="DG35" s="102"/>
      <c r="DH35" s="102"/>
      <c r="DI35" s="102"/>
      <c r="DJ35" s="102"/>
      <c r="DK35" s="102"/>
      <c r="DL35" s="102"/>
      <c r="DM35" s="102"/>
      <c r="DN35" s="102"/>
      <c r="DO35" s="102"/>
      <c r="DP35" s="102"/>
      <c r="DQ35" s="102"/>
      <c r="DR35" s="102"/>
      <c r="DS35" s="102"/>
      <c r="DT35" s="102"/>
      <c r="DU35" s="102"/>
      <c r="DV35" s="102"/>
      <c r="DW35" s="102"/>
      <c r="DX35" s="102"/>
      <c r="DY35" s="102"/>
      <c r="DZ35" s="102"/>
      <c r="EA35" s="102"/>
      <c r="EB35" s="102"/>
      <c r="EC35" s="102"/>
      <c r="ED35" s="102"/>
      <c r="EE35" s="102"/>
      <c r="EF35" s="102"/>
      <c r="EG35" s="102"/>
      <c r="EH35" s="102"/>
      <c r="EI35" s="102"/>
      <c r="EJ35" s="102"/>
      <c r="EK35" s="102"/>
      <c r="EL35" s="102"/>
      <c r="EM35" s="102"/>
      <c r="EN35" s="102"/>
      <c r="EO35" s="102"/>
      <c r="EP35" s="102"/>
      <c r="EQ35" s="102"/>
      <c r="ER35" s="102"/>
      <c r="ES35" s="102"/>
      <c r="ET35" s="102"/>
      <c r="EU35" s="102"/>
      <c r="EV35" s="102"/>
      <c r="EW35" s="102"/>
      <c r="EX35" s="102"/>
      <c r="EY35" s="102"/>
      <c r="EZ35" s="102"/>
      <c r="FA35" s="102"/>
      <c r="FB35" s="102"/>
      <c r="FC35" s="102"/>
      <c r="FD35" s="102"/>
      <c r="FE35" s="102"/>
      <c r="FF35" s="102"/>
      <c r="FG35" s="102"/>
      <c r="FH35" s="102"/>
      <c r="FI35" s="102"/>
      <c r="FJ35" s="102"/>
      <c r="FK35" s="102"/>
      <c r="FL35" s="102"/>
      <c r="FM35" s="102"/>
      <c r="FN35" s="102"/>
      <c r="FO35" s="102"/>
      <c r="FP35" s="102"/>
      <c r="FQ35" s="102"/>
      <c r="FR35" s="102"/>
      <c r="FS35" s="102"/>
      <c r="FT35" s="102"/>
      <c r="FU35" s="102"/>
      <c r="FV35" s="102"/>
      <c r="FW35" s="102"/>
      <c r="FX35" s="102"/>
      <c r="FY35" s="102"/>
      <c r="FZ35" s="102"/>
      <c r="GA35" s="102"/>
      <c r="GB35" s="102"/>
      <c r="GC35" s="102"/>
      <c r="GD35" s="102"/>
      <c r="GE35" s="102"/>
      <c r="GF35" s="102"/>
      <c r="GG35" s="102"/>
      <c r="GH35" s="102"/>
      <c r="GI35" s="102"/>
      <c r="GJ35" s="102"/>
      <c r="GK35" s="102"/>
      <c r="GL35" s="102"/>
      <c r="GM35" s="102"/>
      <c r="GN35" s="102"/>
      <c r="GO35" s="102"/>
      <c r="GP35" s="102"/>
      <c r="GQ35" s="102"/>
      <c r="GR35" s="102"/>
      <c r="GS35" s="102"/>
      <c r="GT35" s="102"/>
      <c r="GU35" s="102"/>
      <c r="GV35" s="102"/>
      <c r="GW35" s="102"/>
      <c r="GX35" s="102"/>
      <c r="GY35" s="102"/>
      <c r="GZ35" s="102"/>
      <c r="HA35" s="102"/>
      <c r="HB35" s="102"/>
      <c r="HC35" s="102"/>
      <c r="HD35" s="102"/>
      <c r="HE35" s="102"/>
      <c r="HF35" s="102"/>
      <c r="HG35" s="102"/>
      <c r="HH35" s="102"/>
      <c r="HI35" s="102"/>
      <c r="HJ35" s="102"/>
      <c r="HK35" s="102"/>
      <c r="HL35" s="102"/>
      <c r="HM35" s="102"/>
      <c r="HN35" s="102"/>
      <c r="HO35" s="102"/>
      <c r="HP35" s="102"/>
      <c r="HQ35" s="102"/>
      <c r="HR35" s="102"/>
      <c r="HS35" s="102"/>
      <c r="HT35" s="102"/>
      <c r="HU35" s="102"/>
      <c r="HV35" s="102"/>
      <c r="HW35" s="102"/>
      <c r="HX35" s="102"/>
      <c r="HY35" s="102"/>
      <c r="HZ35" s="102"/>
      <c r="IA35" s="102"/>
      <c r="IB35" s="102"/>
      <c r="IC35" s="102"/>
      <c r="ID35" s="102"/>
      <c r="IE35" s="102"/>
      <c r="IF35" s="102"/>
      <c r="IG35" s="102"/>
      <c r="IH35" s="102"/>
      <c r="II35" s="102"/>
      <c r="IJ35" s="102"/>
      <c r="IK35" s="102"/>
      <c r="IL35" s="102"/>
      <c r="IM35" s="102"/>
      <c r="IN35" s="102"/>
    </row>
    <row r="36" spans="1:248" ht="15.75" x14ac:dyDescent="0.2">
      <c r="A36" s="280"/>
      <c r="B36" s="284"/>
      <c r="C36" s="285"/>
      <c r="D36" s="285"/>
      <c r="E36" s="286"/>
      <c r="F36" s="352"/>
      <c r="G36" s="90"/>
      <c r="H36" s="90"/>
      <c r="I36" s="90"/>
      <c r="J36" s="36">
        <f>0.451773573*SUM(J19,J22,J24,J26,J28,J30,J32,J34)</f>
        <v>37011427.989160292</v>
      </c>
      <c r="K36" s="188"/>
      <c r="L36" s="78"/>
      <c r="M36" s="121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2"/>
      <c r="CR36" s="102"/>
      <c r="CS36" s="102"/>
      <c r="CT36" s="102"/>
      <c r="CU36" s="102"/>
      <c r="CV36" s="102"/>
      <c r="CW36" s="102"/>
      <c r="CX36" s="102"/>
      <c r="CY36" s="102"/>
      <c r="CZ36" s="102"/>
      <c r="DA36" s="102"/>
      <c r="DB36" s="102"/>
      <c r="DC36" s="102"/>
      <c r="DD36" s="102"/>
      <c r="DE36" s="102"/>
      <c r="DF36" s="102"/>
      <c r="DG36" s="102"/>
      <c r="DH36" s="102"/>
      <c r="DI36" s="102"/>
      <c r="DJ36" s="102"/>
      <c r="DK36" s="102"/>
      <c r="DL36" s="102"/>
      <c r="DM36" s="102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2"/>
      <c r="DY36" s="102"/>
      <c r="DZ36" s="102"/>
      <c r="EA36" s="102"/>
      <c r="EB36" s="102"/>
      <c r="EC36" s="102"/>
      <c r="ED36" s="102"/>
      <c r="EE36" s="102"/>
      <c r="EF36" s="102"/>
      <c r="EG36" s="102"/>
      <c r="EH36" s="102"/>
      <c r="EI36" s="102"/>
      <c r="EJ36" s="102"/>
      <c r="EK36" s="102"/>
      <c r="EL36" s="102"/>
      <c r="EM36" s="102"/>
      <c r="EN36" s="102"/>
      <c r="EO36" s="102"/>
      <c r="EP36" s="102"/>
      <c r="EQ36" s="102"/>
      <c r="ER36" s="102"/>
      <c r="ES36" s="102"/>
      <c r="ET36" s="102"/>
      <c r="EU36" s="102"/>
      <c r="EV36" s="102"/>
      <c r="EW36" s="102"/>
      <c r="EX36" s="102"/>
      <c r="EY36" s="102"/>
      <c r="EZ36" s="102"/>
      <c r="FA36" s="102"/>
      <c r="FB36" s="102"/>
      <c r="FC36" s="102"/>
      <c r="FD36" s="102"/>
      <c r="FE36" s="102"/>
      <c r="FF36" s="102"/>
      <c r="FG36" s="102"/>
      <c r="FH36" s="102"/>
      <c r="FI36" s="102"/>
      <c r="FJ36" s="102"/>
      <c r="FK36" s="102"/>
      <c r="FL36" s="102"/>
      <c r="FM36" s="102"/>
      <c r="FN36" s="102"/>
      <c r="FO36" s="102"/>
      <c r="FP36" s="102"/>
      <c r="FQ36" s="102"/>
      <c r="FR36" s="102"/>
      <c r="FS36" s="102"/>
      <c r="FT36" s="102"/>
      <c r="FU36" s="102"/>
      <c r="FV36" s="102"/>
      <c r="FW36" s="102"/>
      <c r="FX36" s="102"/>
      <c r="FY36" s="102"/>
      <c r="FZ36" s="102"/>
      <c r="GA36" s="102"/>
      <c r="GB36" s="102"/>
      <c r="GC36" s="102"/>
      <c r="GD36" s="102"/>
      <c r="GE36" s="102"/>
      <c r="GF36" s="102"/>
      <c r="GG36" s="102"/>
      <c r="GH36" s="102"/>
      <c r="GI36" s="102"/>
      <c r="GJ36" s="102"/>
      <c r="GK36" s="102"/>
      <c r="GL36" s="102"/>
      <c r="GM36" s="102"/>
      <c r="GN36" s="102"/>
      <c r="GO36" s="102"/>
      <c r="GP36" s="102"/>
      <c r="GQ36" s="102"/>
      <c r="GR36" s="102"/>
      <c r="GS36" s="102"/>
      <c r="GT36" s="102"/>
      <c r="GU36" s="102"/>
      <c r="GV36" s="102"/>
      <c r="GW36" s="102"/>
      <c r="GX36" s="102"/>
      <c r="GY36" s="102"/>
      <c r="GZ36" s="102"/>
      <c r="HA36" s="102"/>
      <c r="HB36" s="102"/>
      <c r="HC36" s="102"/>
      <c r="HD36" s="102"/>
      <c r="HE36" s="102"/>
      <c r="HF36" s="102"/>
      <c r="HG36" s="102"/>
      <c r="HH36" s="102"/>
      <c r="HI36" s="102"/>
      <c r="HJ36" s="102"/>
      <c r="HK36" s="102"/>
      <c r="HL36" s="102"/>
      <c r="HM36" s="102"/>
      <c r="HN36" s="102"/>
      <c r="HO36" s="102"/>
      <c r="HP36" s="102"/>
      <c r="HQ36" s="102"/>
      <c r="HR36" s="102"/>
      <c r="HS36" s="102"/>
      <c r="HT36" s="102"/>
      <c r="HU36" s="102"/>
      <c r="HV36" s="102"/>
      <c r="HW36" s="102"/>
      <c r="HX36" s="102"/>
      <c r="HY36" s="102"/>
      <c r="HZ36" s="102"/>
      <c r="IA36" s="102"/>
      <c r="IB36" s="102"/>
      <c r="IC36" s="102"/>
      <c r="ID36" s="102"/>
      <c r="IE36" s="102"/>
      <c r="IF36" s="102"/>
      <c r="IG36" s="102"/>
      <c r="IH36" s="102"/>
      <c r="II36" s="102"/>
      <c r="IJ36" s="102"/>
      <c r="IK36" s="102"/>
      <c r="IL36" s="102"/>
      <c r="IM36" s="102"/>
      <c r="IN36" s="102"/>
    </row>
    <row r="37" spans="1:248" ht="18" hidden="1" customHeight="1" x14ac:dyDescent="0.2">
      <c r="A37" s="279">
        <v>14</v>
      </c>
      <c r="B37" s="281"/>
      <c r="C37" s="282"/>
      <c r="D37" s="282"/>
      <c r="E37" s="349">
        <v>2</v>
      </c>
      <c r="F37" s="347" t="s">
        <v>109</v>
      </c>
      <c r="G37" s="348"/>
      <c r="H37" s="348"/>
      <c r="I37" s="348"/>
      <c r="J37" s="348"/>
      <c r="K37" s="348"/>
      <c r="L37" s="177">
        <f>J38</f>
        <v>0</v>
      </c>
      <c r="M37" s="132"/>
    </row>
    <row r="38" spans="1:248" ht="18" hidden="1" customHeight="1" x14ac:dyDescent="0.2">
      <c r="A38" s="280"/>
      <c r="B38" s="284"/>
      <c r="C38" s="285"/>
      <c r="D38" s="285"/>
      <c r="E38" s="350"/>
      <c r="F38" s="40"/>
      <c r="G38" s="29"/>
      <c r="H38" s="29"/>
      <c r="I38" s="33"/>
      <c r="J38" s="36">
        <v>0</v>
      </c>
      <c r="K38" s="36"/>
      <c r="L38" s="177"/>
      <c r="M38" s="132"/>
    </row>
    <row r="39" spans="1:248" ht="18" customHeight="1" x14ac:dyDescent="0.2">
      <c r="A39" s="279">
        <v>15</v>
      </c>
      <c r="B39" s="281"/>
      <c r="C39" s="282"/>
      <c r="D39" s="282"/>
      <c r="E39" s="345">
        <v>2</v>
      </c>
      <c r="F39" s="347" t="s">
        <v>106</v>
      </c>
      <c r="G39" s="348"/>
      <c r="H39" s="348"/>
      <c r="I39" s="348"/>
      <c r="J39" s="348"/>
      <c r="K39" s="348"/>
      <c r="L39" s="118">
        <f>J40</f>
        <v>972400</v>
      </c>
      <c r="M39" s="132"/>
    </row>
    <row r="40" spans="1:248" ht="18" customHeight="1" x14ac:dyDescent="0.2">
      <c r="A40" s="280"/>
      <c r="B40" s="284"/>
      <c r="C40" s="285"/>
      <c r="D40" s="285"/>
      <c r="E40" s="346"/>
      <c r="F40" s="40"/>
      <c r="G40" s="29"/>
      <c r="H40" s="29"/>
      <c r="I40" s="33"/>
      <c r="J40" s="36">
        <v>972400</v>
      </c>
      <c r="K40" s="36"/>
      <c r="L40" s="84"/>
      <c r="M40" s="132"/>
    </row>
    <row r="41" spans="1:248" ht="18" customHeight="1" x14ac:dyDescent="0.2">
      <c r="A41" s="58">
        <v>16</v>
      </c>
      <c r="B41" s="293"/>
      <c r="C41" s="295"/>
      <c r="D41" s="110" t="s">
        <v>31</v>
      </c>
      <c r="E41" s="307" t="s">
        <v>67</v>
      </c>
      <c r="F41" s="308"/>
      <c r="G41" s="308"/>
      <c r="H41" s="308"/>
      <c r="I41" s="308"/>
      <c r="J41" s="308"/>
      <c r="K41" s="308"/>
      <c r="L41" s="82">
        <f>SUM(L42,L46,L48)</f>
        <v>57386666</v>
      </c>
      <c r="M41" s="133">
        <f>SUM(M42,M46,)</f>
        <v>0</v>
      </c>
    </row>
    <row r="42" spans="1:248" ht="18" customHeight="1" x14ac:dyDescent="0.2">
      <c r="A42" s="279">
        <v>17</v>
      </c>
      <c r="B42" s="309"/>
      <c r="C42" s="310"/>
      <c r="D42" s="311"/>
      <c r="E42" s="349">
        <v>1</v>
      </c>
      <c r="F42" s="391" t="s">
        <v>39</v>
      </c>
      <c r="G42" s="392"/>
      <c r="H42" s="392"/>
      <c r="I42" s="392"/>
      <c r="J42" s="392"/>
      <c r="K42" s="392"/>
      <c r="L42" s="79">
        <f>SUM(J44:J45)</f>
        <v>48328466</v>
      </c>
      <c r="M42" s="123"/>
    </row>
    <row r="43" spans="1:248" ht="18" customHeight="1" x14ac:dyDescent="0.2">
      <c r="A43" s="306"/>
      <c r="B43" s="312"/>
      <c r="C43" s="313"/>
      <c r="D43" s="314"/>
      <c r="E43" s="349"/>
      <c r="F43" s="391"/>
      <c r="G43" s="392"/>
      <c r="H43" s="392"/>
      <c r="I43" s="392"/>
      <c r="J43" s="392"/>
      <c r="K43" s="392"/>
      <c r="L43" s="119"/>
      <c r="M43" s="134"/>
    </row>
    <row r="44" spans="1:248" ht="18" customHeight="1" x14ac:dyDescent="0.2">
      <c r="A44" s="306"/>
      <c r="B44" s="312"/>
      <c r="C44" s="313"/>
      <c r="D44" s="314"/>
      <c r="E44" s="349"/>
      <c r="F44" s="391" t="s">
        <v>807</v>
      </c>
      <c r="G44" s="392"/>
      <c r="H44" s="392"/>
      <c r="I44" s="392"/>
      <c r="J44" s="35">
        <f>ROUNDDOWN(8.5*4371500*8/12+8.6*4371500*4/12,0)</f>
        <v>37303466</v>
      </c>
      <c r="K44" s="35"/>
      <c r="L44" s="119"/>
      <c r="M44" s="134"/>
    </row>
    <row r="45" spans="1:248" ht="18" customHeight="1" x14ac:dyDescent="0.2">
      <c r="A45" s="280"/>
      <c r="B45" s="315"/>
      <c r="C45" s="316"/>
      <c r="D45" s="317"/>
      <c r="E45" s="350"/>
      <c r="F45" s="343" t="s">
        <v>107</v>
      </c>
      <c r="G45" s="344"/>
      <c r="H45" s="344"/>
      <c r="I45" s="344"/>
      <c r="J45" s="34">
        <f>+(5*0.666666666666667+5*0.333333333333333)*2205000</f>
        <v>11025000</v>
      </c>
      <c r="K45" s="34"/>
      <c r="L45" s="83"/>
      <c r="M45" s="135"/>
    </row>
    <row r="46" spans="1:248" ht="18" customHeight="1" x14ac:dyDescent="0.2">
      <c r="A46" s="279">
        <v>18</v>
      </c>
      <c r="B46" s="309"/>
      <c r="C46" s="310"/>
      <c r="D46" s="311"/>
      <c r="E46" s="349">
        <v>2</v>
      </c>
      <c r="F46" s="389" t="s">
        <v>110</v>
      </c>
      <c r="G46" s="390"/>
      <c r="H46" s="390"/>
      <c r="I46" s="390"/>
      <c r="J46" s="390"/>
      <c r="K46" s="390"/>
      <c r="L46" s="79">
        <f>J47</f>
        <v>9058200</v>
      </c>
      <c r="M46" s="125"/>
    </row>
    <row r="47" spans="1:248" ht="18" customHeight="1" x14ac:dyDescent="0.2">
      <c r="A47" s="280"/>
      <c r="B47" s="315"/>
      <c r="C47" s="316"/>
      <c r="D47" s="317"/>
      <c r="E47" s="350"/>
      <c r="F47" s="391" t="s">
        <v>808</v>
      </c>
      <c r="G47" s="392"/>
      <c r="H47" s="392"/>
      <c r="I47" s="392"/>
      <c r="J47" s="35">
        <f>(92+92+95)/3*97400</f>
        <v>9058200</v>
      </c>
      <c r="K47" s="35"/>
      <c r="L47" s="83"/>
      <c r="M47" s="136"/>
    </row>
    <row r="48" spans="1:248" ht="18" hidden="1" customHeight="1" x14ac:dyDescent="0.2">
      <c r="A48" s="279">
        <v>18</v>
      </c>
      <c r="B48" s="309"/>
      <c r="C48" s="310"/>
      <c r="D48" s="311"/>
      <c r="E48" s="349">
        <v>3</v>
      </c>
      <c r="F48" s="367" t="s">
        <v>119</v>
      </c>
      <c r="G48" s="368"/>
      <c r="H48" s="368"/>
      <c r="I48" s="368"/>
      <c r="J48" s="368"/>
      <c r="K48" s="368"/>
      <c r="L48" s="119"/>
      <c r="M48" s="137"/>
    </row>
    <row r="49" spans="1:13" ht="18" hidden="1" customHeight="1" x14ac:dyDescent="0.2">
      <c r="A49" s="280"/>
      <c r="B49" s="315"/>
      <c r="C49" s="316"/>
      <c r="D49" s="317"/>
      <c r="E49" s="350"/>
      <c r="F49" s="40"/>
      <c r="G49" s="29"/>
      <c r="H49" s="29"/>
      <c r="I49" s="29"/>
      <c r="J49" s="34"/>
      <c r="K49" s="33"/>
      <c r="L49" s="119"/>
      <c r="M49" s="137"/>
    </row>
    <row r="50" spans="1:13" ht="18" customHeight="1" x14ac:dyDescent="0.2">
      <c r="A50" s="279">
        <v>19</v>
      </c>
      <c r="B50" s="309"/>
      <c r="C50" s="311"/>
      <c r="D50" s="361" t="s">
        <v>42</v>
      </c>
      <c r="E50" s="358" t="s">
        <v>68</v>
      </c>
      <c r="F50" s="359"/>
      <c r="G50" s="359"/>
      <c r="H50" s="359"/>
      <c r="I50" s="359"/>
      <c r="J50" s="359"/>
      <c r="K50" s="359"/>
      <c r="L50" s="111">
        <f>SUM(L67,L52,L54,L76,L74)</f>
        <v>81562984</v>
      </c>
      <c r="M50" s="138">
        <f>SUM(M67,M52,M54,M76,M74)</f>
        <v>0</v>
      </c>
    </row>
    <row r="51" spans="1:13" ht="18" customHeight="1" x14ac:dyDescent="0.2">
      <c r="A51" s="280"/>
      <c r="B51" s="315"/>
      <c r="C51" s="317"/>
      <c r="D51" s="362"/>
      <c r="E51" s="307"/>
      <c r="F51" s="360"/>
      <c r="G51" s="360"/>
      <c r="H51" s="360"/>
      <c r="I51" s="360"/>
      <c r="J51" s="360"/>
      <c r="K51" s="360"/>
      <c r="L51" s="112"/>
      <c r="M51" s="139"/>
    </row>
    <row r="52" spans="1:13" ht="18" customHeight="1" x14ac:dyDescent="0.2">
      <c r="A52" s="279">
        <v>20</v>
      </c>
      <c r="B52" s="309"/>
      <c r="C52" s="310"/>
      <c r="D52" s="311"/>
      <c r="E52" s="267">
        <v>1</v>
      </c>
      <c r="F52" s="347" t="s">
        <v>87</v>
      </c>
      <c r="G52" s="348"/>
      <c r="H52" s="348"/>
      <c r="I52" s="348"/>
      <c r="J52" s="348"/>
      <c r="K52" s="348"/>
      <c r="L52" s="82">
        <f>J53</f>
        <v>13795000</v>
      </c>
      <c r="M52" s="133"/>
    </row>
    <row r="53" spans="1:13" ht="18" customHeight="1" x14ac:dyDescent="0.2">
      <c r="A53" s="280"/>
      <c r="B53" s="315"/>
      <c r="C53" s="316"/>
      <c r="D53" s="317"/>
      <c r="E53" s="269"/>
      <c r="F53" s="40"/>
      <c r="G53" s="29"/>
      <c r="H53" s="29"/>
      <c r="I53" s="33"/>
      <c r="J53" s="36">
        <v>13795000</v>
      </c>
      <c r="K53" s="36"/>
      <c r="L53" s="78"/>
      <c r="M53" s="127"/>
    </row>
    <row r="54" spans="1:13" ht="18" customHeight="1" x14ac:dyDescent="0.2">
      <c r="A54" s="56">
        <v>21</v>
      </c>
      <c r="B54" s="293"/>
      <c r="C54" s="294"/>
      <c r="D54" s="295"/>
      <c r="E54" s="91">
        <v>2</v>
      </c>
      <c r="F54" s="357" t="s">
        <v>88</v>
      </c>
      <c r="G54" s="357"/>
      <c r="H54" s="357"/>
      <c r="I54" s="357"/>
      <c r="J54" s="357"/>
      <c r="K54" s="357"/>
      <c r="L54" s="80">
        <f>SUM(L57,L59,L61,L63,L55)</f>
        <v>39188656</v>
      </c>
      <c r="M54" s="126">
        <f>SUM(M57,M59,M61,M63,M55)</f>
        <v>0</v>
      </c>
    </row>
    <row r="55" spans="1:13" ht="18" customHeight="1" x14ac:dyDescent="0.2">
      <c r="A55" s="279">
        <v>22</v>
      </c>
      <c r="B55" s="296"/>
      <c r="C55" s="297"/>
      <c r="D55" s="297"/>
      <c r="E55" s="298"/>
      <c r="F55" s="302" t="s">
        <v>28</v>
      </c>
      <c r="G55" s="304" t="s">
        <v>21</v>
      </c>
      <c r="H55" s="305"/>
      <c r="I55" s="305"/>
      <c r="J55" s="305"/>
      <c r="K55" s="305"/>
      <c r="L55" s="178">
        <f>J56</f>
        <v>5100000</v>
      </c>
      <c r="M55" s="140"/>
    </row>
    <row r="56" spans="1:13" ht="18" customHeight="1" x14ac:dyDescent="0.2">
      <c r="A56" s="306"/>
      <c r="B56" s="353"/>
      <c r="C56" s="354"/>
      <c r="D56" s="354"/>
      <c r="E56" s="355"/>
      <c r="F56" s="356"/>
      <c r="G56" s="27" t="s">
        <v>117</v>
      </c>
      <c r="H56" s="27"/>
      <c r="I56" s="19"/>
      <c r="J56" s="35">
        <f>1.5*3400000</f>
        <v>5100000</v>
      </c>
      <c r="K56" s="35"/>
      <c r="L56" s="179"/>
      <c r="M56" s="141"/>
    </row>
    <row r="57" spans="1:13" ht="18" customHeight="1" x14ac:dyDescent="0.2">
      <c r="A57" s="279">
        <v>23</v>
      </c>
      <c r="B57" s="296"/>
      <c r="C57" s="297"/>
      <c r="D57" s="297"/>
      <c r="E57" s="298"/>
      <c r="F57" s="302" t="s">
        <v>31</v>
      </c>
      <c r="G57" s="304" t="s">
        <v>20</v>
      </c>
      <c r="H57" s="305"/>
      <c r="I57" s="305"/>
      <c r="J57" s="305"/>
      <c r="K57" s="305"/>
      <c r="L57" s="178">
        <f>J58</f>
        <v>3714656.0000000005</v>
      </c>
      <c r="M57" s="123"/>
    </row>
    <row r="58" spans="1:13" ht="18" customHeight="1" x14ac:dyDescent="0.2">
      <c r="A58" s="280"/>
      <c r="B58" s="299"/>
      <c r="C58" s="300"/>
      <c r="D58" s="300"/>
      <c r="E58" s="301"/>
      <c r="F58" s="303"/>
      <c r="G58" s="30" t="s">
        <v>811</v>
      </c>
      <c r="H58" s="30"/>
      <c r="I58" s="19"/>
      <c r="J58" s="31">
        <f>61*55360*1.1</f>
        <v>3714656.0000000005</v>
      </c>
      <c r="K58" s="31"/>
      <c r="L58" s="87"/>
      <c r="M58" s="128"/>
    </row>
    <row r="59" spans="1:13" ht="18" customHeight="1" x14ac:dyDescent="0.2">
      <c r="A59" s="279">
        <v>24</v>
      </c>
      <c r="B59" s="296"/>
      <c r="C59" s="297"/>
      <c r="D59" s="297"/>
      <c r="E59" s="298"/>
      <c r="F59" s="302" t="s">
        <v>42</v>
      </c>
      <c r="G59" s="304" t="s">
        <v>3</v>
      </c>
      <c r="H59" s="305"/>
      <c r="I59" s="305"/>
      <c r="J59" s="305"/>
      <c r="K59" s="305"/>
      <c r="L59" s="178">
        <f>J60</f>
        <v>24174000</v>
      </c>
      <c r="M59" s="123"/>
    </row>
    <row r="60" spans="1:13" ht="18" customHeight="1" x14ac:dyDescent="0.2">
      <c r="A60" s="280"/>
      <c r="B60" s="299"/>
      <c r="C60" s="300"/>
      <c r="D60" s="300"/>
      <c r="E60" s="301"/>
      <c r="F60" s="303"/>
      <c r="G60" s="61" t="s">
        <v>812</v>
      </c>
      <c r="H60" s="2"/>
      <c r="I60" s="19"/>
      <c r="J60" s="31">
        <f>56*330000*1.3+6*25000</f>
        <v>24174000</v>
      </c>
      <c r="K60" s="31"/>
      <c r="L60" s="87"/>
      <c r="M60" s="128"/>
    </row>
    <row r="61" spans="1:13" ht="18" customHeight="1" x14ac:dyDescent="0.2">
      <c r="A61" s="279">
        <v>25</v>
      </c>
      <c r="B61" s="296"/>
      <c r="C61" s="297"/>
      <c r="D61" s="297"/>
      <c r="E61" s="298"/>
      <c r="F61" s="302" t="s">
        <v>32</v>
      </c>
      <c r="G61" s="304" t="s">
        <v>22</v>
      </c>
      <c r="H61" s="305"/>
      <c r="I61" s="305"/>
      <c r="J61" s="305"/>
      <c r="K61" s="305"/>
      <c r="L61" s="178">
        <f>J62</f>
        <v>6200000</v>
      </c>
      <c r="M61" s="123"/>
    </row>
    <row r="62" spans="1:13" ht="18" customHeight="1" x14ac:dyDescent="0.2">
      <c r="A62" s="280"/>
      <c r="B62" s="299"/>
      <c r="C62" s="300"/>
      <c r="D62" s="300"/>
      <c r="E62" s="301"/>
      <c r="F62" s="303"/>
      <c r="G62" s="61" t="s">
        <v>118</v>
      </c>
      <c r="H62" s="2"/>
      <c r="I62" s="19"/>
      <c r="J62" s="31">
        <f>2*3100000</f>
        <v>6200000</v>
      </c>
      <c r="K62" s="31"/>
      <c r="L62" s="87"/>
      <c r="M62" s="128"/>
    </row>
    <row r="63" spans="1:13" ht="18" hidden="1" customHeight="1" x14ac:dyDescent="0.2">
      <c r="A63" s="279"/>
      <c r="B63" s="296"/>
      <c r="C63" s="297"/>
      <c r="D63" s="297"/>
      <c r="E63" s="298"/>
      <c r="F63" s="302" t="s">
        <v>29</v>
      </c>
      <c r="G63" s="304" t="s">
        <v>2</v>
      </c>
      <c r="H63" s="305"/>
      <c r="I63" s="305"/>
      <c r="J63" s="305"/>
      <c r="K63" s="305"/>
      <c r="L63" s="79">
        <f>SUM(L65,)</f>
        <v>0</v>
      </c>
      <c r="M63" s="123">
        <f>SUM(M65,)</f>
        <v>0</v>
      </c>
    </row>
    <row r="64" spans="1:13" ht="18" hidden="1" customHeight="1" x14ac:dyDescent="0.2">
      <c r="A64" s="280"/>
      <c r="B64" s="299"/>
      <c r="C64" s="300"/>
      <c r="D64" s="300"/>
      <c r="E64" s="301"/>
      <c r="F64" s="303"/>
      <c r="G64" s="39"/>
      <c r="H64" s="62"/>
      <c r="I64" s="33"/>
      <c r="J64" s="36"/>
      <c r="K64" s="63"/>
      <c r="L64" s="80"/>
      <c r="M64" s="142"/>
    </row>
    <row r="65" spans="1:248" ht="18" hidden="1" customHeight="1" x14ac:dyDescent="0.2">
      <c r="A65" s="279"/>
      <c r="B65" s="296"/>
      <c r="C65" s="297"/>
      <c r="D65" s="297"/>
      <c r="E65" s="297"/>
      <c r="F65" s="298"/>
      <c r="G65" s="302" t="s">
        <v>28</v>
      </c>
      <c r="H65" s="367" t="s">
        <v>4</v>
      </c>
      <c r="I65" s="368"/>
      <c r="J65" s="368"/>
      <c r="K65" s="368"/>
      <c r="L65" s="79">
        <v>0</v>
      </c>
      <c r="M65" s="125"/>
    </row>
    <row r="66" spans="1:248" ht="18" hidden="1" customHeight="1" x14ac:dyDescent="0.2">
      <c r="A66" s="280"/>
      <c r="B66" s="299"/>
      <c r="C66" s="300"/>
      <c r="D66" s="300"/>
      <c r="E66" s="300"/>
      <c r="F66" s="301"/>
      <c r="G66" s="303"/>
      <c r="H66" s="21" t="s">
        <v>97</v>
      </c>
      <c r="I66" s="19"/>
      <c r="J66" s="31">
        <f>0*494100</f>
        <v>0</v>
      </c>
      <c r="K66" s="19"/>
      <c r="L66" s="85"/>
      <c r="M66" s="129"/>
    </row>
    <row r="67" spans="1:248" ht="18" customHeight="1" x14ac:dyDescent="0.2">
      <c r="A67" s="57">
        <v>26</v>
      </c>
      <c r="B67" s="293"/>
      <c r="C67" s="294"/>
      <c r="D67" s="295"/>
      <c r="E67" s="91">
        <v>3</v>
      </c>
      <c r="F67" s="357" t="s">
        <v>69</v>
      </c>
      <c r="G67" s="348"/>
      <c r="H67" s="348"/>
      <c r="I67" s="348"/>
      <c r="J67" s="348"/>
      <c r="K67" s="348"/>
      <c r="L67" s="86">
        <f>SUM(L70,L68,L72)</f>
        <v>28579328</v>
      </c>
      <c r="M67" s="143">
        <f>SUM(M70,M68,M72)</f>
        <v>0</v>
      </c>
    </row>
    <row r="68" spans="1:248" ht="18" customHeight="1" x14ac:dyDescent="0.2">
      <c r="A68" s="279">
        <v>27</v>
      </c>
      <c r="B68" s="296"/>
      <c r="C68" s="297"/>
      <c r="D68" s="297"/>
      <c r="E68" s="298"/>
      <c r="F68" s="363">
        <v>1</v>
      </c>
      <c r="G68" s="365" t="s">
        <v>70</v>
      </c>
      <c r="H68" s="366"/>
      <c r="I68" s="366"/>
      <c r="J68" s="366"/>
      <c r="K68" s="366"/>
      <c r="L68" s="180">
        <f>J69</f>
        <v>9747000</v>
      </c>
      <c r="M68" s="144"/>
    </row>
    <row r="69" spans="1:248" ht="18" customHeight="1" x14ac:dyDescent="0.2">
      <c r="A69" s="280"/>
      <c r="B69" s="299"/>
      <c r="C69" s="300"/>
      <c r="D69" s="300"/>
      <c r="E69" s="301"/>
      <c r="F69" s="364"/>
      <c r="G69" s="25" t="s">
        <v>809</v>
      </c>
      <c r="H69" s="63"/>
      <c r="I69" s="33"/>
      <c r="J69" s="36">
        <f>5.13*1900000</f>
        <v>9747000</v>
      </c>
      <c r="K69" s="36"/>
      <c r="L69" s="80"/>
      <c r="M69" s="142"/>
    </row>
    <row r="70" spans="1:248" ht="18" customHeight="1" x14ac:dyDescent="0.2">
      <c r="A70" s="279">
        <v>28</v>
      </c>
      <c r="B70" s="296"/>
      <c r="C70" s="297"/>
      <c r="D70" s="297"/>
      <c r="E70" s="298"/>
      <c r="F70" s="363" t="s">
        <v>31</v>
      </c>
      <c r="G70" s="304" t="s">
        <v>71</v>
      </c>
      <c r="H70" s="305"/>
      <c r="I70" s="305"/>
      <c r="J70" s="305"/>
      <c r="K70" s="305"/>
      <c r="L70" s="180">
        <f>J71</f>
        <v>17646158</v>
      </c>
      <c r="M70" s="144"/>
    </row>
    <row r="71" spans="1:248" ht="18" customHeight="1" x14ac:dyDescent="0.2">
      <c r="A71" s="280"/>
      <c r="B71" s="299"/>
      <c r="C71" s="300"/>
      <c r="D71" s="300"/>
      <c r="E71" s="301"/>
      <c r="F71" s="382"/>
      <c r="G71" s="25"/>
      <c r="H71" s="63"/>
      <c r="I71" s="33"/>
      <c r="J71" s="36">
        <v>17646158</v>
      </c>
      <c r="K71" s="36"/>
      <c r="L71" s="80"/>
      <c r="M71" s="142"/>
    </row>
    <row r="72" spans="1:248" ht="18" customHeight="1" x14ac:dyDescent="0.2">
      <c r="A72" s="279">
        <v>29</v>
      </c>
      <c r="B72" s="296"/>
      <c r="C72" s="297"/>
      <c r="D72" s="297"/>
      <c r="E72" s="298"/>
      <c r="F72" s="363" t="s">
        <v>31</v>
      </c>
      <c r="G72" s="304" t="s">
        <v>71</v>
      </c>
      <c r="H72" s="305"/>
      <c r="I72" s="305"/>
      <c r="J72" s="305"/>
      <c r="K72" s="305"/>
      <c r="L72" s="180">
        <f>J73</f>
        <v>1186170</v>
      </c>
      <c r="M72" s="144"/>
    </row>
    <row r="73" spans="1:248" ht="15.75" x14ac:dyDescent="0.2">
      <c r="A73" s="280"/>
      <c r="B73" s="299"/>
      <c r="C73" s="300"/>
      <c r="D73" s="300"/>
      <c r="E73" s="301"/>
      <c r="F73" s="382"/>
      <c r="G73" s="21" t="s">
        <v>810</v>
      </c>
      <c r="H73" s="114"/>
      <c r="I73" s="19"/>
      <c r="J73" s="31">
        <f>2081*570</f>
        <v>1186170</v>
      </c>
      <c r="K73" s="31"/>
      <c r="L73" s="80"/>
      <c r="M73" s="142"/>
    </row>
    <row r="74" spans="1:248" s="2" customFormat="1" ht="15.75" hidden="1" x14ac:dyDescent="0.2">
      <c r="A74" s="279">
        <v>31</v>
      </c>
      <c r="B74" s="309"/>
      <c r="C74" s="310"/>
      <c r="D74" s="311"/>
      <c r="E74" s="369">
        <v>4</v>
      </c>
      <c r="F74" s="347" t="s">
        <v>112</v>
      </c>
      <c r="G74" s="348"/>
      <c r="H74" s="348"/>
      <c r="I74" s="348"/>
      <c r="J74" s="348"/>
      <c r="K74" s="348"/>
      <c r="L74" s="180">
        <f>J75</f>
        <v>0</v>
      </c>
      <c r="M74" s="144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</row>
    <row r="75" spans="1:248" s="2" customFormat="1" ht="15.75" hidden="1" x14ac:dyDescent="0.2">
      <c r="A75" s="280"/>
      <c r="B75" s="315"/>
      <c r="C75" s="316"/>
      <c r="D75" s="317"/>
      <c r="E75" s="370"/>
      <c r="F75" s="115"/>
      <c r="G75" s="116"/>
      <c r="H75" s="116"/>
      <c r="I75" s="116"/>
      <c r="J75" s="36">
        <v>0</v>
      </c>
      <c r="K75" s="31"/>
      <c r="L75" s="80"/>
      <c r="M75" s="142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</row>
    <row r="76" spans="1:248" s="2" customFormat="1" ht="15.75" hidden="1" customHeight="1" x14ac:dyDescent="0.2">
      <c r="A76" s="279">
        <v>32</v>
      </c>
      <c r="B76" s="309"/>
      <c r="C76" s="310"/>
      <c r="D76" s="311"/>
      <c r="E76" s="267">
        <v>5</v>
      </c>
      <c r="F76" s="347" t="s">
        <v>114</v>
      </c>
      <c r="G76" s="348"/>
      <c r="H76" s="348"/>
      <c r="I76" s="348"/>
      <c r="J76" s="348"/>
      <c r="K76" s="348"/>
      <c r="L76" s="180">
        <f>J77</f>
        <v>0</v>
      </c>
      <c r="M76" s="144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</row>
    <row r="77" spans="1:248" s="2" customFormat="1" ht="15.75" hidden="1" customHeight="1" x14ac:dyDescent="0.2">
      <c r="A77" s="280"/>
      <c r="B77" s="315"/>
      <c r="C77" s="316"/>
      <c r="D77" s="317"/>
      <c r="E77" s="269"/>
      <c r="F77" s="115"/>
      <c r="G77" s="116"/>
      <c r="H77" s="116"/>
      <c r="I77" s="116"/>
      <c r="J77" s="36">
        <v>0</v>
      </c>
      <c r="K77" s="31">
        <v>0</v>
      </c>
      <c r="L77" s="80"/>
      <c r="M77" s="142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</row>
    <row r="78" spans="1:248" ht="15.75" x14ac:dyDescent="0.2">
      <c r="A78" s="57">
        <v>30</v>
      </c>
      <c r="B78" s="293"/>
      <c r="C78" s="295"/>
      <c r="D78" s="52" t="s">
        <v>32</v>
      </c>
      <c r="E78" s="324" t="s">
        <v>40</v>
      </c>
      <c r="F78" s="308"/>
      <c r="G78" s="308"/>
      <c r="H78" s="308"/>
      <c r="I78" s="308"/>
      <c r="J78" s="308"/>
      <c r="K78" s="308"/>
      <c r="L78" s="181">
        <f>L79+L82</f>
        <v>3701390</v>
      </c>
      <c r="M78" s="106">
        <f>M79</f>
        <v>0</v>
      </c>
    </row>
    <row r="79" spans="1:248" ht="18" customHeight="1" x14ac:dyDescent="0.2">
      <c r="A79" s="279">
        <v>31</v>
      </c>
      <c r="B79" s="309"/>
      <c r="C79" s="310"/>
      <c r="D79" s="311"/>
      <c r="E79" s="267">
        <v>1</v>
      </c>
      <c r="F79" s="358" t="s">
        <v>72</v>
      </c>
      <c r="G79" s="359"/>
      <c r="H79" s="359"/>
      <c r="I79" s="359"/>
      <c r="J79" s="359"/>
      <c r="K79" s="359"/>
      <c r="L79" s="180">
        <f>J81</f>
        <v>3701390</v>
      </c>
      <c r="M79" s="123"/>
    </row>
    <row r="80" spans="1:248" ht="18" customHeight="1" x14ac:dyDescent="0.2">
      <c r="A80" s="306"/>
      <c r="B80" s="312"/>
      <c r="C80" s="313"/>
      <c r="D80" s="314"/>
      <c r="E80" s="268"/>
      <c r="F80" s="379"/>
      <c r="G80" s="380"/>
      <c r="H80" s="380"/>
      <c r="I80" s="380"/>
      <c r="J80" s="380"/>
      <c r="K80" s="380"/>
      <c r="L80" s="182"/>
      <c r="M80" s="145"/>
    </row>
    <row r="81" spans="1:248" ht="18" customHeight="1" x14ac:dyDescent="0.2">
      <c r="A81" s="280"/>
      <c r="B81" s="315"/>
      <c r="C81" s="316"/>
      <c r="D81" s="317"/>
      <c r="E81" s="269"/>
      <c r="F81" s="25" t="s">
        <v>815</v>
      </c>
      <c r="G81" s="207"/>
      <c r="H81" s="33"/>
      <c r="I81" s="208"/>
      <c r="J81" s="36">
        <f>3059*1210</f>
        <v>3701390</v>
      </c>
      <c r="K81" s="36"/>
      <c r="L81" s="84"/>
      <c r="M81" s="132"/>
    </row>
    <row r="82" spans="1:248" s="2" customFormat="1" ht="15.75" hidden="1" x14ac:dyDescent="0.2">
      <c r="A82" s="279">
        <v>33</v>
      </c>
      <c r="B82" s="309"/>
      <c r="C82" s="310"/>
      <c r="D82" s="311"/>
      <c r="E82" s="267">
        <v>2</v>
      </c>
      <c r="F82" s="347" t="s">
        <v>115</v>
      </c>
      <c r="G82" s="348"/>
      <c r="H82" s="348"/>
      <c r="I82" s="348"/>
      <c r="J82" s="348"/>
      <c r="K82" s="348"/>
      <c r="L82" s="180">
        <f>J83</f>
        <v>0</v>
      </c>
      <c r="M82" s="10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</row>
    <row r="83" spans="1:248" s="2" customFormat="1" ht="15.75" hidden="1" x14ac:dyDescent="0.2">
      <c r="A83" s="280"/>
      <c r="B83" s="315"/>
      <c r="C83" s="316"/>
      <c r="D83" s="317"/>
      <c r="E83" s="269"/>
      <c r="F83" s="115"/>
      <c r="G83" s="116"/>
      <c r="H83" s="116"/>
      <c r="I83" s="116"/>
      <c r="J83" s="148">
        <v>0</v>
      </c>
      <c r="K83" s="36"/>
      <c r="L83" s="80"/>
      <c r="M83" s="10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</row>
    <row r="84" spans="1:248" ht="15.75" hidden="1" x14ac:dyDescent="0.2">
      <c r="A84" s="56">
        <v>35</v>
      </c>
      <c r="B84" s="293"/>
      <c r="C84" s="295"/>
      <c r="D84" s="64" t="s">
        <v>33</v>
      </c>
      <c r="E84" s="324" t="s">
        <v>91</v>
      </c>
      <c r="F84" s="308"/>
      <c r="G84" s="308"/>
      <c r="H84" s="308"/>
      <c r="I84" s="308"/>
      <c r="J84" s="308"/>
      <c r="K84" s="381"/>
      <c r="L84" s="81">
        <f>SUM(L85:L92)</f>
        <v>0</v>
      </c>
      <c r="M84" s="127">
        <f>SUM(M85:M92)</f>
        <v>0</v>
      </c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  <c r="BL84" s="102"/>
      <c r="BM84" s="102"/>
      <c r="BN84" s="102"/>
      <c r="BO84" s="102"/>
      <c r="BP84" s="102"/>
      <c r="BQ84" s="102"/>
      <c r="BR84" s="102"/>
      <c r="BS84" s="102"/>
      <c r="BT84" s="102"/>
      <c r="BU84" s="102"/>
      <c r="BV84" s="102"/>
      <c r="BW84" s="102"/>
      <c r="BX84" s="102"/>
      <c r="BY84" s="102"/>
      <c r="BZ84" s="102"/>
      <c r="CA84" s="102"/>
      <c r="CB84" s="102"/>
      <c r="CC84" s="102"/>
      <c r="CD84" s="102"/>
      <c r="CE84" s="102"/>
      <c r="CF84" s="102"/>
      <c r="CG84" s="102"/>
      <c r="CH84" s="102"/>
      <c r="CI84" s="102"/>
      <c r="CJ84" s="102"/>
      <c r="CK84" s="102"/>
      <c r="CL84" s="102"/>
      <c r="CM84" s="102"/>
      <c r="CN84" s="102"/>
      <c r="CO84" s="102"/>
      <c r="CP84" s="102"/>
      <c r="CQ84" s="102"/>
      <c r="CR84" s="102"/>
      <c r="CS84" s="102"/>
      <c r="CT84" s="102"/>
      <c r="CU84" s="102"/>
      <c r="CV84" s="102"/>
      <c r="CW84" s="102"/>
      <c r="CX84" s="102"/>
      <c r="CY84" s="102"/>
      <c r="CZ84" s="102"/>
      <c r="DA84" s="102"/>
      <c r="DB84" s="102"/>
      <c r="DC84" s="102"/>
      <c r="DD84" s="102"/>
      <c r="DE84" s="102"/>
      <c r="DF84" s="102"/>
      <c r="DG84" s="102"/>
      <c r="DH84" s="102"/>
      <c r="DI84" s="102"/>
      <c r="DJ84" s="102"/>
      <c r="DK84" s="102"/>
      <c r="DL84" s="102"/>
      <c r="DM84" s="102"/>
      <c r="DN84" s="102"/>
      <c r="DO84" s="102"/>
      <c r="DP84" s="102"/>
      <c r="DQ84" s="102"/>
      <c r="DR84" s="102"/>
      <c r="DS84" s="102"/>
      <c r="DT84" s="102"/>
      <c r="DU84" s="102"/>
      <c r="DV84" s="102"/>
      <c r="DW84" s="102"/>
      <c r="DX84" s="102"/>
      <c r="DY84" s="102"/>
      <c r="DZ84" s="102"/>
      <c r="EA84" s="102"/>
      <c r="EB84" s="102"/>
      <c r="EC84" s="102"/>
      <c r="ED84" s="102"/>
      <c r="EE84" s="102"/>
      <c r="EF84" s="102"/>
      <c r="EG84" s="102"/>
      <c r="EH84" s="102"/>
      <c r="EI84" s="102"/>
      <c r="EJ84" s="102"/>
      <c r="EK84" s="102"/>
      <c r="EL84" s="102"/>
      <c r="EM84" s="102"/>
      <c r="EN84" s="102"/>
      <c r="EO84" s="102"/>
      <c r="EP84" s="102"/>
      <c r="EQ84" s="102"/>
      <c r="ER84" s="102"/>
      <c r="ES84" s="102"/>
      <c r="ET84" s="102"/>
      <c r="EU84" s="102"/>
      <c r="EV84" s="102"/>
      <c r="EW84" s="102"/>
      <c r="EX84" s="102"/>
      <c r="EY84" s="102"/>
      <c r="EZ84" s="102"/>
      <c r="FA84" s="102"/>
      <c r="FB84" s="102"/>
      <c r="FC84" s="102"/>
      <c r="FD84" s="102"/>
      <c r="FE84" s="102"/>
      <c r="FF84" s="102"/>
      <c r="FG84" s="102"/>
      <c r="FH84" s="102"/>
      <c r="FI84" s="102"/>
      <c r="FJ84" s="102"/>
      <c r="FK84" s="102"/>
      <c r="FL84" s="102"/>
      <c r="FM84" s="102"/>
      <c r="FN84" s="102"/>
      <c r="FO84" s="102"/>
      <c r="FP84" s="102"/>
      <c r="FQ84" s="102"/>
      <c r="FR84" s="102"/>
      <c r="FS84" s="102"/>
      <c r="FT84" s="102"/>
      <c r="FU84" s="102"/>
      <c r="FV84" s="102"/>
      <c r="FW84" s="102"/>
      <c r="FX84" s="102"/>
      <c r="FY84" s="102"/>
      <c r="FZ84" s="102"/>
      <c r="GA84" s="102"/>
      <c r="GB84" s="102"/>
      <c r="GC84" s="102"/>
      <c r="GD84" s="102"/>
      <c r="GE84" s="102"/>
      <c r="GF84" s="102"/>
      <c r="GG84" s="102"/>
      <c r="GH84" s="102"/>
      <c r="GI84" s="102"/>
      <c r="GJ84" s="102"/>
      <c r="GK84" s="102"/>
      <c r="GL84" s="102"/>
      <c r="GM84" s="102"/>
      <c r="GN84" s="102"/>
      <c r="GO84" s="102"/>
      <c r="GP84" s="102"/>
      <c r="GQ84" s="102"/>
      <c r="GR84" s="102"/>
      <c r="GS84" s="102"/>
      <c r="GT84" s="102"/>
      <c r="GU84" s="102"/>
      <c r="GV84" s="102"/>
      <c r="GW84" s="102"/>
      <c r="GX84" s="102"/>
      <c r="GY84" s="102"/>
      <c r="GZ84" s="102"/>
      <c r="HA84" s="102"/>
      <c r="HB84" s="102"/>
      <c r="HC84" s="102"/>
      <c r="HD84" s="102"/>
      <c r="HE84" s="102"/>
      <c r="HF84" s="102"/>
      <c r="HG84" s="102"/>
      <c r="HH84" s="102"/>
      <c r="HI84" s="102"/>
      <c r="HJ84" s="102"/>
      <c r="HK84" s="102"/>
      <c r="HL84" s="102"/>
      <c r="HM84" s="102"/>
      <c r="HN84" s="102"/>
      <c r="HO84" s="102"/>
      <c r="HP84" s="102"/>
      <c r="HQ84" s="102"/>
      <c r="HR84" s="102"/>
      <c r="HS84" s="102"/>
      <c r="HT84" s="102"/>
      <c r="HU84" s="102"/>
      <c r="HV84" s="102"/>
      <c r="HW84" s="102"/>
      <c r="HX84" s="102"/>
      <c r="HY84" s="102"/>
      <c r="HZ84" s="102"/>
      <c r="IA84" s="102"/>
      <c r="IB84" s="102"/>
      <c r="IC84" s="102"/>
      <c r="ID84" s="102"/>
      <c r="IE84" s="102"/>
      <c r="IF84" s="102"/>
      <c r="IG84" s="102"/>
      <c r="IH84" s="102"/>
      <c r="II84" s="102"/>
      <c r="IJ84" s="102"/>
      <c r="IK84" s="102"/>
      <c r="IL84" s="102"/>
      <c r="IM84" s="102"/>
      <c r="IN84" s="102"/>
    </row>
    <row r="85" spans="1:248" s="103" customFormat="1" ht="15.75" hidden="1" x14ac:dyDescent="0.2">
      <c r="A85" s="68">
        <v>36</v>
      </c>
      <c r="B85" s="376"/>
      <c r="C85" s="377"/>
      <c r="D85" s="378"/>
      <c r="E85" s="107">
        <v>1</v>
      </c>
      <c r="F85" s="371" t="s">
        <v>113</v>
      </c>
      <c r="G85" s="372"/>
      <c r="H85" s="372"/>
      <c r="I85" s="372"/>
      <c r="J85" s="36">
        <v>0</v>
      </c>
      <c r="K85" s="36"/>
      <c r="L85" s="88">
        <f>J85</f>
        <v>0</v>
      </c>
      <c r="M85" s="147"/>
    </row>
    <row r="86" spans="1:248" ht="15.75" hidden="1" customHeight="1" x14ac:dyDescent="0.2">
      <c r="A86" s="57">
        <v>37</v>
      </c>
      <c r="B86" s="340"/>
      <c r="C86" s="341"/>
      <c r="D86" s="342"/>
      <c r="E86" s="77">
        <v>2</v>
      </c>
      <c r="F86" s="371" t="s">
        <v>664</v>
      </c>
      <c r="G86" s="372"/>
      <c r="H86" s="372"/>
      <c r="I86" s="372"/>
      <c r="J86" s="36">
        <v>0</v>
      </c>
      <c r="K86" s="36"/>
      <c r="L86" s="88">
        <f t="shared" ref="L86:L89" si="0">J86</f>
        <v>0</v>
      </c>
      <c r="M86" s="88"/>
    </row>
    <row r="87" spans="1:248" ht="15.75" hidden="1" customHeight="1" x14ac:dyDescent="0.2">
      <c r="A87" s="57">
        <v>38</v>
      </c>
      <c r="B87" s="373"/>
      <c r="C87" s="374"/>
      <c r="D87" s="375"/>
      <c r="E87" s="108">
        <v>3</v>
      </c>
      <c r="F87" s="371" t="s">
        <v>90</v>
      </c>
      <c r="G87" s="372"/>
      <c r="H87" s="372"/>
      <c r="I87" s="372"/>
      <c r="J87" s="36">
        <v>0</v>
      </c>
      <c r="K87" s="36"/>
      <c r="L87" s="88">
        <f t="shared" si="0"/>
        <v>0</v>
      </c>
      <c r="M87" s="147"/>
    </row>
    <row r="88" spans="1:248" ht="15.75" hidden="1" x14ac:dyDescent="0.2">
      <c r="A88" s="57">
        <v>39</v>
      </c>
      <c r="B88" s="172"/>
      <c r="C88" s="173"/>
      <c r="D88" s="174"/>
      <c r="E88" s="77">
        <v>4</v>
      </c>
      <c r="F88" s="371" t="s">
        <v>94</v>
      </c>
      <c r="G88" s="372"/>
      <c r="H88" s="372"/>
      <c r="I88" s="372"/>
      <c r="J88" s="36">
        <v>0</v>
      </c>
      <c r="K88" s="36"/>
      <c r="L88" s="88">
        <f t="shared" si="0"/>
        <v>0</v>
      </c>
      <c r="M88" s="147"/>
    </row>
    <row r="89" spans="1:248" ht="33" hidden="1" customHeight="1" x14ac:dyDescent="0.2">
      <c r="A89" s="57">
        <v>40</v>
      </c>
      <c r="B89" s="340"/>
      <c r="C89" s="341"/>
      <c r="D89" s="342"/>
      <c r="E89" s="195">
        <v>5</v>
      </c>
      <c r="F89" s="371" t="s">
        <v>85</v>
      </c>
      <c r="G89" s="372"/>
      <c r="H89" s="372"/>
      <c r="I89" s="372"/>
      <c r="J89" s="36">
        <v>0</v>
      </c>
      <c r="K89" s="36"/>
      <c r="L89" s="88">
        <f t="shared" si="0"/>
        <v>0</v>
      </c>
      <c r="M89" s="147"/>
    </row>
    <row r="90" spans="1:248" ht="15.75" hidden="1" x14ac:dyDescent="0.2">
      <c r="A90" s="105">
        <v>40</v>
      </c>
      <c r="B90" s="340"/>
      <c r="C90" s="341"/>
      <c r="D90" s="342"/>
      <c r="E90" s="77">
        <v>6</v>
      </c>
      <c r="F90" s="371" t="s">
        <v>83</v>
      </c>
      <c r="G90" s="372"/>
      <c r="H90" s="372"/>
      <c r="I90" s="372"/>
      <c r="J90" s="372"/>
      <c r="K90" s="372"/>
      <c r="L90" s="85"/>
      <c r="M90" s="147"/>
    </row>
    <row r="91" spans="1:248" ht="15.75" hidden="1" x14ac:dyDescent="0.2">
      <c r="A91" s="57">
        <v>41</v>
      </c>
      <c r="B91" s="340"/>
      <c r="C91" s="341"/>
      <c r="D91" s="342"/>
      <c r="E91" s="109">
        <v>7</v>
      </c>
      <c r="F91" s="371" t="s">
        <v>92</v>
      </c>
      <c r="G91" s="372"/>
      <c r="H91" s="372"/>
      <c r="I91" s="372"/>
      <c r="J91" s="36"/>
      <c r="K91" s="113"/>
      <c r="L91" s="85"/>
      <c r="M91" s="147"/>
    </row>
    <row r="92" spans="1:248" ht="15.75" hidden="1" x14ac:dyDescent="0.2">
      <c r="A92" s="57">
        <v>42</v>
      </c>
      <c r="B92" s="386"/>
      <c r="C92" s="387"/>
      <c r="D92" s="388"/>
      <c r="E92" s="109">
        <v>8</v>
      </c>
      <c r="F92" s="371" t="s">
        <v>116</v>
      </c>
      <c r="G92" s="372"/>
      <c r="H92" s="372"/>
      <c r="I92" s="372"/>
      <c r="J92" s="36"/>
      <c r="K92" s="113"/>
      <c r="L92" s="85"/>
      <c r="M92" s="147"/>
    </row>
    <row r="93" spans="1:248" ht="15.75" hidden="1" customHeight="1" x14ac:dyDescent="0.2">
      <c r="A93" s="279">
        <v>43</v>
      </c>
      <c r="B93" s="309"/>
      <c r="C93" s="311"/>
      <c r="D93" s="383" t="s">
        <v>62</v>
      </c>
      <c r="E93" s="358" t="s">
        <v>93</v>
      </c>
      <c r="F93" s="359"/>
      <c r="G93" s="359"/>
      <c r="H93" s="359"/>
      <c r="I93" s="359"/>
      <c r="J93" s="359"/>
      <c r="K93" s="385"/>
      <c r="L93" s="82"/>
      <c r="M93" s="146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  <c r="BH93" s="102"/>
      <c r="BI93" s="102"/>
      <c r="BJ93" s="102"/>
      <c r="BK93" s="102"/>
      <c r="BL93" s="102"/>
      <c r="BM93" s="102"/>
      <c r="BN93" s="102"/>
      <c r="BO93" s="102"/>
      <c r="BP93" s="102"/>
      <c r="BQ93" s="102"/>
      <c r="BR93" s="102"/>
      <c r="BS93" s="102"/>
      <c r="BT93" s="102"/>
      <c r="BU93" s="102"/>
      <c r="BV93" s="102"/>
      <c r="BW93" s="102"/>
      <c r="BX93" s="102"/>
      <c r="BY93" s="102"/>
      <c r="BZ93" s="102"/>
      <c r="CA93" s="102"/>
      <c r="CB93" s="102"/>
      <c r="CC93" s="102"/>
      <c r="CD93" s="102"/>
      <c r="CE93" s="102"/>
      <c r="CF93" s="102"/>
      <c r="CG93" s="102"/>
      <c r="CH93" s="102"/>
      <c r="CI93" s="102"/>
      <c r="CJ93" s="102"/>
      <c r="CK93" s="102"/>
      <c r="CL93" s="102"/>
      <c r="CM93" s="102"/>
      <c r="CN93" s="102"/>
      <c r="CO93" s="102"/>
      <c r="CP93" s="102"/>
      <c r="CQ93" s="102"/>
      <c r="CR93" s="102"/>
      <c r="CS93" s="102"/>
      <c r="CT93" s="102"/>
      <c r="CU93" s="102"/>
      <c r="CV93" s="102"/>
      <c r="CW93" s="102"/>
      <c r="CX93" s="102"/>
      <c r="CY93" s="102"/>
      <c r="CZ93" s="102"/>
      <c r="DA93" s="102"/>
      <c r="DB93" s="102"/>
      <c r="DC93" s="102"/>
      <c r="DD93" s="102"/>
      <c r="DE93" s="102"/>
      <c r="DF93" s="102"/>
      <c r="DG93" s="102"/>
      <c r="DH93" s="102"/>
      <c r="DI93" s="102"/>
      <c r="DJ93" s="102"/>
      <c r="DK93" s="102"/>
      <c r="DL93" s="102"/>
      <c r="DM93" s="102"/>
      <c r="DN93" s="102"/>
      <c r="DO93" s="102"/>
      <c r="DP93" s="102"/>
      <c r="DQ93" s="102"/>
      <c r="DR93" s="102"/>
      <c r="DS93" s="102"/>
      <c r="DT93" s="102"/>
      <c r="DU93" s="102"/>
      <c r="DV93" s="102"/>
      <c r="DW93" s="102"/>
      <c r="DX93" s="102"/>
      <c r="DY93" s="102"/>
      <c r="DZ93" s="102"/>
      <c r="EA93" s="102"/>
      <c r="EB93" s="102"/>
      <c r="EC93" s="102"/>
      <c r="ED93" s="102"/>
      <c r="EE93" s="102"/>
      <c r="EF93" s="102"/>
      <c r="EG93" s="102"/>
      <c r="EH93" s="102"/>
      <c r="EI93" s="102"/>
      <c r="EJ93" s="102"/>
      <c r="EK93" s="102"/>
      <c r="EL93" s="102"/>
      <c r="EM93" s="102"/>
      <c r="EN93" s="102"/>
      <c r="EO93" s="102"/>
      <c r="EP93" s="102"/>
      <c r="EQ93" s="102"/>
      <c r="ER93" s="102"/>
      <c r="ES93" s="102"/>
      <c r="ET93" s="102"/>
      <c r="EU93" s="102"/>
      <c r="EV93" s="102"/>
      <c r="EW93" s="102"/>
      <c r="EX93" s="102"/>
      <c r="EY93" s="102"/>
      <c r="EZ93" s="102"/>
      <c r="FA93" s="102"/>
      <c r="FB93" s="102"/>
      <c r="FC93" s="102"/>
      <c r="FD93" s="102"/>
      <c r="FE93" s="102"/>
      <c r="FF93" s="102"/>
      <c r="FG93" s="102"/>
      <c r="FH93" s="102"/>
      <c r="FI93" s="102"/>
      <c r="FJ93" s="102"/>
      <c r="FK93" s="102"/>
      <c r="FL93" s="102"/>
      <c r="FM93" s="102"/>
      <c r="FN93" s="102"/>
      <c r="FO93" s="102"/>
      <c r="FP93" s="102"/>
      <c r="FQ93" s="102"/>
      <c r="FR93" s="102"/>
      <c r="FS93" s="102"/>
      <c r="FT93" s="102"/>
      <c r="FU93" s="102"/>
      <c r="FV93" s="102"/>
      <c r="FW93" s="102"/>
      <c r="FX93" s="102"/>
      <c r="FY93" s="102"/>
      <c r="FZ93" s="102"/>
      <c r="GA93" s="102"/>
      <c r="GB93" s="102"/>
      <c r="GC93" s="102"/>
      <c r="GD93" s="102"/>
      <c r="GE93" s="102"/>
      <c r="GF93" s="102"/>
      <c r="GG93" s="102"/>
      <c r="GH93" s="102"/>
      <c r="GI93" s="102"/>
      <c r="GJ93" s="102"/>
      <c r="GK93" s="102"/>
      <c r="GL93" s="102"/>
      <c r="GM93" s="102"/>
      <c r="GN93" s="102"/>
      <c r="GO93" s="102"/>
      <c r="GP93" s="102"/>
      <c r="GQ93" s="102"/>
      <c r="GR93" s="102"/>
      <c r="GS93" s="102"/>
      <c r="GT93" s="102"/>
      <c r="GU93" s="102"/>
      <c r="GV93" s="102"/>
      <c r="GW93" s="102"/>
      <c r="GX93" s="102"/>
      <c r="GY93" s="102"/>
      <c r="GZ93" s="102"/>
      <c r="HA93" s="102"/>
      <c r="HB93" s="102"/>
      <c r="HC93" s="102"/>
      <c r="HD93" s="102"/>
      <c r="HE93" s="102"/>
      <c r="HF93" s="102"/>
      <c r="HG93" s="102"/>
      <c r="HH93" s="102"/>
      <c r="HI93" s="102"/>
      <c r="HJ93" s="102"/>
      <c r="HK93" s="102"/>
      <c r="HL93" s="102"/>
      <c r="HM93" s="102"/>
      <c r="HN93" s="102"/>
      <c r="HO93" s="102"/>
      <c r="HP93" s="102"/>
      <c r="HQ93" s="102"/>
      <c r="HR93" s="102"/>
      <c r="HS93" s="102"/>
      <c r="HT93" s="102"/>
      <c r="HU93" s="102"/>
      <c r="HV93" s="102"/>
      <c r="HW93" s="102"/>
      <c r="HX93" s="102"/>
      <c r="HY93" s="102"/>
      <c r="HZ93" s="102"/>
      <c r="IA93" s="102"/>
      <c r="IB93" s="102"/>
      <c r="IC93" s="102"/>
      <c r="ID93" s="102"/>
      <c r="IE93" s="102"/>
      <c r="IF93" s="102"/>
      <c r="IG93" s="102"/>
      <c r="IH93" s="102"/>
      <c r="II93" s="102"/>
      <c r="IJ93" s="102"/>
      <c r="IK93" s="102"/>
      <c r="IL93" s="102"/>
      <c r="IM93" s="102"/>
      <c r="IN93" s="102"/>
    </row>
    <row r="94" spans="1:248" ht="15.75" hidden="1" x14ac:dyDescent="0.2">
      <c r="A94" s="280">
        <v>40</v>
      </c>
      <c r="B94" s="315"/>
      <c r="C94" s="317"/>
      <c r="D94" s="384"/>
      <c r="E94" s="89"/>
      <c r="F94" s="90"/>
      <c r="G94" s="90"/>
      <c r="H94" s="90"/>
      <c r="I94" s="90"/>
      <c r="J94" s="36"/>
      <c r="K94" s="188"/>
      <c r="L94" s="78"/>
      <c r="M94" s="121"/>
    </row>
  </sheetData>
  <mergeCells count="169">
    <mergeCell ref="A93:A94"/>
    <mergeCell ref="B93:C94"/>
    <mergeCell ref="D93:D94"/>
    <mergeCell ref="E93:K93"/>
    <mergeCell ref="F88:I88"/>
    <mergeCell ref="F91:I91"/>
    <mergeCell ref="B92:D92"/>
    <mergeCell ref="F46:K46"/>
    <mergeCell ref="F42:K43"/>
    <mergeCell ref="F44:I44"/>
    <mergeCell ref="F47:I47"/>
    <mergeCell ref="F45:I45"/>
    <mergeCell ref="F85:I85"/>
    <mergeCell ref="F72:F73"/>
    <mergeCell ref="G72:K72"/>
    <mergeCell ref="F74:K74"/>
    <mergeCell ref="F76:K76"/>
    <mergeCell ref="E48:E49"/>
    <mergeCell ref="B48:D49"/>
    <mergeCell ref="F48:K48"/>
    <mergeCell ref="A72:A73"/>
    <mergeCell ref="B72:E73"/>
    <mergeCell ref="E76:E77"/>
    <mergeCell ref="B67:D67"/>
    <mergeCell ref="F92:I92"/>
    <mergeCell ref="F86:I86"/>
    <mergeCell ref="B87:D87"/>
    <mergeCell ref="B85:D85"/>
    <mergeCell ref="B84:C84"/>
    <mergeCell ref="B86:D86"/>
    <mergeCell ref="F89:I89"/>
    <mergeCell ref="E78:K78"/>
    <mergeCell ref="A35:A36"/>
    <mergeCell ref="F90:K90"/>
    <mergeCell ref="F87:I87"/>
    <mergeCell ref="B91:D91"/>
    <mergeCell ref="F35:F36"/>
    <mergeCell ref="A79:A81"/>
    <mergeCell ref="B79:D81"/>
    <mergeCell ref="E79:E81"/>
    <mergeCell ref="F79:K80"/>
    <mergeCell ref="E84:K84"/>
    <mergeCell ref="B89:D89"/>
    <mergeCell ref="G35:K35"/>
    <mergeCell ref="B35:E36"/>
    <mergeCell ref="A70:A71"/>
    <mergeCell ref="B70:E71"/>
    <mergeCell ref="F70:F71"/>
    <mergeCell ref="A61:A62"/>
    <mergeCell ref="A59:A60"/>
    <mergeCell ref="G70:K70"/>
    <mergeCell ref="A82:A83"/>
    <mergeCell ref="B82:D83"/>
    <mergeCell ref="E82:E83"/>
    <mergeCell ref="F82:K82"/>
    <mergeCell ref="A74:A75"/>
    <mergeCell ref="B74:D75"/>
    <mergeCell ref="A76:A77"/>
    <mergeCell ref="B76:D77"/>
    <mergeCell ref="B78:C78"/>
    <mergeCell ref="E74:E75"/>
    <mergeCell ref="A65:A66"/>
    <mergeCell ref="B65:F66"/>
    <mergeCell ref="G65:G66"/>
    <mergeCell ref="H65:K65"/>
    <mergeCell ref="A63:A64"/>
    <mergeCell ref="B63:E64"/>
    <mergeCell ref="F63:F64"/>
    <mergeCell ref="F67:K67"/>
    <mergeCell ref="A68:A69"/>
    <mergeCell ref="B68:E69"/>
    <mergeCell ref="G63:K63"/>
    <mergeCell ref="A23:A24"/>
    <mergeCell ref="B23:F24"/>
    <mergeCell ref="G23:G24"/>
    <mergeCell ref="B31:E32"/>
    <mergeCell ref="F31:F32"/>
    <mergeCell ref="A29:A30"/>
    <mergeCell ref="A50:A51"/>
    <mergeCell ref="B50:C51"/>
    <mergeCell ref="B55:E56"/>
    <mergeCell ref="F55:F56"/>
    <mergeCell ref="G55:K55"/>
    <mergeCell ref="A52:A53"/>
    <mergeCell ref="B52:D53"/>
    <mergeCell ref="E52:E53"/>
    <mergeCell ref="F52:K52"/>
    <mergeCell ref="B54:D54"/>
    <mergeCell ref="F54:K54"/>
    <mergeCell ref="E50:K51"/>
    <mergeCell ref="D50:D51"/>
    <mergeCell ref="A25:A26"/>
    <mergeCell ref="B25:F26"/>
    <mergeCell ref="G25:G26"/>
    <mergeCell ref="G27:G28"/>
    <mergeCell ref="G33:K33"/>
    <mergeCell ref="A33:A34"/>
    <mergeCell ref="B33:E34"/>
    <mergeCell ref="F33:F34"/>
    <mergeCell ref="H27:K27"/>
    <mergeCell ref="A27:A28"/>
    <mergeCell ref="B27:F28"/>
    <mergeCell ref="A31:A32"/>
    <mergeCell ref="E46:E47"/>
    <mergeCell ref="A39:A40"/>
    <mergeCell ref="B39:D40"/>
    <mergeCell ref="A46:A47"/>
    <mergeCell ref="B90:D90"/>
    <mergeCell ref="G31:K31"/>
    <mergeCell ref="G32:I32"/>
    <mergeCell ref="B41:C41"/>
    <mergeCell ref="B29:E30"/>
    <mergeCell ref="F29:F30"/>
    <mergeCell ref="G29:K29"/>
    <mergeCell ref="E39:E40"/>
    <mergeCell ref="F39:K39"/>
    <mergeCell ref="E42:E45"/>
    <mergeCell ref="B61:E62"/>
    <mergeCell ref="F61:F62"/>
    <mergeCell ref="G61:K61"/>
    <mergeCell ref="B59:E60"/>
    <mergeCell ref="F59:F60"/>
    <mergeCell ref="E37:E38"/>
    <mergeCell ref="F37:K37"/>
    <mergeCell ref="B46:D47"/>
    <mergeCell ref="G34:I34"/>
    <mergeCell ref="F68:F69"/>
    <mergeCell ref="G68:K68"/>
    <mergeCell ref="G59:K59"/>
    <mergeCell ref="A57:A58"/>
    <mergeCell ref="B57:E58"/>
    <mergeCell ref="F57:F58"/>
    <mergeCell ref="G57:K57"/>
    <mergeCell ref="A55:A56"/>
    <mergeCell ref="E41:K41"/>
    <mergeCell ref="A42:A45"/>
    <mergeCell ref="B42:D45"/>
    <mergeCell ref="M11:M13"/>
    <mergeCell ref="B17:D17"/>
    <mergeCell ref="F17:K17"/>
    <mergeCell ref="B14:K14"/>
    <mergeCell ref="C15:K15"/>
    <mergeCell ref="B16:C16"/>
    <mergeCell ref="E16:K16"/>
    <mergeCell ref="L11:L13"/>
    <mergeCell ref="F18:F19"/>
    <mergeCell ref="D11:K13"/>
    <mergeCell ref="G18:K18"/>
    <mergeCell ref="H23:K23"/>
    <mergeCell ref="G21:G22"/>
    <mergeCell ref="A48:A49"/>
    <mergeCell ref="A37:A38"/>
    <mergeCell ref="B37:D38"/>
    <mergeCell ref="A1:L1"/>
    <mergeCell ref="A2:L2"/>
    <mergeCell ref="A10:A13"/>
    <mergeCell ref="B11:B13"/>
    <mergeCell ref="C11:C13"/>
    <mergeCell ref="B21:F22"/>
    <mergeCell ref="A18:A19"/>
    <mergeCell ref="B18:E19"/>
    <mergeCell ref="A3:L3"/>
    <mergeCell ref="A4:L4"/>
    <mergeCell ref="A5:L5"/>
    <mergeCell ref="D10:K10"/>
    <mergeCell ref="G20:K20"/>
    <mergeCell ref="H21:K21"/>
    <mergeCell ref="A21:A22"/>
    <mergeCell ref="B20:E20"/>
  </mergeCells>
  <phoneticPr fontId="0" type="noConversion"/>
  <printOptions horizontalCentered="1"/>
  <pageMargins left="0.39370078740157483" right="0.39370078740157483" top="0.39370078740157483" bottom="0" header="0" footer="0"/>
  <pageSetup paperSize="9" scale="5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0"/>
  <sheetViews>
    <sheetView workbookViewId="0">
      <selection activeCell="G31" sqref="G31"/>
    </sheetView>
  </sheetViews>
  <sheetFormatPr defaultRowHeight="15" x14ac:dyDescent="0.25"/>
  <cols>
    <col min="1" max="1" width="3" style="210" bestFit="1" customWidth="1"/>
    <col min="2" max="2" width="38.140625" style="210" customWidth="1"/>
    <col min="3" max="6" width="15.85546875" style="210" customWidth="1"/>
    <col min="7" max="8" width="14.42578125" style="210" customWidth="1"/>
    <col min="9" max="9" width="12.42578125" style="210" bestFit="1" customWidth="1"/>
    <col min="10" max="256" width="9.140625" style="210"/>
    <col min="257" max="257" width="3" style="210" bestFit="1" customWidth="1"/>
    <col min="258" max="258" width="38.140625" style="210" customWidth="1"/>
    <col min="259" max="262" width="15.85546875" style="210" customWidth="1"/>
    <col min="263" max="264" width="14.42578125" style="210" customWidth="1"/>
    <col min="265" max="265" width="12.42578125" style="210" bestFit="1" customWidth="1"/>
    <col min="266" max="512" width="9.140625" style="210"/>
    <col min="513" max="513" width="3" style="210" bestFit="1" customWidth="1"/>
    <col min="514" max="514" width="38.140625" style="210" customWidth="1"/>
    <col min="515" max="518" width="15.85546875" style="210" customWidth="1"/>
    <col min="519" max="520" width="14.42578125" style="210" customWidth="1"/>
    <col min="521" max="521" width="12.42578125" style="210" bestFit="1" customWidth="1"/>
    <col min="522" max="768" width="9.140625" style="210"/>
    <col min="769" max="769" width="3" style="210" bestFit="1" customWidth="1"/>
    <col min="770" max="770" width="38.140625" style="210" customWidth="1"/>
    <col min="771" max="774" width="15.85546875" style="210" customWidth="1"/>
    <col min="775" max="776" width="14.42578125" style="210" customWidth="1"/>
    <col min="777" max="777" width="12.42578125" style="210" bestFit="1" customWidth="1"/>
    <col min="778" max="1024" width="9.140625" style="210"/>
    <col min="1025" max="1025" width="3" style="210" bestFit="1" customWidth="1"/>
    <col min="1026" max="1026" width="38.140625" style="210" customWidth="1"/>
    <col min="1027" max="1030" width="15.85546875" style="210" customWidth="1"/>
    <col min="1031" max="1032" width="14.42578125" style="210" customWidth="1"/>
    <col min="1033" max="1033" width="12.42578125" style="210" bestFit="1" customWidth="1"/>
    <col min="1034" max="1280" width="9.140625" style="210"/>
    <col min="1281" max="1281" width="3" style="210" bestFit="1" customWidth="1"/>
    <col min="1282" max="1282" width="38.140625" style="210" customWidth="1"/>
    <col min="1283" max="1286" width="15.85546875" style="210" customWidth="1"/>
    <col min="1287" max="1288" width="14.42578125" style="210" customWidth="1"/>
    <col min="1289" max="1289" width="12.42578125" style="210" bestFit="1" customWidth="1"/>
    <col min="1290" max="1536" width="9.140625" style="210"/>
    <col min="1537" max="1537" width="3" style="210" bestFit="1" customWidth="1"/>
    <col min="1538" max="1538" width="38.140625" style="210" customWidth="1"/>
    <col min="1539" max="1542" width="15.85546875" style="210" customWidth="1"/>
    <col min="1543" max="1544" width="14.42578125" style="210" customWidth="1"/>
    <col min="1545" max="1545" width="12.42578125" style="210" bestFit="1" customWidth="1"/>
    <col min="1546" max="1792" width="9.140625" style="210"/>
    <col min="1793" max="1793" width="3" style="210" bestFit="1" customWidth="1"/>
    <col min="1794" max="1794" width="38.140625" style="210" customWidth="1"/>
    <col min="1795" max="1798" width="15.85546875" style="210" customWidth="1"/>
    <col min="1799" max="1800" width="14.42578125" style="210" customWidth="1"/>
    <col min="1801" max="1801" width="12.42578125" style="210" bestFit="1" customWidth="1"/>
    <col min="1802" max="2048" width="9.140625" style="210"/>
    <col min="2049" max="2049" width="3" style="210" bestFit="1" customWidth="1"/>
    <col min="2050" max="2050" width="38.140625" style="210" customWidth="1"/>
    <col min="2051" max="2054" width="15.85546875" style="210" customWidth="1"/>
    <col min="2055" max="2056" width="14.42578125" style="210" customWidth="1"/>
    <col min="2057" max="2057" width="12.42578125" style="210" bestFit="1" customWidth="1"/>
    <col min="2058" max="2304" width="9.140625" style="210"/>
    <col min="2305" max="2305" width="3" style="210" bestFit="1" customWidth="1"/>
    <col min="2306" max="2306" width="38.140625" style="210" customWidth="1"/>
    <col min="2307" max="2310" width="15.85546875" style="210" customWidth="1"/>
    <col min="2311" max="2312" width="14.42578125" style="210" customWidth="1"/>
    <col min="2313" max="2313" width="12.42578125" style="210" bestFit="1" customWidth="1"/>
    <col min="2314" max="2560" width="9.140625" style="210"/>
    <col min="2561" max="2561" width="3" style="210" bestFit="1" customWidth="1"/>
    <col min="2562" max="2562" width="38.140625" style="210" customWidth="1"/>
    <col min="2563" max="2566" width="15.85546875" style="210" customWidth="1"/>
    <col min="2567" max="2568" width="14.42578125" style="210" customWidth="1"/>
    <col min="2569" max="2569" width="12.42578125" style="210" bestFit="1" customWidth="1"/>
    <col min="2570" max="2816" width="9.140625" style="210"/>
    <col min="2817" max="2817" width="3" style="210" bestFit="1" customWidth="1"/>
    <col min="2818" max="2818" width="38.140625" style="210" customWidth="1"/>
    <col min="2819" max="2822" width="15.85546875" style="210" customWidth="1"/>
    <col min="2823" max="2824" width="14.42578125" style="210" customWidth="1"/>
    <col min="2825" max="2825" width="12.42578125" style="210" bestFit="1" customWidth="1"/>
    <col min="2826" max="3072" width="9.140625" style="210"/>
    <col min="3073" max="3073" width="3" style="210" bestFit="1" customWidth="1"/>
    <col min="3074" max="3074" width="38.140625" style="210" customWidth="1"/>
    <col min="3075" max="3078" width="15.85546875" style="210" customWidth="1"/>
    <col min="3079" max="3080" width="14.42578125" style="210" customWidth="1"/>
    <col min="3081" max="3081" width="12.42578125" style="210" bestFit="1" customWidth="1"/>
    <col min="3082" max="3328" width="9.140625" style="210"/>
    <col min="3329" max="3329" width="3" style="210" bestFit="1" customWidth="1"/>
    <col min="3330" max="3330" width="38.140625" style="210" customWidth="1"/>
    <col min="3331" max="3334" width="15.85546875" style="210" customWidth="1"/>
    <col min="3335" max="3336" width="14.42578125" style="210" customWidth="1"/>
    <col min="3337" max="3337" width="12.42578125" style="210" bestFit="1" customWidth="1"/>
    <col min="3338" max="3584" width="9.140625" style="210"/>
    <col min="3585" max="3585" width="3" style="210" bestFit="1" customWidth="1"/>
    <col min="3586" max="3586" width="38.140625" style="210" customWidth="1"/>
    <col min="3587" max="3590" width="15.85546875" style="210" customWidth="1"/>
    <col min="3591" max="3592" width="14.42578125" style="210" customWidth="1"/>
    <col min="3593" max="3593" width="12.42578125" style="210" bestFit="1" customWidth="1"/>
    <col min="3594" max="3840" width="9.140625" style="210"/>
    <col min="3841" max="3841" width="3" style="210" bestFit="1" customWidth="1"/>
    <col min="3842" max="3842" width="38.140625" style="210" customWidth="1"/>
    <col min="3843" max="3846" width="15.85546875" style="210" customWidth="1"/>
    <col min="3847" max="3848" width="14.42578125" style="210" customWidth="1"/>
    <col min="3849" max="3849" width="12.42578125" style="210" bestFit="1" customWidth="1"/>
    <col min="3850" max="4096" width="9.140625" style="210"/>
    <col min="4097" max="4097" width="3" style="210" bestFit="1" customWidth="1"/>
    <col min="4098" max="4098" width="38.140625" style="210" customWidth="1"/>
    <col min="4099" max="4102" width="15.85546875" style="210" customWidth="1"/>
    <col min="4103" max="4104" width="14.42578125" style="210" customWidth="1"/>
    <col min="4105" max="4105" width="12.42578125" style="210" bestFit="1" customWidth="1"/>
    <col min="4106" max="4352" width="9.140625" style="210"/>
    <col min="4353" max="4353" width="3" style="210" bestFit="1" customWidth="1"/>
    <col min="4354" max="4354" width="38.140625" style="210" customWidth="1"/>
    <col min="4355" max="4358" width="15.85546875" style="210" customWidth="1"/>
    <col min="4359" max="4360" width="14.42578125" style="210" customWidth="1"/>
    <col min="4361" max="4361" width="12.42578125" style="210" bestFit="1" customWidth="1"/>
    <col min="4362" max="4608" width="9.140625" style="210"/>
    <col min="4609" max="4609" width="3" style="210" bestFit="1" customWidth="1"/>
    <col min="4610" max="4610" width="38.140625" style="210" customWidth="1"/>
    <col min="4611" max="4614" width="15.85546875" style="210" customWidth="1"/>
    <col min="4615" max="4616" width="14.42578125" style="210" customWidth="1"/>
    <col min="4617" max="4617" width="12.42578125" style="210" bestFit="1" customWidth="1"/>
    <col min="4618" max="4864" width="9.140625" style="210"/>
    <col min="4865" max="4865" width="3" style="210" bestFit="1" customWidth="1"/>
    <col min="4866" max="4866" width="38.140625" style="210" customWidth="1"/>
    <col min="4867" max="4870" width="15.85546875" style="210" customWidth="1"/>
    <col min="4871" max="4872" width="14.42578125" style="210" customWidth="1"/>
    <col min="4873" max="4873" width="12.42578125" style="210" bestFit="1" customWidth="1"/>
    <col min="4874" max="5120" width="9.140625" style="210"/>
    <col min="5121" max="5121" width="3" style="210" bestFit="1" customWidth="1"/>
    <col min="5122" max="5122" width="38.140625" style="210" customWidth="1"/>
    <col min="5123" max="5126" width="15.85546875" style="210" customWidth="1"/>
    <col min="5127" max="5128" width="14.42578125" style="210" customWidth="1"/>
    <col min="5129" max="5129" width="12.42578125" style="210" bestFit="1" customWidth="1"/>
    <col min="5130" max="5376" width="9.140625" style="210"/>
    <col min="5377" max="5377" width="3" style="210" bestFit="1" customWidth="1"/>
    <col min="5378" max="5378" width="38.140625" style="210" customWidth="1"/>
    <col min="5379" max="5382" width="15.85546875" style="210" customWidth="1"/>
    <col min="5383" max="5384" width="14.42578125" style="210" customWidth="1"/>
    <col min="5385" max="5385" width="12.42578125" style="210" bestFit="1" customWidth="1"/>
    <col min="5386" max="5632" width="9.140625" style="210"/>
    <col min="5633" max="5633" width="3" style="210" bestFit="1" customWidth="1"/>
    <col min="5634" max="5634" width="38.140625" style="210" customWidth="1"/>
    <col min="5635" max="5638" width="15.85546875" style="210" customWidth="1"/>
    <col min="5639" max="5640" width="14.42578125" style="210" customWidth="1"/>
    <col min="5641" max="5641" width="12.42578125" style="210" bestFit="1" customWidth="1"/>
    <col min="5642" max="5888" width="9.140625" style="210"/>
    <col min="5889" max="5889" width="3" style="210" bestFit="1" customWidth="1"/>
    <col min="5890" max="5890" width="38.140625" style="210" customWidth="1"/>
    <col min="5891" max="5894" width="15.85546875" style="210" customWidth="1"/>
    <col min="5895" max="5896" width="14.42578125" style="210" customWidth="1"/>
    <col min="5897" max="5897" width="12.42578125" style="210" bestFit="1" customWidth="1"/>
    <col min="5898" max="6144" width="9.140625" style="210"/>
    <col min="6145" max="6145" width="3" style="210" bestFit="1" customWidth="1"/>
    <col min="6146" max="6146" width="38.140625" style="210" customWidth="1"/>
    <col min="6147" max="6150" width="15.85546875" style="210" customWidth="1"/>
    <col min="6151" max="6152" width="14.42578125" style="210" customWidth="1"/>
    <col min="6153" max="6153" width="12.42578125" style="210" bestFit="1" customWidth="1"/>
    <col min="6154" max="6400" width="9.140625" style="210"/>
    <col min="6401" max="6401" width="3" style="210" bestFit="1" customWidth="1"/>
    <col min="6402" max="6402" width="38.140625" style="210" customWidth="1"/>
    <col min="6403" max="6406" width="15.85546875" style="210" customWidth="1"/>
    <col min="6407" max="6408" width="14.42578125" style="210" customWidth="1"/>
    <col min="6409" max="6409" width="12.42578125" style="210" bestFit="1" customWidth="1"/>
    <col min="6410" max="6656" width="9.140625" style="210"/>
    <col min="6657" max="6657" width="3" style="210" bestFit="1" customWidth="1"/>
    <col min="6658" max="6658" width="38.140625" style="210" customWidth="1"/>
    <col min="6659" max="6662" width="15.85546875" style="210" customWidth="1"/>
    <col min="6663" max="6664" width="14.42578125" style="210" customWidth="1"/>
    <col min="6665" max="6665" width="12.42578125" style="210" bestFit="1" customWidth="1"/>
    <col min="6666" max="6912" width="9.140625" style="210"/>
    <col min="6913" max="6913" width="3" style="210" bestFit="1" customWidth="1"/>
    <col min="6914" max="6914" width="38.140625" style="210" customWidth="1"/>
    <col min="6915" max="6918" width="15.85546875" style="210" customWidth="1"/>
    <col min="6919" max="6920" width="14.42578125" style="210" customWidth="1"/>
    <col min="6921" max="6921" width="12.42578125" style="210" bestFit="1" customWidth="1"/>
    <col min="6922" max="7168" width="9.140625" style="210"/>
    <col min="7169" max="7169" width="3" style="210" bestFit="1" customWidth="1"/>
    <col min="7170" max="7170" width="38.140625" style="210" customWidth="1"/>
    <col min="7171" max="7174" width="15.85546875" style="210" customWidth="1"/>
    <col min="7175" max="7176" width="14.42578125" style="210" customWidth="1"/>
    <col min="7177" max="7177" width="12.42578125" style="210" bestFit="1" customWidth="1"/>
    <col min="7178" max="7424" width="9.140625" style="210"/>
    <col min="7425" max="7425" width="3" style="210" bestFit="1" customWidth="1"/>
    <col min="7426" max="7426" width="38.140625" style="210" customWidth="1"/>
    <col min="7427" max="7430" width="15.85546875" style="210" customWidth="1"/>
    <col min="7431" max="7432" width="14.42578125" style="210" customWidth="1"/>
    <col min="7433" max="7433" width="12.42578125" style="210" bestFit="1" customWidth="1"/>
    <col min="7434" max="7680" width="9.140625" style="210"/>
    <col min="7681" max="7681" width="3" style="210" bestFit="1" customWidth="1"/>
    <col min="7682" max="7682" width="38.140625" style="210" customWidth="1"/>
    <col min="7683" max="7686" width="15.85546875" style="210" customWidth="1"/>
    <col min="7687" max="7688" width="14.42578125" style="210" customWidth="1"/>
    <col min="7689" max="7689" width="12.42578125" style="210" bestFit="1" customWidth="1"/>
    <col min="7690" max="7936" width="9.140625" style="210"/>
    <col min="7937" max="7937" width="3" style="210" bestFit="1" customWidth="1"/>
    <col min="7938" max="7938" width="38.140625" style="210" customWidth="1"/>
    <col min="7939" max="7942" width="15.85546875" style="210" customWidth="1"/>
    <col min="7943" max="7944" width="14.42578125" style="210" customWidth="1"/>
    <col min="7945" max="7945" width="12.42578125" style="210" bestFit="1" customWidth="1"/>
    <col min="7946" max="8192" width="9.140625" style="210"/>
    <col min="8193" max="8193" width="3" style="210" bestFit="1" customWidth="1"/>
    <col min="8194" max="8194" width="38.140625" style="210" customWidth="1"/>
    <col min="8195" max="8198" width="15.85546875" style="210" customWidth="1"/>
    <col min="8199" max="8200" width="14.42578125" style="210" customWidth="1"/>
    <col min="8201" max="8201" width="12.42578125" style="210" bestFit="1" customWidth="1"/>
    <col min="8202" max="8448" width="9.140625" style="210"/>
    <col min="8449" max="8449" width="3" style="210" bestFit="1" customWidth="1"/>
    <col min="8450" max="8450" width="38.140625" style="210" customWidth="1"/>
    <col min="8451" max="8454" width="15.85546875" style="210" customWidth="1"/>
    <col min="8455" max="8456" width="14.42578125" style="210" customWidth="1"/>
    <col min="8457" max="8457" width="12.42578125" style="210" bestFit="1" customWidth="1"/>
    <col min="8458" max="8704" width="9.140625" style="210"/>
    <col min="8705" max="8705" width="3" style="210" bestFit="1" customWidth="1"/>
    <col min="8706" max="8706" width="38.140625" style="210" customWidth="1"/>
    <col min="8707" max="8710" width="15.85546875" style="210" customWidth="1"/>
    <col min="8711" max="8712" width="14.42578125" style="210" customWidth="1"/>
    <col min="8713" max="8713" width="12.42578125" style="210" bestFit="1" customWidth="1"/>
    <col min="8714" max="8960" width="9.140625" style="210"/>
    <col min="8961" max="8961" width="3" style="210" bestFit="1" customWidth="1"/>
    <col min="8962" max="8962" width="38.140625" style="210" customWidth="1"/>
    <col min="8963" max="8966" width="15.85546875" style="210" customWidth="1"/>
    <col min="8967" max="8968" width="14.42578125" style="210" customWidth="1"/>
    <col min="8969" max="8969" width="12.42578125" style="210" bestFit="1" customWidth="1"/>
    <col min="8970" max="9216" width="9.140625" style="210"/>
    <col min="9217" max="9217" width="3" style="210" bestFit="1" customWidth="1"/>
    <col min="9218" max="9218" width="38.140625" style="210" customWidth="1"/>
    <col min="9219" max="9222" width="15.85546875" style="210" customWidth="1"/>
    <col min="9223" max="9224" width="14.42578125" style="210" customWidth="1"/>
    <col min="9225" max="9225" width="12.42578125" style="210" bestFit="1" customWidth="1"/>
    <col min="9226" max="9472" width="9.140625" style="210"/>
    <col min="9473" max="9473" width="3" style="210" bestFit="1" customWidth="1"/>
    <col min="9474" max="9474" width="38.140625" style="210" customWidth="1"/>
    <col min="9475" max="9478" width="15.85546875" style="210" customWidth="1"/>
    <col min="9479" max="9480" width="14.42578125" style="210" customWidth="1"/>
    <col min="9481" max="9481" width="12.42578125" style="210" bestFit="1" customWidth="1"/>
    <col min="9482" max="9728" width="9.140625" style="210"/>
    <col min="9729" max="9729" width="3" style="210" bestFit="1" customWidth="1"/>
    <col min="9730" max="9730" width="38.140625" style="210" customWidth="1"/>
    <col min="9731" max="9734" width="15.85546875" style="210" customWidth="1"/>
    <col min="9735" max="9736" width="14.42578125" style="210" customWidth="1"/>
    <col min="9737" max="9737" width="12.42578125" style="210" bestFit="1" customWidth="1"/>
    <col min="9738" max="9984" width="9.140625" style="210"/>
    <col min="9985" max="9985" width="3" style="210" bestFit="1" customWidth="1"/>
    <col min="9986" max="9986" width="38.140625" style="210" customWidth="1"/>
    <col min="9987" max="9990" width="15.85546875" style="210" customWidth="1"/>
    <col min="9991" max="9992" width="14.42578125" style="210" customWidth="1"/>
    <col min="9993" max="9993" width="12.42578125" style="210" bestFit="1" customWidth="1"/>
    <col min="9994" max="10240" width="9.140625" style="210"/>
    <col min="10241" max="10241" width="3" style="210" bestFit="1" customWidth="1"/>
    <col min="10242" max="10242" width="38.140625" style="210" customWidth="1"/>
    <col min="10243" max="10246" width="15.85546875" style="210" customWidth="1"/>
    <col min="10247" max="10248" width="14.42578125" style="210" customWidth="1"/>
    <col min="10249" max="10249" width="12.42578125" style="210" bestFit="1" customWidth="1"/>
    <col min="10250" max="10496" width="9.140625" style="210"/>
    <col min="10497" max="10497" width="3" style="210" bestFit="1" customWidth="1"/>
    <col min="10498" max="10498" width="38.140625" style="210" customWidth="1"/>
    <col min="10499" max="10502" width="15.85546875" style="210" customWidth="1"/>
    <col min="10503" max="10504" width="14.42578125" style="210" customWidth="1"/>
    <col min="10505" max="10505" width="12.42578125" style="210" bestFit="1" customWidth="1"/>
    <col min="10506" max="10752" width="9.140625" style="210"/>
    <col min="10753" max="10753" width="3" style="210" bestFit="1" customWidth="1"/>
    <col min="10754" max="10754" width="38.140625" style="210" customWidth="1"/>
    <col min="10755" max="10758" width="15.85546875" style="210" customWidth="1"/>
    <col min="10759" max="10760" width="14.42578125" style="210" customWidth="1"/>
    <col min="10761" max="10761" width="12.42578125" style="210" bestFit="1" customWidth="1"/>
    <col min="10762" max="11008" width="9.140625" style="210"/>
    <col min="11009" max="11009" width="3" style="210" bestFit="1" customWidth="1"/>
    <col min="11010" max="11010" width="38.140625" style="210" customWidth="1"/>
    <col min="11011" max="11014" width="15.85546875" style="210" customWidth="1"/>
    <col min="11015" max="11016" width="14.42578125" style="210" customWidth="1"/>
    <col min="11017" max="11017" width="12.42578125" style="210" bestFit="1" customWidth="1"/>
    <col min="11018" max="11264" width="9.140625" style="210"/>
    <col min="11265" max="11265" width="3" style="210" bestFit="1" customWidth="1"/>
    <col min="11266" max="11266" width="38.140625" style="210" customWidth="1"/>
    <col min="11267" max="11270" width="15.85546875" style="210" customWidth="1"/>
    <col min="11271" max="11272" width="14.42578125" style="210" customWidth="1"/>
    <col min="11273" max="11273" width="12.42578125" style="210" bestFit="1" customWidth="1"/>
    <col min="11274" max="11520" width="9.140625" style="210"/>
    <col min="11521" max="11521" width="3" style="210" bestFit="1" customWidth="1"/>
    <col min="11522" max="11522" width="38.140625" style="210" customWidth="1"/>
    <col min="11523" max="11526" width="15.85546875" style="210" customWidth="1"/>
    <col min="11527" max="11528" width="14.42578125" style="210" customWidth="1"/>
    <col min="11529" max="11529" width="12.42578125" style="210" bestFit="1" customWidth="1"/>
    <col min="11530" max="11776" width="9.140625" style="210"/>
    <col min="11777" max="11777" width="3" style="210" bestFit="1" customWidth="1"/>
    <col min="11778" max="11778" width="38.140625" style="210" customWidth="1"/>
    <col min="11779" max="11782" width="15.85546875" style="210" customWidth="1"/>
    <col min="11783" max="11784" width="14.42578125" style="210" customWidth="1"/>
    <col min="11785" max="11785" width="12.42578125" style="210" bestFit="1" customWidth="1"/>
    <col min="11786" max="12032" width="9.140625" style="210"/>
    <col min="12033" max="12033" width="3" style="210" bestFit="1" customWidth="1"/>
    <col min="12034" max="12034" width="38.140625" style="210" customWidth="1"/>
    <col min="12035" max="12038" width="15.85546875" style="210" customWidth="1"/>
    <col min="12039" max="12040" width="14.42578125" style="210" customWidth="1"/>
    <col min="12041" max="12041" width="12.42578125" style="210" bestFit="1" customWidth="1"/>
    <col min="12042" max="12288" width="9.140625" style="210"/>
    <col min="12289" max="12289" width="3" style="210" bestFit="1" customWidth="1"/>
    <col min="12290" max="12290" width="38.140625" style="210" customWidth="1"/>
    <col min="12291" max="12294" width="15.85546875" style="210" customWidth="1"/>
    <col min="12295" max="12296" width="14.42578125" style="210" customWidth="1"/>
    <col min="12297" max="12297" width="12.42578125" style="210" bestFit="1" customWidth="1"/>
    <col min="12298" max="12544" width="9.140625" style="210"/>
    <col min="12545" max="12545" width="3" style="210" bestFit="1" customWidth="1"/>
    <col min="12546" max="12546" width="38.140625" style="210" customWidth="1"/>
    <col min="12547" max="12550" width="15.85546875" style="210" customWidth="1"/>
    <col min="12551" max="12552" width="14.42578125" style="210" customWidth="1"/>
    <col min="12553" max="12553" width="12.42578125" style="210" bestFit="1" customWidth="1"/>
    <col min="12554" max="12800" width="9.140625" style="210"/>
    <col min="12801" max="12801" width="3" style="210" bestFit="1" customWidth="1"/>
    <col min="12802" max="12802" width="38.140625" style="210" customWidth="1"/>
    <col min="12803" max="12806" width="15.85546875" style="210" customWidth="1"/>
    <col min="12807" max="12808" width="14.42578125" style="210" customWidth="1"/>
    <col min="12809" max="12809" width="12.42578125" style="210" bestFit="1" customWidth="1"/>
    <col min="12810" max="13056" width="9.140625" style="210"/>
    <col min="13057" max="13057" width="3" style="210" bestFit="1" customWidth="1"/>
    <col min="13058" max="13058" width="38.140625" style="210" customWidth="1"/>
    <col min="13059" max="13062" width="15.85546875" style="210" customWidth="1"/>
    <col min="13063" max="13064" width="14.42578125" style="210" customWidth="1"/>
    <col min="13065" max="13065" width="12.42578125" style="210" bestFit="1" customWidth="1"/>
    <col min="13066" max="13312" width="9.140625" style="210"/>
    <col min="13313" max="13313" width="3" style="210" bestFit="1" customWidth="1"/>
    <col min="13314" max="13314" width="38.140625" style="210" customWidth="1"/>
    <col min="13315" max="13318" width="15.85546875" style="210" customWidth="1"/>
    <col min="13319" max="13320" width="14.42578125" style="210" customWidth="1"/>
    <col min="13321" max="13321" width="12.42578125" style="210" bestFit="1" customWidth="1"/>
    <col min="13322" max="13568" width="9.140625" style="210"/>
    <col min="13569" max="13569" width="3" style="210" bestFit="1" customWidth="1"/>
    <col min="13570" max="13570" width="38.140625" style="210" customWidth="1"/>
    <col min="13571" max="13574" width="15.85546875" style="210" customWidth="1"/>
    <col min="13575" max="13576" width="14.42578125" style="210" customWidth="1"/>
    <col min="13577" max="13577" width="12.42578125" style="210" bestFit="1" customWidth="1"/>
    <col min="13578" max="13824" width="9.140625" style="210"/>
    <col min="13825" max="13825" width="3" style="210" bestFit="1" customWidth="1"/>
    <col min="13826" max="13826" width="38.140625" style="210" customWidth="1"/>
    <col min="13827" max="13830" width="15.85546875" style="210" customWidth="1"/>
    <col min="13831" max="13832" width="14.42578125" style="210" customWidth="1"/>
    <col min="13833" max="13833" width="12.42578125" style="210" bestFit="1" customWidth="1"/>
    <col min="13834" max="14080" width="9.140625" style="210"/>
    <col min="14081" max="14081" width="3" style="210" bestFit="1" customWidth="1"/>
    <col min="14082" max="14082" width="38.140625" style="210" customWidth="1"/>
    <col min="14083" max="14086" width="15.85546875" style="210" customWidth="1"/>
    <col min="14087" max="14088" width="14.42578125" style="210" customWidth="1"/>
    <col min="14089" max="14089" width="12.42578125" style="210" bestFit="1" customWidth="1"/>
    <col min="14090" max="14336" width="9.140625" style="210"/>
    <col min="14337" max="14337" width="3" style="210" bestFit="1" customWidth="1"/>
    <col min="14338" max="14338" width="38.140625" style="210" customWidth="1"/>
    <col min="14339" max="14342" width="15.85546875" style="210" customWidth="1"/>
    <col min="14343" max="14344" width="14.42578125" style="210" customWidth="1"/>
    <col min="14345" max="14345" width="12.42578125" style="210" bestFit="1" customWidth="1"/>
    <col min="14346" max="14592" width="9.140625" style="210"/>
    <col min="14593" max="14593" width="3" style="210" bestFit="1" customWidth="1"/>
    <col min="14594" max="14594" width="38.140625" style="210" customWidth="1"/>
    <col min="14595" max="14598" width="15.85546875" style="210" customWidth="1"/>
    <col min="14599" max="14600" width="14.42578125" style="210" customWidth="1"/>
    <col min="14601" max="14601" width="12.42578125" style="210" bestFit="1" customWidth="1"/>
    <col min="14602" max="14848" width="9.140625" style="210"/>
    <col min="14849" max="14849" width="3" style="210" bestFit="1" customWidth="1"/>
    <col min="14850" max="14850" width="38.140625" style="210" customWidth="1"/>
    <col min="14851" max="14854" width="15.85546875" style="210" customWidth="1"/>
    <col min="14855" max="14856" width="14.42578125" style="210" customWidth="1"/>
    <col min="14857" max="14857" width="12.42578125" style="210" bestFit="1" customWidth="1"/>
    <col min="14858" max="15104" width="9.140625" style="210"/>
    <col min="15105" max="15105" width="3" style="210" bestFit="1" customWidth="1"/>
    <col min="15106" max="15106" width="38.140625" style="210" customWidth="1"/>
    <col min="15107" max="15110" width="15.85546875" style="210" customWidth="1"/>
    <col min="15111" max="15112" width="14.42578125" style="210" customWidth="1"/>
    <col min="15113" max="15113" width="12.42578125" style="210" bestFit="1" customWidth="1"/>
    <col min="15114" max="15360" width="9.140625" style="210"/>
    <col min="15361" max="15361" width="3" style="210" bestFit="1" customWidth="1"/>
    <col min="15362" max="15362" width="38.140625" style="210" customWidth="1"/>
    <col min="15363" max="15366" width="15.85546875" style="210" customWidth="1"/>
    <col min="15367" max="15368" width="14.42578125" style="210" customWidth="1"/>
    <col min="15369" max="15369" width="12.42578125" style="210" bestFit="1" customWidth="1"/>
    <col min="15370" max="15616" width="9.140625" style="210"/>
    <col min="15617" max="15617" width="3" style="210" bestFit="1" customWidth="1"/>
    <col min="15618" max="15618" width="38.140625" style="210" customWidth="1"/>
    <col min="15619" max="15622" width="15.85546875" style="210" customWidth="1"/>
    <col min="15623" max="15624" width="14.42578125" style="210" customWidth="1"/>
    <col min="15625" max="15625" width="12.42578125" style="210" bestFit="1" customWidth="1"/>
    <col min="15626" max="15872" width="9.140625" style="210"/>
    <col min="15873" max="15873" width="3" style="210" bestFit="1" customWidth="1"/>
    <col min="15874" max="15874" width="38.140625" style="210" customWidth="1"/>
    <col min="15875" max="15878" width="15.85546875" style="210" customWidth="1"/>
    <col min="15879" max="15880" width="14.42578125" style="210" customWidth="1"/>
    <col min="15881" max="15881" width="12.42578125" style="210" bestFit="1" customWidth="1"/>
    <col min="15882" max="16128" width="9.140625" style="210"/>
    <col min="16129" max="16129" width="3" style="210" bestFit="1" customWidth="1"/>
    <col min="16130" max="16130" width="38.140625" style="210" customWidth="1"/>
    <col min="16131" max="16134" width="15.85546875" style="210" customWidth="1"/>
    <col min="16135" max="16136" width="14.42578125" style="210" customWidth="1"/>
    <col min="16137" max="16137" width="12.42578125" style="210" bestFit="1" customWidth="1"/>
    <col min="16138" max="16384" width="9.140625" style="210"/>
  </cols>
  <sheetData>
    <row r="1" spans="1:256" ht="15.75" x14ac:dyDescent="0.25">
      <c r="A1" s="393" t="s">
        <v>659</v>
      </c>
      <c r="B1" s="393"/>
      <c r="C1" s="393"/>
      <c r="D1" s="393"/>
      <c r="E1" s="393"/>
      <c r="F1" s="393"/>
      <c r="G1" s="209"/>
      <c r="H1" s="209"/>
      <c r="I1" s="209"/>
      <c r="J1" s="209"/>
      <c r="K1" s="209"/>
      <c r="L1" s="209"/>
      <c r="M1" s="209"/>
      <c r="N1" s="209"/>
    </row>
    <row r="2" spans="1:256" ht="15.75" x14ac:dyDescent="0.25">
      <c r="A2" s="394" t="s">
        <v>834</v>
      </c>
      <c r="B2" s="394"/>
      <c r="C2" s="394"/>
      <c r="D2" s="394"/>
      <c r="E2" s="394"/>
      <c r="F2" s="394"/>
      <c r="G2" s="211"/>
      <c r="H2" s="211"/>
      <c r="I2" s="211"/>
      <c r="J2" s="211"/>
      <c r="K2" s="211"/>
      <c r="L2" s="211"/>
      <c r="M2" s="211"/>
      <c r="N2" s="211"/>
    </row>
    <row r="3" spans="1:256" ht="15.75" hidden="1" x14ac:dyDescent="0.25">
      <c r="B3" s="209" t="s">
        <v>816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256" ht="15.75" hidden="1" x14ac:dyDescent="0.25">
      <c r="B4" s="211" t="s">
        <v>817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</row>
    <row r="5" spans="1:256" ht="14.25" customHeight="1" x14ac:dyDescent="0.25">
      <c r="A5" s="395" t="s">
        <v>818</v>
      </c>
      <c r="B5" s="395"/>
      <c r="C5" s="395"/>
      <c r="D5" s="395"/>
      <c r="E5" s="395"/>
      <c r="F5" s="395"/>
    </row>
    <row r="6" spans="1:256" ht="15.75" x14ac:dyDescent="0.25">
      <c r="A6" s="212"/>
      <c r="B6" s="212"/>
      <c r="C6" s="212"/>
      <c r="D6" s="212"/>
      <c r="E6" s="212"/>
      <c r="F6" s="212"/>
    </row>
    <row r="7" spans="1:256" ht="15.75" x14ac:dyDescent="0.25">
      <c r="A7" s="65" t="s">
        <v>15</v>
      </c>
      <c r="B7" s="66" t="s">
        <v>16</v>
      </c>
      <c r="C7" s="65"/>
      <c r="D7" s="66"/>
      <c r="E7" s="65"/>
      <c r="F7" s="93" t="s">
        <v>648</v>
      </c>
      <c r="G7" s="65"/>
      <c r="H7" s="66"/>
      <c r="I7" s="65"/>
      <c r="J7" s="66"/>
      <c r="K7" s="65"/>
      <c r="L7" s="66"/>
      <c r="M7" s="65"/>
      <c r="N7" s="66"/>
      <c r="O7" s="65"/>
      <c r="P7" s="66"/>
      <c r="Q7" s="65"/>
      <c r="R7" s="66"/>
      <c r="S7" s="65"/>
      <c r="T7" s="66"/>
      <c r="U7" s="65"/>
      <c r="V7" s="66"/>
      <c r="W7" s="65"/>
      <c r="X7" s="66"/>
      <c r="Y7" s="65"/>
      <c r="Z7" s="66"/>
      <c r="AA7" s="65"/>
      <c r="AB7" s="66"/>
      <c r="AC7" s="65"/>
      <c r="AD7" s="66"/>
      <c r="AE7" s="65"/>
      <c r="AF7" s="66"/>
      <c r="AG7" s="65"/>
      <c r="AH7" s="66"/>
      <c r="AI7" s="65"/>
      <c r="AJ7" s="66"/>
      <c r="AK7" s="65"/>
      <c r="AL7" s="66"/>
      <c r="AM7" s="65"/>
      <c r="AN7" s="66"/>
      <c r="AO7" s="65"/>
      <c r="AP7" s="66"/>
      <c r="AQ7" s="65"/>
      <c r="AR7" s="66"/>
      <c r="AS7" s="65"/>
      <c r="AT7" s="66"/>
      <c r="AU7" s="65"/>
      <c r="AV7" s="66"/>
      <c r="AW7" s="65"/>
      <c r="AX7" s="66"/>
      <c r="AY7" s="65"/>
      <c r="AZ7" s="66"/>
      <c r="BA7" s="65"/>
      <c r="BB7" s="66"/>
      <c r="BC7" s="65"/>
      <c r="BD7" s="66"/>
      <c r="BE7" s="65"/>
      <c r="BF7" s="66"/>
      <c r="BG7" s="65"/>
      <c r="BH7" s="66"/>
      <c r="BI7" s="65"/>
      <c r="BJ7" s="66"/>
      <c r="BK7" s="65"/>
      <c r="BL7" s="66"/>
      <c r="BM7" s="65"/>
      <c r="BN7" s="66"/>
      <c r="BO7" s="65"/>
      <c r="BP7" s="66"/>
      <c r="BQ7" s="65"/>
      <c r="BR7" s="66"/>
      <c r="BS7" s="65"/>
      <c r="BT7" s="66"/>
      <c r="BU7" s="65"/>
      <c r="BV7" s="66"/>
      <c r="BW7" s="65"/>
      <c r="BX7" s="66"/>
      <c r="BY7" s="65"/>
      <c r="BZ7" s="66"/>
      <c r="CA7" s="65"/>
      <c r="CB7" s="66"/>
      <c r="CC7" s="65"/>
      <c r="CD7" s="66"/>
      <c r="CE7" s="65"/>
      <c r="CF7" s="66"/>
      <c r="CG7" s="65"/>
      <c r="CH7" s="66"/>
      <c r="CI7" s="65"/>
      <c r="CJ7" s="66"/>
      <c r="CK7" s="65"/>
      <c r="CL7" s="66"/>
      <c r="CM7" s="65"/>
      <c r="CN7" s="66"/>
      <c r="CO7" s="65"/>
      <c r="CP7" s="66"/>
      <c r="CQ7" s="65"/>
      <c r="CR7" s="66"/>
      <c r="CS7" s="65"/>
      <c r="CT7" s="66"/>
      <c r="CU7" s="65"/>
      <c r="CV7" s="66"/>
      <c r="CW7" s="65"/>
      <c r="CX7" s="66"/>
      <c r="CY7" s="65"/>
      <c r="CZ7" s="66"/>
      <c r="DA7" s="65"/>
      <c r="DB7" s="66"/>
      <c r="DC7" s="65"/>
      <c r="DD7" s="66"/>
      <c r="DE7" s="65"/>
      <c r="DF7" s="66"/>
      <c r="DG7" s="65"/>
      <c r="DH7" s="66"/>
      <c r="DI7" s="65"/>
      <c r="DJ7" s="66"/>
      <c r="DK7" s="65"/>
      <c r="DL7" s="66"/>
      <c r="DM7" s="65"/>
      <c r="DN7" s="66"/>
      <c r="DO7" s="65"/>
      <c r="DP7" s="66"/>
      <c r="DQ7" s="65"/>
      <c r="DR7" s="66"/>
      <c r="DS7" s="65"/>
      <c r="DT7" s="66"/>
      <c r="DU7" s="65"/>
      <c r="DV7" s="66"/>
      <c r="DW7" s="65"/>
      <c r="DX7" s="66"/>
      <c r="DY7" s="65"/>
      <c r="DZ7" s="66"/>
      <c r="EA7" s="65"/>
      <c r="EB7" s="66"/>
      <c r="EC7" s="65"/>
      <c r="ED7" s="66"/>
      <c r="EE7" s="65"/>
      <c r="EF7" s="66"/>
      <c r="EG7" s="65"/>
      <c r="EH7" s="66"/>
      <c r="EI7" s="65"/>
      <c r="EJ7" s="66"/>
      <c r="EK7" s="65"/>
      <c r="EL7" s="66"/>
      <c r="EM7" s="65"/>
      <c r="EN7" s="66"/>
      <c r="EO7" s="65"/>
      <c r="EP7" s="66"/>
      <c r="EQ7" s="65"/>
      <c r="ER7" s="66"/>
      <c r="ES7" s="65"/>
      <c r="ET7" s="66"/>
      <c r="EU7" s="65"/>
      <c r="EV7" s="66"/>
      <c r="EW7" s="65"/>
      <c r="EX7" s="66"/>
      <c r="EY7" s="65"/>
      <c r="EZ7" s="66"/>
      <c r="FA7" s="65"/>
      <c r="FB7" s="66"/>
      <c r="FC7" s="65"/>
      <c r="FD7" s="66"/>
      <c r="FE7" s="65"/>
      <c r="FF7" s="66"/>
      <c r="FG7" s="65"/>
      <c r="FH7" s="66"/>
      <c r="FI7" s="65"/>
      <c r="FJ7" s="66"/>
      <c r="FK7" s="65"/>
      <c r="FL7" s="66"/>
      <c r="FM7" s="65"/>
      <c r="FN7" s="66"/>
      <c r="FO7" s="65"/>
      <c r="FP7" s="66"/>
      <c r="FQ7" s="65"/>
      <c r="FR7" s="66"/>
      <c r="FS7" s="65"/>
      <c r="FT7" s="66"/>
      <c r="FU7" s="65"/>
      <c r="FV7" s="66"/>
      <c r="FW7" s="65"/>
      <c r="FX7" s="66"/>
      <c r="FY7" s="65"/>
      <c r="FZ7" s="66"/>
      <c r="GA7" s="65"/>
      <c r="GB7" s="66"/>
      <c r="GC7" s="65"/>
      <c r="GD7" s="66"/>
      <c r="GE7" s="65"/>
      <c r="GF7" s="66"/>
      <c r="GG7" s="65"/>
      <c r="GH7" s="66"/>
      <c r="GI7" s="65"/>
      <c r="GJ7" s="66"/>
      <c r="GK7" s="65"/>
      <c r="GL7" s="66"/>
      <c r="GM7" s="65"/>
      <c r="GN7" s="66"/>
      <c r="GO7" s="65"/>
      <c r="GP7" s="66"/>
      <c r="GQ7" s="65"/>
      <c r="GR7" s="66"/>
      <c r="GS7" s="65"/>
      <c r="GT7" s="66"/>
      <c r="GU7" s="65"/>
      <c r="GV7" s="66"/>
      <c r="GW7" s="65"/>
      <c r="GX7" s="66"/>
      <c r="GY7" s="65"/>
      <c r="GZ7" s="66"/>
      <c r="HA7" s="65"/>
      <c r="HB7" s="66"/>
      <c r="HC7" s="65"/>
      <c r="HD7" s="66"/>
      <c r="HE7" s="65"/>
      <c r="HF7" s="66"/>
      <c r="HG7" s="65"/>
      <c r="HH7" s="66"/>
      <c r="HI7" s="65"/>
      <c r="HJ7" s="66"/>
      <c r="HK7" s="65"/>
      <c r="HL7" s="66"/>
      <c r="HM7" s="65"/>
      <c r="HN7" s="66"/>
      <c r="HO7" s="65"/>
      <c r="HP7" s="66"/>
      <c r="HQ7" s="65"/>
      <c r="HR7" s="66"/>
      <c r="HS7" s="65"/>
      <c r="HT7" s="66"/>
      <c r="HU7" s="65"/>
      <c r="HV7" s="66"/>
      <c r="HW7" s="65"/>
      <c r="HX7" s="66"/>
      <c r="HY7" s="65"/>
      <c r="HZ7" s="66"/>
      <c r="IA7" s="65"/>
      <c r="IB7" s="66"/>
      <c r="IC7" s="65"/>
      <c r="ID7" s="66"/>
      <c r="IE7" s="65"/>
      <c r="IF7" s="66"/>
      <c r="IG7" s="65"/>
      <c r="IH7" s="66"/>
      <c r="II7" s="65"/>
      <c r="IJ7" s="66"/>
      <c r="IK7" s="65"/>
      <c r="IL7" s="66"/>
      <c r="IM7" s="65"/>
      <c r="IN7" s="66"/>
      <c r="IO7" s="65"/>
      <c r="IP7" s="66"/>
      <c r="IQ7" s="65"/>
      <c r="IR7" s="66"/>
      <c r="IS7" s="65"/>
      <c r="IT7" s="66"/>
      <c r="IU7" s="65"/>
      <c r="IV7" s="66"/>
    </row>
    <row r="9" spans="1:256" x14ac:dyDescent="0.25">
      <c r="A9" s="213">
        <v>1</v>
      </c>
      <c r="B9" s="213">
        <v>2</v>
      </c>
      <c r="C9" s="213">
        <v>3</v>
      </c>
      <c r="D9" s="213">
        <v>4</v>
      </c>
      <c r="E9" s="213">
        <v>5</v>
      </c>
      <c r="F9" s="213">
        <v>6</v>
      </c>
    </row>
    <row r="10" spans="1:256" ht="30" x14ac:dyDescent="0.25">
      <c r="A10" s="214"/>
      <c r="B10" s="215" t="s">
        <v>663</v>
      </c>
      <c r="C10" s="215" t="s">
        <v>661</v>
      </c>
      <c r="D10" s="215" t="s">
        <v>660</v>
      </c>
      <c r="E10" s="215" t="s">
        <v>649</v>
      </c>
      <c r="F10" s="215" t="s">
        <v>657</v>
      </c>
    </row>
    <row r="11" spans="1:256" x14ac:dyDescent="0.25">
      <c r="A11" s="216">
        <v>1</v>
      </c>
      <c r="B11" s="216" t="s">
        <v>650</v>
      </c>
      <c r="C11" s="217"/>
      <c r="D11" s="217"/>
      <c r="E11" s="217">
        <v>123688685</v>
      </c>
      <c r="F11" s="217">
        <f>SUM(C11:E11)</f>
        <v>123688685</v>
      </c>
    </row>
    <row r="12" spans="1:256" x14ac:dyDescent="0.25">
      <c r="A12" s="216">
        <v>2</v>
      </c>
      <c r="B12" s="216" t="s">
        <v>819</v>
      </c>
      <c r="C12" s="217"/>
      <c r="D12" s="217">
        <v>150000</v>
      </c>
      <c r="E12" s="217">
        <v>991000</v>
      </c>
      <c r="F12" s="217">
        <f t="shared" ref="F12:F23" si="0">SUM(C12:E12)</f>
        <v>1141000</v>
      </c>
    </row>
    <row r="13" spans="1:256" x14ac:dyDescent="0.25">
      <c r="A13" s="216">
        <v>3</v>
      </c>
      <c r="B13" s="216" t="s">
        <v>651</v>
      </c>
      <c r="C13" s="217"/>
      <c r="D13" s="217"/>
      <c r="E13" s="217">
        <v>2748000</v>
      </c>
      <c r="F13" s="217">
        <f t="shared" si="0"/>
        <v>2748000</v>
      </c>
    </row>
    <row r="14" spans="1:256" x14ac:dyDescent="0.25">
      <c r="A14" s="216">
        <v>4</v>
      </c>
      <c r="B14" s="216" t="s">
        <v>652</v>
      </c>
      <c r="C14" s="217"/>
      <c r="D14" s="217"/>
      <c r="E14" s="217">
        <v>59435000</v>
      </c>
      <c r="F14" s="217">
        <f t="shared" si="0"/>
        <v>59435000</v>
      </c>
    </row>
    <row r="15" spans="1:256" x14ac:dyDescent="0.25">
      <c r="A15" s="216">
        <v>5</v>
      </c>
      <c r="B15" s="216" t="s">
        <v>652</v>
      </c>
      <c r="C15" s="217"/>
      <c r="D15" s="217"/>
      <c r="E15" s="217">
        <v>21076000</v>
      </c>
      <c r="F15" s="217">
        <f t="shared" si="0"/>
        <v>21076000</v>
      </c>
    </row>
    <row r="16" spans="1:256" x14ac:dyDescent="0.25">
      <c r="A16" s="216">
        <v>6</v>
      </c>
      <c r="B16" s="216" t="s">
        <v>653</v>
      </c>
      <c r="C16" s="217"/>
      <c r="D16" s="217">
        <v>13309141</v>
      </c>
      <c r="E16" s="217"/>
      <c r="F16" s="217">
        <f t="shared" si="0"/>
        <v>13309141</v>
      </c>
    </row>
    <row r="17" spans="1:6" x14ac:dyDescent="0.25">
      <c r="A17" s="216">
        <v>7</v>
      </c>
      <c r="B17" s="216" t="s">
        <v>654</v>
      </c>
      <c r="C17" s="217"/>
      <c r="D17" s="217"/>
      <c r="E17" s="217">
        <v>7851000</v>
      </c>
      <c r="F17" s="217">
        <f t="shared" si="0"/>
        <v>7851000</v>
      </c>
    </row>
    <row r="18" spans="1:6" x14ac:dyDescent="0.25">
      <c r="A18" s="216">
        <v>8</v>
      </c>
      <c r="B18" s="216" t="s">
        <v>658</v>
      </c>
      <c r="C18" s="217"/>
      <c r="D18" s="217">
        <v>1828800</v>
      </c>
      <c r="E18" s="217"/>
      <c r="F18" s="217">
        <f t="shared" si="0"/>
        <v>1828800</v>
      </c>
    </row>
    <row r="19" spans="1:6" x14ac:dyDescent="0.25">
      <c r="A19" s="216">
        <v>9</v>
      </c>
      <c r="B19" s="216" t="s">
        <v>655</v>
      </c>
      <c r="C19" s="217"/>
      <c r="D19" s="217">
        <v>3785000</v>
      </c>
      <c r="E19" s="217">
        <v>5135000</v>
      </c>
      <c r="F19" s="217">
        <f t="shared" si="0"/>
        <v>8920000</v>
      </c>
    </row>
    <row r="20" spans="1:6" x14ac:dyDescent="0.25">
      <c r="A20" s="216">
        <v>10</v>
      </c>
      <c r="B20" s="216" t="s">
        <v>820</v>
      </c>
      <c r="C20" s="217"/>
      <c r="D20" s="217">
        <v>500000</v>
      </c>
      <c r="E20" s="217"/>
      <c r="F20" s="217">
        <f t="shared" si="0"/>
        <v>500000</v>
      </c>
    </row>
    <row r="21" spans="1:6" x14ac:dyDescent="0.25">
      <c r="A21" s="216">
        <v>11</v>
      </c>
      <c r="B21" s="216" t="s">
        <v>656</v>
      </c>
      <c r="C21" s="217"/>
      <c r="D21" s="217">
        <v>155000</v>
      </c>
      <c r="E21" s="217"/>
      <c r="F21" s="217">
        <f t="shared" si="0"/>
        <v>155000</v>
      </c>
    </row>
    <row r="22" spans="1:6" x14ac:dyDescent="0.25">
      <c r="A22" s="216">
        <v>12</v>
      </c>
      <c r="B22" s="216" t="s">
        <v>821</v>
      </c>
      <c r="C22" s="217"/>
      <c r="D22" s="217">
        <v>184000</v>
      </c>
      <c r="E22" s="217"/>
      <c r="F22" s="217">
        <f t="shared" si="0"/>
        <v>184000</v>
      </c>
    </row>
    <row r="23" spans="1:6" x14ac:dyDescent="0.25">
      <c r="A23" s="216">
        <v>13</v>
      </c>
      <c r="B23" s="216" t="s">
        <v>822</v>
      </c>
      <c r="C23" s="217"/>
      <c r="D23" s="217">
        <v>800000</v>
      </c>
      <c r="E23" s="217"/>
      <c r="F23" s="217">
        <f t="shared" si="0"/>
        <v>800000</v>
      </c>
    </row>
    <row r="24" spans="1:6" x14ac:dyDescent="0.25">
      <c r="A24" s="216">
        <v>13</v>
      </c>
      <c r="B24" s="218" t="s">
        <v>823</v>
      </c>
      <c r="D24" s="219">
        <v>200000</v>
      </c>
      <c r="F24" s="217">
        <f>SUM(C25:E25)</f>
        <v>1610000</v>
      </c>
    </row>
    <row r="25" spans="1:6" x14ac:dyDescent="0.25">
      <c r="A25" s="216">
        <v>14</v>
      </c>
      <c r="B25" s="216" t="s">
        <v>824</v>
      </c>
      <c r="C25" s="217"/>
      <c r="D25" s="217">
        <v>1610000</v>
      </c>
      <c r="E25" s="217"/>
      <c r="F25" s="217"/>
    </row>
    <row r="26" spans="1:6" x14ac:dyDescent="0.25">
      <c r="A26" s="216">
        <v>15</v>
      </c>
      <c r="B26" s="216" t="s">
        <v>825</v>
      </c>
      <c r="C26" s="217"/>
      <c r="D26" s="217">
        <v>380000</v>
      </c>
      <c r="E26" s="217"/>
      <c r="F26" s="217"/>
    </row>
    <row r="27" spans="1:6" x14ac:dyDescent="0.25">
      <c r="A27" s="216">
        <v>16</v>
      </c>
      <c r="B27" s="216" t="s">
        <v>826</v>
      </c>
      <c r="C27" s="217"/>
      <c r="D27" s="217"/>
      <c r="E27" s="217">
        <v>4000000</v>
      </c>
      <c r="F27" s="217"/>
    </row>
    <row r="28" spans="1:6" x14ac:dyDescent="0.25">
      <c r="A28" s="216">
        <v>17</v>
      </c>
      <c r="B28" s="216" t="s">
        <v>827</v>
      </c>
      <c r="C28" s="217"/>
      <c r="D28" s="217"/>
      <c r="E28" s="217">
        <v>1270000</v>
      </c>
      <c r="F28" s="217"/>
    </row>
    <row r="29" spans="1:6" x14ac:dyDescent="0.25">
      <c r="A29" s="216">
        <v>18</v>
      </c>
      <c r="B29" s="216" t="s">
        <v>828</v>
      </c>
      <c r="C29" s="217"/>
      <c r="D29" s="217"/>
      <c r="E29" s="217">
        <v>1270000</v>
      </c>
      <c r="F29" s="217"/>
    </row>
    <row r="30" spans="1:6" x14ac:dyDescent="0.25">
      <c r="A30" s="216">
        <v>19</v>
      </c>
      <c r="B30" s="220" t="s">
        <v>662</v>
      </c>
      <c r="C30" s="221">
        <f>SUM(C11:C25)</f>
        <v>0</v>
      </c>
      <c r="D30" s="221">
        <f>SUM(D11:D26)</f>
        <v>22901941</v>
      </c>
      <c r="E30" s="221">
        <f>SUM(E11:E29)</f>
        <v>227464685</v>
      </c>
      <c r="F30" s="221">
        <f>SUM(C30:E30)</f>
        <v>250366626</v>
      </c>
    </row>
  </sheetData>
  <mergeCells count="3">
    <mergeCell ref="A1:F1"/>
    <mergeCell ref="A2:F2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5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'6'!Nyomtatási_cím</vt:lpstr>
      <vt:lpstr>'1'!Nyomtatási_terület</vt:lpstr>
      <vt:lpstr>'5'!Nyomtatási_terület</vt:lpstr>
      <vt:lpstr>'6'!Nyomtatási_terület</vt:lpstr>
      <vt:lpstr>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László</dc:creator>
  <cp:lastModifiedBy>Molnár Tiborné</cp:lastModifiedBy>
  <cp:lastPrinted>2019-01-29T05:20:10Z</cp:lastPrinted>
  <dcterms:created xsi:type="dcterms:W3CDTF">2004-10-21T16:45:57Z</dcterms:created>
  <dcterms:modified xsi:type="dcterms:W3CDTF">2019-01-29T05:21:43Z</dcterms:modified>
</cp:coreProperties>
</file>